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060" windowHeight="12660"/>
  </bookViews>
  <sheets>
    <sheet name="NYSEG Gas P&amp;L" sheetId="1" r:id="rId1"/>
    <sheet name="Common" sheetId="2" r:id="rId2"/>
    <sheet name="Revenue Detail" sheetId="3" r:id="rId3"/>
    <sheet name="SAP Parameters" sheetId="4" r:id="rId4"/>
  </sheets>
  <definedNames>
    <definedName name="_xlnm.Print_Area" localSheetId="1">Common!$A$1:$M$562</definedName>
    <definedName name="_xlnm.Print_Area" localSheetId="0">'NYSEG Gas P&amp;L'!$A$1:$J$937</definedName>
    <definedName name="_xlnm.Print_Titles" localSheetId="1">Common!$1:$9</definedName>
    <definedName name="_xlnm.Print_Titles" localSheetId="0">'NYSEG Gas P&amp;L'!$1:$9</definedName>
    <definedName name="_xlnm.Print_Titles" localSheetId="3">'SAP Parameters'!$1:$6</definedName>
  </definedNames>
  <calcPr calcId="145621" concurrentCalc="0"/>
</workbook>
</file>

<file path=xl/calcChain.xml><?xml version="1.0" encoding="utf-8"?>
<calcChain xmlns="http://schemas.openxmlformats.org/spreadsheetml/2006/main">
  <c r="I18" i="1" l="1"/>
  <c r="C509" i="2"/>
  <c r="C474" i="2"/>
  <c r="C511" i="2"/>
  <c r="G929" i="1"/>
  <c r="G931" i="1"/>
  <c r="G930" i="1"/>
  <c r="G928" i="1"/>
  <c r="G927" i="1"/>
  <c r="C513" i="2"/>
  <c r="E513" i="2"/>
  <c r="E512" i="2"/>
  <c r="E511" i="2"/>
  <c r="C512" i="2"/>
  <c r="D512" i="2"/>
  <c r="G511" i="2"/>
  <c r="F511" i="2"/>
  <c r="D509" i="2"/>
  <c r="D508" i="2"/>
  <c r="D506" i="2"/>
  <c r="G508" i="2"/>
  <c r="F508" i="2"/>
  <c r="F506" i="2"/>
  <c r="F504" i="2"/>
  <c r="F491" i="2"/>
  <c r="E508" i="2"/>
  <c r="E506" i="2"/>
  <c r="C508" i="2"/>
  <c r="C506" i="2"/>
  <c r="C507" i="2"/>
  <c r="G506" i="2"/>
  <c r="C505" i="2"/>
  <c r="E505" i="2"/>
  <c r="E504" i="2"/>
  <c r="G504" i="2"/>
  <c r="E502" i="2"/>
  <c r="C502" i="2"/>
  <c r="D502" i="2"/>
  <c r="E501" i="2"/>
  <c r="D501" i="2"/>
  <c r="C501" i="2"/>
  <c r="C500" i="2"/>
  <c r="E500" i="2"/>
  <c r="E497" i="2"/>
  <c r="G497" i="2"/>
  <c r="F497" i="2"/>
  <c r="C496" i="2"/>
  <c r="E496" i="2"/>
  <c r="C495" i="2"/>
  <c r="D495" i="2"/>
  <c r="C494" i="2"/>
  <c r="E494" i="2"/>
  <c r="E493" i="2"/>
  <c r="E491" i="2"/>
  <c r="G493" i="2"/>
  <c r="G491" i="2"/>
  <c r="F493" i="2"/>
  <c r="C491" i="2"/>
  <c r="C490" i="2"/>
  <c r="C478" i="2"/>
  <c r="D478" i="2"/>
  <c r="C477" i="2"/>
  <c r="E477" i="2"/>
  <c r="C476" i="2"/>
  <c r="E474" i="2"/>
  <c r="D474" i="2"/>
  <c r="D473" i="2"/>
  <c r="C473" i="2"/>
  <c r="C471" i="2"/>
  <c r="C469" i="2"/>
  <c r="E473" i="2"/>
  <c r="E472" i="2"/>
  <c r="D472" i="2"/>
  <c r="C472" i="2"/>
  <c r="C470" i="2"/>
  <c r="C467" i="2"/>
  <c r="E467" i="2"/>
  <c r="E466" i="2"/>
  <c r="D466" i="2"/>
  <c r="C466" i="2"/>
  <c r="E465" i="2"/>
  <c r="D465" i="2"/>
  <c r="C465" i="2"/>
  <c r="C464" i="2"/>
  <c r="E464" i="2"/>
  <c r="C463" i="2"/>
  <c r="E463" i="2"/>
  <c r="C461" i="2"/>
  <c r="D460" i="2"/>
  <c r="C460" i="2"/>
  <c r="C459" i="2"/>
  <c r="C458" i="2"/>
  <c r="C455" i="2"/>
  <c r="C456" i="2"/>
  <c r="E471" i="2"/>
  <c r="E469" i="2"/>
  <c r="D471" i="2"/>
  <c r="D469" i="2"/>
  <c r="E462" i="2"/>
  <c r="D464" i="2"/>
  <c r="D500" i="2"/>
  <c r="D497" i="2"/>
  <c r="D459" i="2"/>
  <c r="D458" i="2"/>
  <c r="C462" i="2"/>
  <c r="D463" i="2"/>
  <c r="D467" i="2"/>
  <c r="D477" i="2"/>
  <c r="E478" i="2"/>
  <c r="D494" i="2"/>
  <c r="D493" i="2"/>
  <c r="D505" i="2"/>
  <c r="D504" i="2"/>
  <c r="D513" i="2"/>
  <c r="D511" i="2"/>
  <c r="I68" i="3"/>
  <c r="I70" i="3"/>
  <c r="D462" i="2"/>
  <c r="D491" i="2"/>
  <c r="I62" i="3"/>
  <c r="I61" i="3"/>
  <c r="G60" i="3"/>
  <c r="I60" i="3"/>
  <c r="G59" i="3"/>
  <c r="I59" i="3"/>
  <c r="G58" i="3"/>
  <c r="I58" i="3"/>
  <c r="G57" i="3"/>
  <c r="I57" i="3"/>
  <c r="G56" i="3"/>
  <c r="I56" i="3"/>
  <c r="G55" i="3"/>
  <c r="I55" i="3"/>
  <c r="G54" i="3"/>
  <c r="I54" i="3"/>
  <c r="G53" i="3"/>
  <c r="I53" i="3"/>
  <c r="G52" i="3"/>
  <c r="I52" i="3"/>
  <c r="G51" i="3"/>
  <c r="I51" i="3"/>
  <c r="G50" i="3"/>
  <c r="I50" i="3"/>
  <c r="G49" i="3"/>
  <c r="I49" i="3"/>
  <c r="G48" i="3"/>
  <c r="I48" i="3"/>
  <c r="G47" i="3"/>
  <c r="I47" i="3"/>
  <c r="G46" i="3"/>
  <c r="I46" i="3"/>
  <c r="G45" i="3"/>
  <c r="I45" i="3"/>
  <c r="G44" i="3"/>
  <c r="I44" i="3"/>
  <c r="G43" i="3"/>
  <c r="I43" i="3"/>
  <c r="G42" i="3"/>
  <c r="I42" i="3"/>
  <c r="G41" i="3"/>
  <c r="I41" i="3"/>
  <c r="G40" i="3"/>
  <c r="I40" i="3"/>
  <c r="G39" i="3"/>
  <c r="I39" i="3"/>
  <c r="G38" i="3"/>
  <c r="I38" i="3"/>
  <c r="G37" i="3"/>
  <c r="I37" i="3"/>
  <c r="G36" i="3"/>
  <c r="I36" i="3"/>
  <c r="G35" i="3"/>
  <c r="I35" i="3"/>
  <c r="G34" i="3"/>
  <c r="I34" i="3"/>
  <c r="G33" i="3"/>
  <c r="I33" i="3"/>
  <c r="G32" i="3"/>
  <c r="I32" i="3"/>
  <c r="G31" i="3"/>
  <c r="I31" i="3"/>
  <c r="G30" i="3"/>
  <c r="I30" i="3"/>
  <c r="G29" i="3"/>
  <c r="I29" i="3"/>
  <c r="G28" i="3"/>
  <c r="I28" i="3"/>
  <c r="G27" i="3"/>
  <c r="I27" i="3"/>
  <c r="G26" i="3"/>
  <c r="I26" i="3"/>
  <c r="G25" i="3"/>
  <c r="I25" i="3"/>
  <c r="G24" i="3"/>
  <c r="I24" i="3"/>
  <c r="G23" i="3"/>
  <c r="I23" i="3"/>
  <c r="G22" i="3"/>
  <c r="I22" i="3"/>
  <c r="I16" i="3"/>
  <c r="I15" i="3"/>
  <c r="I14" i="3"/>
  <c r="G19" i="3"/>
  <c r="I19" i="3"/>
  <c r="G18" i="3"/>
  <c r="I18" i="3"/>
  <c r="G13" i="3"/>
  <c r="I13" i="3"/>
  <c r="G12" i="3"/>
  <c r="I12" i="3"/>
  <c r="G11" i="3"/>
  <c r="I11" i="3"/>
  <c r="G20" i="3"/>
  <c r="I20" i="3"/>
  <c r="I63" i="3"/>
  <c r="G63" i="3"/>
  <c r="D886" i="1"/>
  <c r="D887" i="1"/>
  <c r="D888" i="1"/>
  <c r="D889" i="1"/>
  <c r="D875" i="1"/>
  <c r="D876" i="1"/>
  <c r="D877" i="1"/>
  <c r="D878" i="1"/>
  <c r="D880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J427" i="2"/>
  <c r="I808" i="1"/>
  <c r="G933" i="1"/>
  <c r="G934" i="1"/>
  <c r="I807" i="1"/>
  <c r="I806" i="1"/>
  <c r="I805" i="1"/>
  <c r="I804" i="1"/>
  <c r="I803" i="1"/>
  <c r="I802" i="1"/>
  <c r="I791" i="1"/>
  <c r="I790" i="1"/>
  <c r="I789" i="1"/>
  <c r="I788" i="1"/>
  <c r="I787" i="1"/>
  <c r="I786" i="1"/>
  <c r="I785" i="1"/>
  <c r="I784" i="1"/>
  <c r="I783" i="1"/>
  <c r="I782" i="1"/>
  <c r="I781" i="1"/>
  <c r="I763" i="1"/>
  <c r="I762" i="1"/>
  <c r="I761" i="1"/>
  <c r="I760" i="1"/>
  <c r="I759" i="1"/>
  <c r="I758" i="1"/>
  <c r="I757" i="1"/>
  <c r="I756" i="1"/>
  <c r="I755" i="1"/>
  <c r="J381" i="2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J365" i="2"/>
  <c r="J349" i="2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J343" i="2"/>
  <c r="J327" i="2"/>
  <c r="J311" i="2"/>
  <c r="J295" i="2"/>
  <c r="J279" i="2"/>
  <c r="J263" i="2"/>
  <c r="J247" i="2"/>
  <c r="J231" i="2"/>
  <c r="J215" i="2"/>
  <c r="J199" i="2"/>
  <c r="J183" i="2"/>
  <c r="J167" i="2"/>
  <c r="J151" i="2"/>
  <c r="J135" i="2"/>
  <c r="J119" i="2"/>
  <c r="J87" i="2"/>
  <c r="J81" i="2"/>
  <c r="J77" i="2"/>
  <c r="J73" i="2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65" i="1"/>
  <c r="I64" i="1"/>
  <c r="J36" i="2"/>
  <c r="I59" i="1"/>
  <c r="I58" i="1"/>
  <c r="I17" i="1"/>
  <c r="I16" i="1"/>
  <c r="I15" i="1"/>
  <c r="J12" i="2"/>
  <c r="G435" i="2"/>
  <c r="G434" i="2"/>
  <c r="G433" i="2"/>
  <c r="G432" i="2"/>
  <c r="G431" i="2"/>
  <c r="J431" i="2"/>
  <c r="G430" i="2"/>
  <c r="J430" i="2"/>
  <c r="G429" i="2"/>
  <c r="J429" i="2"/>
  <c r="G428" i="2"/>
  <c r="J428" i="2"/>
  <c r="G427" i="2"/>
  <c r="G426" i="2"/>
  <c r="J426" i="2"/>
  <c r="G425" i="2"/>
  <c r="J425" i="2"/>
  <c r="G424" i="2"/>
  <c r="J424" i="2"/>
  <c r="G423" i="2"/>
  <c r="J423" i="2"/>
  <c r="G422" i="2"/>
  <c r="J422" i="2"/>
  <c r="G421" i="2"/>
  <c r="J421" i="2"/>
  <c r="G420" i="2"/>
  <c r="J420" i="2"/>
  <c r="G419" i="2"/>
  <c r="J419" i="2"/>
  <c r="G418" i="2"/>
  <c r="J418" i="2"/>
  <c r="G417" i="2"/>
  <c r="J417" i="2"/>
  <c r="G416" i="2"/>
  <c r="G415" i="2"/>
  <c r="G414" i="2"/>
  <c r="G413" i="2"/>
  <c r="G412" i="2"/>
  <c r="G411" i="2"/>
  <c r="G410" i="2"/>
  <c r="G409" i="2"/>
  <c r="G408" i="2"/>
  <c r="J408" i="2"/>
  <c r="G407" i="2"/>
  <c r="J407" i="2"/>
  <c r="G406" i="2"/>
  <c r="J406" i="2"/>
  <c r="G405" i="2"/>
  <c r="J405" i="2"/>
  <c r="G404" i="2"/>
  <c r="J404" i="2"/>
  <c r="G403" i="2"/>
  <c r="J403" i="2"/>
  <c r="J409" i="2"/>
  <c r="G402" i="2"/>
  <c r="G401" i="2"/>
  <c r="J401" i="2"/>
  <c r="G400" i="2"/>
  <c r="J400" i="2"/>
  <c r="G399" i="2"/>
  <c r="J399" i="2"/>
  <c r="G398" i="2"/>
  <c r="J398" i="2"/>
  <c r="G397" i="2"/>
  <c r="J397" i="2"/>
  <c r="G396" i="2"/>
  <c r="J396" i="2"/>
  <c r="G395" i="2"/>
  <c r="J395" i="2"/>
  <c r="G394" i="2"/>
  <c r="J394" i="2"/>
  <c r="G393" i="2"/>
  <c r="J393" i="2"/>
  <c r="G392" i="2"/>
  <c r="J392" i="2"/>
  <c r="G391" i="2"/>
  <c r="J391" i="2"/>
  <c r="G390" i="2"/>
  <c r="J390" i="2"/>
  <c r="G389" i="2"/>
  <c r="J389" i="2"/>
  <c r="G388" i="2"/>
  <c r="J388" i="2"/>
  <c r="G387" i="2"/>
  <c r="J387" i="2"/>
  <c r="G386" i="2"/>
  <c r="G385" i="2"/>
  <c r="G384" i="2"/>
  <c r="G383" i="2"/>
  <c r="J383" i="2"/>
  <c r="G382" i="2"/>
  <c r="J382" i="2"/>
  <c r="G381" i="2"/>
  <c r="G380" i="2"/>
  <c r="J380" i="2"/>
  <c r="G379" i="2"/>
  <c r="J379" i="2"/>
  <c r="G378" i="2"/>
  <c r="J378" i="2"/>
  <c r="G377" i="2"/>
  <c r="J377" i="2"/>
  <c r="G376" i="2"/>
  <c r="J376" i="2"/>
  <c r="G375" i="2"/>
  <c r="J375" i="2"/>
  <c r="G374" i="2"/>
  <c r="J374" i="2"/>
  <c r="G373" i="2"/>
  <c r="J373" i="2"/>
  <c r="J384" i="2"/>
  <c r="G372" i="2"/>
  <c r="G371" i="2"/>
  <c r="J371" i="2"/>
  <c r="G370" i="2"/>
  <c r="J370" i="2"/>
  <c r="G369" i="2"/>
  <c r="J369" i="2"/>
  <c r="G368" i="2"/>
  <c r="J368" i="2"/>
  <c r="G367" i="2"/>
  <c r="J367" i="2"/>
  <c r="G366" i="2"/>
  <c r="J366" i="2"/>
  <c r="G365" i="2"/>
  <c r="G364" i="2"/>
  <c r="J364" i="2"/>
  <c r="G363" i="2"/>
  <c r="J363" i="2"/>
  <c r="G362" i="2"/>
  <c r="J362" i="2"/>
  <c r="G361" i="2"/>
  <c r="J361" i="2"/>
  <c r="G360" i="2"/>
  <c r="J360" i="2"/>
  <c r="G359" i="2"/>
  <c r="J359" i="2"/>
  <c r="G358" i="2"/>
  <c r="J358" i="2"/>
  <c r="G357" i="2"/>
  <c r="J357" i="2"/>
  <c r="G356" i="2"/>
  <c r="J356" i="2"/>
  <c r="G355" i="2"/>
  <c r="J355" i="2"/>
  <c r="G354" i="2"/>
  <c r="J354" i="2"/>
  <c r="G353" i="2"/>
  <c r="J353" i="2"/>
  <c r="G352" i="2"/>
  <c r="J352" i="2"/>
  <c r="G351" i="2"/>
  <c r="J351" i="2"/>
  <c r="G350" i="2"/>
  <c r="J350" i="2"/>
  <c r="G349" i="2"/>
  <c r="G348" i="2"/>
  <c r="J348" i="2"/>
  <c r="G347" i="2"/>
  <c r="G346" i="2"/>
  <c r="G345" i="2"/>
  <c r="J345" i="2"/>
  <c r="G344" i="2"/>
  <c r="J344" i="2"/>
  <c r="G343" i="2"/>
  <c r="G342" i="2"/>
  <c r="J342" i="2"/>
  <c r="G341" i="2"/>
  <c r="J341" i="2"/>
  <c r="G340" i="2"/>
  <c r="J340" i="2"/>
  <c r="G339" i="2"/>
  <c r="J339" i="2"/>
  <c r="G338" i="2"/>
  <c r="J338" i="2"/>
  <c r="G337" i="2"/>
  <c r="J337" i="2"/>
  <c r="G336" i="2"/>
  <c r="J336" i="2"/>
  <c r="G335" i="2"/>
  <c r="J335" i="2"/>
  <c r="G334" i="2"/>
  <c r="J334" i="2"/>
  <c r="G333" i="2"/>
  <c r="J333" i="2"/>
  <c r="G332" i="2"/>
  <c r="J332" i="2"/>
  <c r="G331" i="2"/>
  <c r="J331" i="2"/>
  <c r="G330" i="2"/>
  <c r="J330" i="2"/>
  <c r="G329" i="2"/>
  <c r="J329" i="2"/>
  <c r="G328" i="2"/>
  <c r="J328" i="2"/>
  <c r="G327" i="2"/>
  <c r="G326" i="2"/>
  <c r="J326" i="2"/>
  <c r="G325" i="2"/>
  <c r="J325" i="2"/>
  <c r="G324" i="2"/>
  <c r="J324" i="2"/>
  <c r="G323" i="2"/>
  <c r="J323" i="2"/>
  <c r="G322" i="2"/>
  <c r="J322" i="2"/>
  <c r="G321" i="2"/>
  <c r="J321" i="2"/>
  <c r="G320" i="2"/>
  <c r="J320" i="2"/>
  <c r="G319" i="2"/>
  <c r="J319" i="2"/>
  <c r="G318" i="2"/>
  <c r="J318" i="2"/>
  <c r="G317" i="2"/>
  <c r="J317" i="2"/>
  <c r="G316" i="2"/>
  <c r="J316" i="2"/>
  <c r="G315" i="2"/>
  <c r="J315" i="2"/>
  <c r="G314" i="2"/>
  <c r="J314" i="2"/>
  <c r="G313" i="2"/>
  <c r="J313" i="2"/>
  <c r="G312" i="2"/>
  <c r="J312" i="2"/>
  <c r="G311" i="2"/>
  <c r="G310" i="2"/>
  <c r="J310" i="2"/>
  <c r="G309" i="2"/>
  <c r="J309" i="2"/>
  <c r="G308" i="2"/>
  <c r="J308" i="2"/>
  <c r="G307" i="2"/>
  <c r="J307" i="2"/>
  <c r="G306" i="2"/>
  <c r="J306" i="2"/>
  <c r="G305" i="2"/>
  <c r="J305" i="2"/>
  <c r="G304" i="2"/>
  <c r="J304" i="2"/>
  <c r="G303" i="2"/>
  <c r="J303" i="2"/>
  <c r="G302" i="2"/>
  <c r="J302" i="2"/>
  <c r="G301" i="2"/>
  <c r="J301" i="2"/>
  <c r="G300" i="2"/>
  <c r="J300" i="2"/>
  <c r="G299" i="2"/>
  <c r="J299" i="2"/>
  <c r="G298" i="2"/>
  <c r="J298" i="2"/>
  <c r="G297" i="2"/>
  <c r="J297" i="2"/>
  <c r="G296" i="2"/>
  <c r="J296" i="2"/>
  <c r="G295" i="2"/>
  <c r="G294" i="2"/>
  <c r="J294" i="2"/>
  <c r="G293" i="2"/>
  <c r="J293" i="2"/>
  <c r="G292" i="2"/>
  <c r="J292" i="2"/>
  <c r="G291" i="2"/>
  <c r="J291" i="2"/>
  <c r="G290" i="2"/>
  <c r="J290" i="2"/>
  <c r="G289" i="2"/>
  <c r="J289" i="2"/>
  <c r="G288" i="2"/>
  <c r="J288" i="2"/>
  <c r="G287" i="2"/>
  <c r="J287" i="2"/>
  <c r="G286" i="2"/>
  <c r="J286" i="2"/>
  <c r="G285" i="2"/>
  <c r="J285" i="2"/>
  <c r="G284" i="2"/>
  <c r="J284" i="2"/>
  <c r="G283" i="2"/>
  <c r="J283" i="2"/>
  <c r="G282" i="2"/>
  <c r="J282" i="2"/>
  <c r="G281" i="2"/>
  <c r="J281" i="2"/>
  <c r="G280" i="2"/>
  <c r="J280" i="2"/>
  <c r="G279" i="2"/>
  <c r="G278" i="2"/>
  <c r="J278" i="2"/>
  <c r="G277" i="2"/>
  <c r="J277" i="2"/>
  <c r="G276" i="2"/>
  <c r="J276" i="2"/>
  <c r="G275" i="2"/>
  <c r="J275" i="2"/>
  <c r="G274" i="2"/>
  <c r="J274" i="2"/>
  <c r="G273" i="2"/>
  <c r="J273" i="2"/>
  <c r="G272" i="2"/>
  <c r="J272" i="2"/>
  <c r="G271" i="2"/>
  <c r="J271" i="2"/>
  <c r="G270" i="2"/>
  <c r="J270" i="2"/>
  <c r="G269" i="2"/>
  <c r="J269" i="2"/>
  <c r="G268" i="2"/>
  <c r="J268" i="2"/>
  <c r="G267" i="2"/>
  <c r="J267" i="2"/>
  <c r="G266" i="2"/>
  <c r="J266" i="2"/>
  <c r="G265" i="2"/>
  <c r="J265" i="2"/>
  <c r="G264" i="2"/>
  <c r="J264" i="2"/>
  <c r="G263" i="2"/>
  <c r="G262" i="2"/>
  <c r="J262" i="2"/>
  <c r="G261" i="2"/>
  <c r="J261" i="2"/>
  <c r="G260" i="2"/>
  <c r="J260" i="2"/>
  <c r="G259" i="2"/>
  <c r="J259" i="2"/>
  <c r="G258" i="2"/>
  <c r="J258" i="2"/>
  <c r="G257" i="2"/>
  <c r="J257" i="2"/>
  <c r="G256" i="2"/>
  <c r="J256" i="2"/>
  <c r="G255" i="2"/>
  <c r="J255" i="2"/>
  <c r="G254" i="2"/>
  <c r="J254" i="2"/>
  <c r="G253" i="2"/>
  <c r="J253" i="2"/>
  <c r="G252" i="2"/>
  <c r="J252" i="2"/>
  <c r="G251" i="2"/>
  <c r="J251" i="2"/>
  <c r="G250" i="2"/>
  <c r="J250" i="2"/>
  <c r="G249" i="2"/>
  <c r="J249" i="2"/>
  <c r="G248" i="2"/>
  <c r="J248" i="2"/>
  <c r="G247" i="2"/>
  <c r="G246" i="2"/>
  <c r="J246" i="2"/>
  <c r="G245" i="2"/>
  <c r="J245" i="2"/>
  <c r="G244" i="2"/>
  <c r="J244" i="2"/>
  <c r="G243" i="2"/>
  <c r="J243" i="2"/>
  <c r="G242" i="2"/>
  <c r="J242" i="2"/>
  <c r="G241" i="2"/>
  <c r="J241" i="2"/>
  <c r="G240" i="2"/>
  <c r="J240" i="2"/>
  <c r="G239" i="2"/>
  <c r="J239" i="2"/>
  <c r="G238" i="2"/>
  <c r="J238" i="2"/>
  <c r="G237" i="2"/>
  <c r="J237" i="2"/>
  <c r="G236" i="2"/>
  <c r="J236" i="2"/>
  <c r="G235" i="2"/>
  <c r="J235" i="2"/>
  <c r="G234" i="2"/>
  <c r="J234" i="2"/>
  <c r="G233" i="2"/>
  <c r="J233" i="2"/>
  <c r="G232" i="2"/>
  <c r="J232" i="2"/>
  <c r="G231" i="2"/>
  <c r="G230" i="2"/>
  <c r="J230" i="2"/>
  <c r="G229" i="2"/>
  <c r="J229" i="2"/>
  <c r="G228" i="2"/>
  <c r="J228" i="2"/>
  <c r="G227" i="2"/>
  <c r="J227" i="2"/>
  <c r="G226" i="2"/>
  <c r="J226" i="2"/>
  <c r="G225" i="2"/>
  <c r="J225" i="2"/>
  <c r="G224" i="2"/>
  <c r="J224" i="2"/>
  <c r="G223" i="2"/>
  <c r="J223" i="2"/>
  <c r="G222" i="2"/>
  <c r="J222" i="2"/>
  <c r="G221" i="2"/>
  <c r="J221" i="2"/>
  <c r="G220" i="2"/>
  <c r="J220" i="2"/>
  <c r="G219" i="2"/>
  <c r="J219" i="2"/>
  <c r="G218" i="2"/>
  <c r="J218" i="2"/>
  <c r="G217" i="2"/>
  <c r="J217" i="2"/>
  <c r="G216" i="2"/>
  <c r="J216" i="2"/>
  <c r="G215" i="2"/>
  <c r="G214" i="2"/>
  <c r="J214" i="2"/>
  <c r="G213" i="2"/>
  <c r="J213" i="2"/>
  <c r="G212" i="2"/>
  <c r="J212" i="2"/>
  <c r="G211" i="2"/>
  <c r="J211" i="2"/>
  <c r="G210" i="2"/>
  <c r="J210" i="2"/>
  <c r="G209" i="2"/>
  <c r="J209" i="2"/>
  <c r="G208" i="2"/>
  <c r="J208" i="2"/>
  <c r="G207" i="2"/>
  <c r="J207" i="2"/>
  <c r="G206" i="2"/>
  <c r="J206" i="2"/>
  <c r="G205" i="2"/>
  <c r="J205" i="2"/>
  <c r="G204" i="2"/>
  <c r="J204" i="2"/>
  <c r="G203" i="2"/>
  <c r="J203" i="2"/>
  <c r="G202" i="2"/>
  <c r="J202" i="2"/>
  <c r="G201" i="2"/>
  <c r="J201" i="2"/>
  <c r="G200" i="2"/>
  <c r="J200" i="2"/>
  <c r="G199" i="2"/>
  <c r="G198" i="2"/>
  <c r="J198" i="2"/>
  <c r="G197" i="2"/>
  <c r="J197" i="2"/>
  <c r="G196" i="2"/>
  <c r="J196" i="2"/>
  <c r="G195" i="2"/>
  <c r="J195" i="2"/>
  <c r="G194" i="2"/>
  <c r="J194" i="2"/>
  <c r="G193" i="2"/>
  <c r="J193" i="2"/>
  <c r="G192" i="2"/>
  <c r="J192" i="2"/>
  <c r="G191" i="2"/>
  <c r="J191" i="2"/>
  <c r="G190" i="2"/>
  <c r="J190" i="2"/>
  <c r="G189" i="2"/>
  <c r="J189" i="2"/>
  <c r="G188" i="2"/>
  <c r="J188" i="2"/>
  <c r="G187" i="2"/>
  <c r="J187" i="2"/>
  <c r="G186" i="2"/>
  <c r="J186" i="2"/>
  <c r="G185" i="2"/>
  <c r="J185" i="2"/>
  <c r="G184" i="2"/>
  <c r="J184" i="2"/>
  <c r="G183" i="2"/>
  <c r="G182" i="2"/>
  <c r="J182" i="2"/>
  <c r="G181" i="2"/>
  <c r="J181" i="2"/>
  <c r="G180" i="2"/>
  <c r="J180" i="2"/>
  <c r="G179" i="2"/>
  <c r="J179" i="2"/>
  <c r="G178" i="2"/>
  <c r="J178" i="2"/>
  <c r="G177" i="2"/>
  <c r="J177" i="2"/>
  <c r="G176" i="2"/>
  <c r="J176" i="2"/>
  <c r="G175" i="2"/>
  <c r="J175" i="2"/>
  <c r="G174" i="2"/>
  <c r="J174" i="2"/>
  <c r="G173" i="2"/>
  <c r="J173" i="2"/>
  <c r="G172" i="2"/>
  <c r="J172" i="2"/>
  <c r="G171" i="2"/>
  <c r="J171" i="2"/>
  <c r="G170" i="2"/>
  <c r="J170" i="2"/>
  <c r="G169" i="2"/>
  <c r="J169" i="2"/>
  <c r="G168" i="2"/>
  <c r="J168" i="2"/>
  <c r="G167" i="2"/>
  <c r="G166" i="2"/>
  <c r="J166" i="2"/>
  <c r="G165" i="2"/>
  <c r="J165" i="2"/>
  <c r="G164" i="2"/>
  <c r="J164" i="2"/>
  <c r="G163" i="2"/>
  <c r="J163" i="2"/>
  <c r="G162" i="2"/>
  <c r="J162" i="2"/>
  <c r="G161" i="2"/>
  <c r="J161" i="2"/>
  <c r="G160" i="2"/>
  <c r="J160" i="2"/>
  <c r="G159" i="2"/>
  <c r="J159" i="2"/>
  <c r="G158" i="2"/>
  <c r="J158" i="2"/>
  <c r="G157" i="2"/>
  <c r="J157" i="2"/>
  <c r="G156" i="2"/>
  <c r="J156" i="2"/>
  <c r="G155" i="2"/>
  <c r="J155" i="2"/>
  <c r="G154" i="2"/>
  <c r="J154" i="2"/>
  <c r="G153" i="2"/>
  <c r="J153" i="2"/>
  <c r="G152" i="2"/>
  <c r="J152" i="2"/>
  <c r="G151" i="2"/>
  <c r="G150" i="2"/>
  <c r="J150" i="2"/>
  <c r="G149" i="2"/>
  <c r="J149" i="2"/>
  <c r="G148" i="2"/>
  <c r="J148" i="2"/>
  <c r="G147" i="2"/>
  <c r="J147" i="2"/>
  <c r="G146" i="2"/>
  <c r="J146" i="2"/>
  <c r="G145" i="2"/>
  <c r="J145" i="2"/>
  <c r="G144" i="2"/>
  <c r="J144" i="2"/>
  <c r="G143" i="2"/>
  <c r="J143" i="2"/>
  <c r="G142" i="2"/>
  <c r="J142" i="2"/>
  <c r="G141" i="2"/>
  <c r="J141" i="2"/>
  <c r="G140" i="2"/>
  <c r="J140" i="2"/>
  <c r="G139" i="2"/>
  <c r="J139" i="2"/>
  <c r="G138" i="2"/>
  <c r="J138" i="2"/>
  <c r="G137" i="2"/>
  <c r="J137" i="2"/>
  <c r="G136" i="2"/>
  <c r="J136" i="2"/>
  <c r="G135" i="2"/>
  <c r="G134" i="2"/>
  <c r="J134" i="2"/>
  <c r="G133" i="2"/>
  <c r="J133" i="2"/>
  <c r="G132" i="2"/>
  <c r="J132" i="2"/>
  <c r="G131" i="2"/>
  <c r="J131" i="2"/>
  <c r="G130" i="2"/>
  <c r="J130" i="2"/>
  <c r="G129" i="2"/>
  <c r="J129" i="2"/>
  <c r="G128" i="2"/>
  <c r="J128" i="2"/>
  <c r="G127" i="2"/>
  <c r="J127" i="2"/>
  <c r="G126" i="2"/>
  <c r="J126" i="2"/>
  <c r="G125" i="2"/>
  <c r="J125" i="2"/>
  <c r="G124" i="2"/>
  <c r="J124" i="2"/>
  <c r="G123" i="2"/>
  <c r="J123" i="2"/>
  <c r="G122" i="2"/>
  <c r="J122" i="2"/>
  <c r="G121" i="2"/>
  <c r="J121" i="2"/>
  <c r="G120" i="2"/>
  <c r="J120" i="2"/>
  <c r="G119" i="2"/>
  <c r="G118" i="2"/>
  <c r="J118" i="2"/>
  <c r="G117" i="2"/>
  <c r="J117" i="2"/>
  <c r="G116" i="2"/>
  <c r="J116" i="2"/>
  <c r="G115" i="2"/>
  <c r="J115" i="2"/>
  <c r="G114" i="2"/>
  <c r="J114" i="2"/>
  <c r="G113" i="2"/>
  <c r="G112" i="2"/>
  <c r="J112" i="2"/>
  <c r="G111" i="2"/>
  <c r="J111" i="2"/>
  <c r="G110" i="2"/>
  <c r="J110" i="2"/>
  <c r="G109" i="2"/>
  <c r="J109" i="2"/>
  <c r="G108" i="2"/>
  <c r="J108" i="2"/>
  <c r="G107" i="2"/>
  <c r="J107" i="2"/>
  <c r="G106" i="2"/>
  <c r="J106" i="2"/>
  <c r="G105" i="2"/>
  <c r="J105" i="2"/>
  <c r="G104" i="2"/>
  <c r="J104" i="2"/>
  <c r="G103" i="2"/>
  <c r="J103" i="2"/>
  <c r="G102" i="2"/>
  <c r="J102" i="2"/>
  <c r="G101" i="2"/>
  <c r="J101" i="2"/>
  <c r="G100" i="2"/>
  <c r="J100" i="2"/>
  <c r="G99" i="2"/>
  <c r="J99" i="2"/>
  <c r="G98" i="2"/>
  <c r="J98" i="2"/>
  <c r="G97" i="2"/>
  <c r="J97" i="2"/>
  <c r="G96" i="2"/>
  <c r="J96" i="2"/>
  <c r="G95" i="2"/>
  <c r="J95" i="2"/>
  <c r="G94" i="2"/>
  <c r="J94" i="2"/>
  <c r="G93" i="2"/>
  <c r="J93" i="2"/>
  <c r="G92" i="2"/>
  <c r="J92" i="2"/>
  <c r="G91" i="2"/>
  <c r="J91" i="2"/>
  <c r="G90" i="2"/>
  <c r="J90" i="2"/>
  <c r="G89" i="2"/>
  <c r="J89" i="2"/>
  <c r="G88" i="2"/>
  <c r="J88" i="2"/>
  <c r="G87" i="2"/>
  <c r="G86" i="2"/>
  <c r="J86" i="2"/>
  <c r="G85" i="2"/>
  <c r="J85" i="2"/>
  <c r="G84" i="2"/>
  <c r="J84" i="2"/>
  <c r="G83" i="2"/>
  <c r="J83" i="2"/>
  <c r="G82" i="2"/>
  <c r="J82" i="2"/>
  <c r="G81" i="2"/>
  <c r="G80" i="2"/>
  <c r="J80" i="2"/>
  <c r="G79" i="2"/>
  <c r="J79" i="2"/>
  <c r="G78" i="2"/>
  <c r="J78" i="2"/>
  <c r="G77" i="2"/>
  <c r="G76" i="2"/>
  <c r="J76" i="2"/>
  <c r="G75" i="2"/>
  <c r="J75" i="2"/>
  <c r="G74" i="2"/>
  <c r="J74" i="2"/>
  <c r="G73" i="2"/>
  <c r="G72" i="2"/>
  <c r="J72" i="2"/>
  <c r="G71" i="2"/>
  <c r="J71" i="2"/>
  <c r="G70" i="2"/>
  <c r="J70" i="2"/>
  <c r="G69" i="2"/>
  <c r="J69" i="2"/>
  <c r="G68" i="2"/>
  <c r="J68" i="2"/>
  <c r="G67" i="2"/>
  <c r="J67" i="2"/>
  <c r="G66" i="2"/>
  <c r="J66" i="2"/>
  <c r="G65" i="2"/>
  <c r="J65" i="2"/>
  <c r="G64" i="2"/>
  <c r="J64" i="2"/>
  <c r="G63" i="2"/>
  <c r="J63" i="2"/>
  <c r="G62" i="2"/>
  <c r="J62" i="2"/>
  <c r="G61" i="2"/>
  <c r="J61" i="2"/>
  <c r="G60" i="2"/>
  <c r="J60" i="2"/>
  <c r="G59" i="2"/>
  <c r="J59" i="2"/>
  <c r="G58" i="2"/>
  <c r="J58" i="2"/>
  <c r="G57" i="2"/>
  <c r="J57" i="2"/>
  <c r="G56" i="2"/>
  <c r="J56" i="2"/>
  <c r="G55" i="2"/>
  <c r="J55" i="2"/>
  <c r="G54" i="2"/>
  <c r="J54" i="2"/>
  <c r="G53" i="2"/>
  <c r="G52" i="2"/>
  <c r="G51" i="2"/>
  <c r="J51" i="2"/>
  <c r="G50" i="2"/>
  <c r="J50" i="2"/>
  <c r="G49" i="2"/>
  <c r="J49" i="2"/>
  <c r="G48" i="2"/>
  <c r="J48" i="2"/>
  <c r="G47" i="2"/>
  <c r="J47" i="2"/>
  <c r="G46" i="2"/>
  <c r="J46" i="2"/>
  <c r="G45" i="2"/>
  <c r="J45" i="2"/>
  <c r="G44" i="2"/>
  <c r="J44" i="2"/>
  <c r="G43" i="2"/>
  <c r="J43" i="2"/>
  <c r="G42" i="2"/>
  <c r="J42" i="2"/>
  <c r="G41" i="2"/>
  <c r="J41" i="2"/>
  <c r="G40" i="2"/>
  <c r="J40" i="2"/>
  <c r="G39" i="2"/>
  <c r="J39" i="2"/>
  <c r="G38" i="2"/>
  <c r="J38" i="2"/>
  <c r="J52" i="2"/>
  <c r="G37" i="2"/>
  <c r="G36" i="2"/>
  <c r="G35" i="2"/>
  <c r="J35" i="2"/>
  <c r="J37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J11" i="2"/>
  <c r="G10" i="2"/>
  <c r="J10" i="2"/>
  <c r="J13" i="2"/>
  <c r="J347" i="2"/>
  <c r="J402" i="2"/>
  <c r="J432" i="2"/>
  <c r="J372" i="2"/>
  <c r="I64" i="3"/>
  <c r="G64" i="3"/>
  <c r="G859" i="1"/>
  <c r="I859" i="1"/>
  <c r="G858" i="1"/>
  <c r="I858" i="1"/>
  <c r="G857" i="1"/>
  <c r="I857" i="1"/>
  <c r="G856" i="1"/>
  <c r="I856" i="1"/>
  <c r="G855" i="1"/>
  <c r="I855" i="1"/>
  <c r="G854" i="1"/>
  <c r="I854" i="1"/>
  <c r="G853" i="1"/>
  <c r="I853" i="1"/>
  <c r="G852" i="1"/>
  <c r="I852" i="1"/>
  <c r="G851" i="1"/>
  <c r="I851" i="1"/>
  <c r="G850" i="1"/>
  <c r="I850" i="1"/>
  <c r="G849" i="1"/>
  <c r="I849" i="1"/>
  <c r="G848" i="1"/>
  <c r="I848" i="1"/>
  <c r="G847" i="1"/>
  <c r="I847" i="1"/>
  <c r="G846" i="1"/>
  <c r="I846" i="1"/>
  <c r="G845" i="1"/>
  <c r="I845" i="1"/>
  <c r="G844" i="1"/>
  <c r="I844" i="1"/>
  <c r="G843" i="1"/>
  <c r="I843" i="1"/>
  <c r="G842" i="1"/>
  <c r="I842" i="1"/>
  <c r="G841" i="1"/>
  <c r="I841" i="1"/>
  <c r="G840" i="1"/>
  <c r="G839" i="1"/>
  <c r="I839" i="1"/>
  <c r="G838" i="1"/>
  <c r="I838" i="1"/>
  <c r="G819" i="1"/>
  <c r="I819" i="1"/>
  <c r="G818" i="1"/>
  <c r="I818" i="1"/>
  <c r="G817" i="1"/>
  <c r="I817" i="1"/>
  <c r="G816" i="1"/>
  <c r="I816" i="1"/>
  <c r="G815" i="1"/>
  <c r="I815" i="1"/>
  <c r="G814" i="1"/>
  <c r="I814" i="1"/>
  <c r="G813" i="1"/>
  <c r="I813" i="1"/>
  <c r="G812" i="1"/>
  <c r="I812" i="1"/>
  <c r="G811" i="1"/>
  <c r="G801" i="1"/>
  <c r="I801" i="1"/>
  <c r="G800" i="1"/>
  <c r="I800" i="1"/>
  <c r="G799" i="1"/>
  <c r="I799" i="1"/>
  <c r="G798" i="1"/>
  <c r="I798" i="1"/>
  <c r="G797" i="1"/>
  <c r="I797" i="1"/>
  <c r="G796" i="1"/>
  <c r="I796" i="1"/>
  <c r="G795" i="1"/>
  <c r="I795" i="1"/>
  <c r="G794" i="1"/>
  <c r="I794" i="1"/>
  <c r="G793" i="1"/>
  <c r="G780" i="1"/>
  <c r="I780" i="1"/>
  <c r="G779" i="1"/>
  <c r="I779" i="1"/>
  <c r="G778" i="1"/>
  <c r="I778" i="1"/>
  <c r="G777" i="1"/>
  <c r="I777" i="1"/>
  <c r="G776" i="1"/>
  <c r="I776" i="1"/>
  <c r="G775" i="1"/>
  <c r="I775" i="1"/>
  <c r="G774" i="1"/>
  <c r="I774" i="1"/>
  <c r="G773" i="1"/>
  <c r="I773" i="1"/>
  <c r="G772" i="1"/>
  <c r="I772" i="1"/>
  <c r="G771" i="1"/>
  <c r="I771" i="1"/>
  <c r="G770" i="1"/>
  <c r="I770" i="1"/>
  <c r="G769" i="1"/>
  <c r="I769" i="1"/>
  <c r="G768" i="1"/>
  <c r="I768" i="1"/>
  <c r="G767" i="1"/>
  <c r="G754" i="1"/>
  <c r="I754" i="1"/>
  <c r="G753" i="1"/>
  <c r="I753" i="1"/>
  <c r="G914" i="1"/>
  <c r="G752" i="1"/>
  <c r="I752" i="1"/>
  <c r="G913" i="1"/>
  <c r="G751" i="1"/>
  <c r="I751" i="1"/>
  <c r="G915" i="1"/>
  <c r="G750" i="1"/>
  <c r="I750" i="1"/>
  <c r="G749" i="1"/>
  <c r="I749" i="1"/>
  <c r="G912" i="1"/>
  <c r="G748" i="1"/>
  <c r="I748" i="1"/>
  <c r="G747" i="1"/>
  <c r="I747" i="1"/>
  <c r="G911" i="1"/>
  <c r="G746" i="1"/>
  <c r="I746" i="1"/>
  <c r="G745" i="1"/>
  <c r="G719" i="1"/>
  <c r="I719" i="1"/>
  <c r="G718" i="1"/>
  <c r="I718" i="1"/>
  <c r="G717" i="1"/>
  <c r="I717" i="1"/>
  <c r="G716" i="1"/>
  <c r="I716" i="1"/>
  <c r="G715" i="1"/>
  <c r="I715" i="1"/>
  <c r="G714" i="1"/>
  <c r="I714" i="1"/>
  <c r="G713" i="1"/>
  <c r="I713" i="1"/>
  <c r="G712" i="1"/>
  <c r="I712" i="1"/>
  <c r="G711" i="1"/>
  <c r="I711" i="1"/>
  <c r="G710" i="1"/>
  <c r="I710" i="1"/>
  <c r="G709" i="1"/>
  <c r="I709" i="1"/>
  <c r="G708" i="1"/>
  <c r="I708" i="1"/>
  <c r="G707" i="1"/>
  <c r="I707" i="1"/>
  <c r="G706" i="1"/>
  <c r="I706" i="1"/>
  <c r="G705" i="1"/>
  <c r="I705" i="1"/>
  <c r="G704" i="1"/>
  <c r="I704" i="1"/>
  <c r="G703" i="1"/>
  <c r="I703" i="1"/>
  <c r="G702" i="1"/>
  <c r="I702" i="1"/>
  <c r="G701" i="1"/>
  <c r="I701" i="1"/>
  <c r="G700" i="1"/>
  <c r="I700" i="1"/>
  <c r="G699" i="1"/>
  <c r="I699" i="1"/>
  <c r="G698" i="1"/>
  <c r="I698" i="1"/>
  <c r="G697" i="1"/>
  <c r="I697" i="1"/>
  <c r="G696" i="1"/>
  <c r="I696" i="1"/>
  <c r="G695" i="1"/>
  <c r="I695" i="1"/>
  <c r="G694" i="1"/>
  <c r="I694" i="1"/>
  <c r="G693" i="1"/>
  <c r="I693" i="1"/>
  <c r="G692" i="1"/>
  <c r="I692" i="1"/>
  <c r="G691" i="1"/>
  <c r="I691" i="1"/>
  <c r="G690" i="1"/>
  <c r="I690" i="1"/>
  <c r="G689" i="1"/>
  <c r="G454" i="1"/>
  <c r="I454" i="1"/>
  <c r="G453" i="1"/>
  <c r="I453" i="1"/>
  <c r="G452" i="1"/>
  <c r="I452" i="1"/>
  <c r="G451" i="1"/>
  <c r="I451" i="1"/>
  <c r="G450" i="1"/>
  <c r="I450" i="1"/>
  <c r="G449" i="1"/>
  <c r="I449" i="1"/>
  <c r="G448" i="1"/>
  <c r="I448" i="1"/>
  <c r="G447" i="1"/>
  <c r="I447" i="1"/>
  <c r="G446" i="1"/>
  <c r="I446" i="1"/>
  <c r="G445" i="1"/>
  <c r="I445" i="1"/>
  <c r="G444" i="1"/>
  <c r="I444" i="1"/>
  <c r="G443" i="1"/>
  <c r="I443" i="1"/>
  <c r="G442" i="1"/>
  <c r="I442" i="1"/>
  <c r="G441" i="1"/>
  <c r="I441" i="1"/>
  <c r="G440" i="1"/>
  <c r="I440" i="1"/>
  <c r="G439" i="1"/>
  <c r="I439" i="1"/>
  <c r="G438" i="1"/>
  <c r="I438" i="1"/>
  <c r="G437" i="1"/>
  <c r="I437" i="1"/>
  <c r="G436" i="1"/>
  <c r="I436" i="1"/>
  <c r="G435" i="1"/>
  <c r="I435" i="1"/>
  <c r="G434" i="1"/>
  <c r="I434" i="1"/>
  <c r="G433" i="1"/>
  <c r="I433" i="1"/>
  <c r="G432" i="1"/>
  <c r="I432" i="1"/>
  <c r="G431" i="1"/>
  <c r="I431" i="1"/>
  <c r="G430" i="1"/>
  <c r="I430" i="1"/>
  <c r="G429" i="1"/>
  <c r="I429" i="1"/>
  <c r="G428" i="1"/>
  <c r="I428" i="1"/>
  <c r="G427" i="1"/>
  <c r="I427" i="1"/>
  <c r="G426" i="1"/>
  <c r="I426" i="1"/>
  <c r="G425" i="1"/>
  <c r="I425" i="1"/>
  <c r="G424" i="1"/>
  <c r="I424" i="1"/>
  <c r="G423" i="1"/>
  <c r="I423" i="1"/>
  <c r="G422" i="1"/>
  <c r="I422" i="1"/>
  <c r="G421" i="1"/>
  <c r="I421" i="1"/>
  <c r="G420" i="1"/>
  <c r="I420" i="1"/>
  <c r="G419" i="1"/>
  <c r="I419" i="1"/>
  <c r="G418" i="1"/>
  <c r="I418" i="1"/>
  <c r="G417" i="1"/>
  <c r="I417" i="1"/>
  <c r="G416" i="1"/>
  <c r="I416" i="1"/>
  <c r="G415" i="1"/>
  <c r="I415" i="1"/>
  <c r="G414" i="1"/>
  <c r="I414" i="1"/>
  <c r="G413" i="1"/>
  <c r="I413" i="1"/>
  <c r="G412" i="1"/>
  <c r="I412" i="1"/>
  <c r="G411" i="1"/>
  <c r="I411" i="1"/>
  <c r="G410" i="1"/>
  <c r="I410" i="1"/>
  <c r="G409" i="1"/>
  <c r="I409" i="1"/>
  <c r="G408" i="1"/>
  <c r="I408" i="1"/>
  <c r="G407" i="1"/>
  <c r="I407" i="1"/>
  <c r="G406" i="1"/>
  <c r="I406" i="1"/>
  <c r="G405" i="1"/>
  <c r="I405" i="1"/>
  <c r="G404" i="1"/>
  <c r="I404" i="1"/>
  <c r="G403" i="1"/>
  <c r="I403" i="1"/>
  <c r="G402" i="1"/>
  <c r="I402" i="1"/>
  <c r="G401" i="1"/>
  <c r="I401" i="1"/>
  <c r="G400" i="1"/>
  <c r="I400" i="1"/>
  <c r="G399" i="1"/>
  <c r="I399" i="1"/>
  <c r="G398" i="1"/>
  <c r="I398" i="1"/>
  <c r="G397" i="1"/>
  <c r="I397" i="1"/>
  <c r="G396" i="1"/>
  <c r="I396" i="1"/>
  <c r="G395" i="1"/>
  <c r="I395" i="1"/>
  <c r="G394" i="1"/>
  <c r="I394" i="1"/>
  <c r="G393" i="1"/>
  <c r="I393" i="1"/>
  <c r="G392" i="1"/>
  <c r="I392" i="1"/>
  <c r="G391" i="1"/>
  <c r="I391" i="1"/>
  <c r="G390" i="1"/>
  <c r="I390" i="1"/>
  <c r="G389" i="1"/>
  <c r="I389" i="1"/>
  <c r="G388" i="1"/>
  <c r="I388" i="1"/>
  <c r="G387" i="1"/>
  <c r="I387" i="1"/>
  <c r="G386" i="1"/>
  <c r="I386" i="1"/>
  <c r="G385" i="1"/>
  <c r="I385" i="1"/>
  <c r="G384" i="1"/>
  <c r="I384" i="1"/>
  <c r="G383" i="1"/>
  <c r="I383" i="1"/>
  <c r="G382" i="1"/>
  <c r="I382" i="1"/>
  <c r="G381" i="1"/>
  <c r="I381" i="1"/>
  <c r="G380" i="1"/>
  <c r="I380" i="1"/>
  <c r="G379" i="1"/>
  <c r="I379" i="1"/>
  <c r="G378" i="1"/>
  <c r="I378" i="1"/>
  <c r="G377" i="1"/>
  <c r="I377" i="1"/>
  <c r="G376" i="1"/>
  <c r="I376" i="1"/>
  <c r="G375" i="1"/>
  <c r="I375" i="1"/>
  <c r="G374" i="1"/>
  <c r="I374" i="1"/>
  <c r="G373" i="1"/>
  <c r="I373" i="1"/>
  <c r="G372" i="1"/>
  <c r="I372" i="1"/>
  <c r="G371" i="1"/>
  <c r="I371" i="1"/>
  <c r="G370" i="1"/>
  <c r="I370" i="1"/>
  <c r="G369" i="1"/>
  <c r="I369" i="1"/>
  <c r="G368" i="1"/>
  <c r="I368" i="1"/>
  <c r="G367" i="1"/>
  <c r="I367" i="1"/>
  <c r="G366" i="1"/>
  <c r="I366" i="1"/>
  <c r="G365" i="1"/>
  <c r="I365" i="1"/>
  <c r="G364" i="1"/>
  <c r="I364" i="1"/>
  <c r="G363" i="1"/>
  <c r="I363" i="1"/>
  <c r="G362" i="1"/>
  <c r="I362" i="1"/>
  <c r="G361" i="1"/>
  <c r="I361" i="1"/>
  <c r="G360" i="1"/>
  <c r="I360" i="1"/>
  <c r="G359" i="1"/>
  <c r="I359" i="1"/>
  <c r="G358" i="1"/>
  <c r="I358" i="1"/>
  <c r="G357" i="1"/>
  <c r="I357" i="1"/>
  <c r="G356" i="1"/>
  <c r="I356" i="1"/>
  <c r="G355" i="1"/>
  <c r="I355" i="1"/>
  <c r="G354" i="1"/>
  <c r="I354" i="1"/>
  <c r="G353" i="1"/>
  <c r="I353" i="1"/>
  <c r="G352" i="1"/>
  <c r="I352" i="1"/>
  <c r="G351" i="1"/>
  <c r="I351" i="1"/>
  <c r="G350" i="1"/>
  <c r="I350" i="1"/>
  <c r="G349" i="1"/>
  <c r="I349" i="1"/>
  <c r="G348" i="1"/>
  <c r="I348" i="1"/>
  <c r="G347" i="1"/>
  <c r="I347" i="1"/>
  <c r="G346" i="1"/>
  <c r="I346" i="1"/>
  <c r="G345" i="1"/>
  <c r="I345" i="1"/>
  <c r="G344" i="1"/>
  <c r="I344" i="1"/>
  <c r="G343" i="1"/>
  <c r="I343" i="1"/>
  <c r="G342" i="1"/>
  <c r="I342" i="1"/>
  <c r="G341" i="1"/>
  <c r="I341" i="1"/>
  <c r="G340" i="1"/>
  <c r="I340" i="1"/>
  <c r="G339" i="1"/>
  <c r="I339" i="1"/>
  <c r="G338" i="1"/>
  <c r="I338" i="1"/>
  <c r="G337" i="1"/>
  <c r="I337" i="1"/>
  <c r="G336" i="1"/>
  <c r="I336" i="1"/>
  <c r="G335" i="1"/>
  <c r="I335" i="1"/>
  <c r="G334" i="1"/>
  <c r="I334" i="1"/>
  <c r="G333" i="1"/>
  <c r="I333" i="1"/>
  <c r="G332" i="1"/>
  <c r="I332" i="1"/>
  <c r="G331" i="1"/>
  <c r="I331" i="1"/>
  <c r="G330" i="1"/>
  <c r="I330" i="1"/>
  <c r="G329" i="1"/>
  <c r="I329" i="1"/>
  <c r="G328" i="1"/>
  <c r="I328" i="1"/>
  <c r="G327" i="1"/>
  <c r="I327" i="1"/>
  <c r="G326" i="1"/>
  <c r="I326" i="1"/>
  <c r="G325" i="1"/>
  <c r="I325" i="1"/>
  <c r="G324" i="1"/>
  <c r="I324" i="1"/>
  <c r="G323" i="1"/>
  <c r="I323" i="1"/>
  <c r="G322" i="1"/>
  <c r="I322" i="1"/>
  <c r="G321" i="1"/>
  <c r="I321" i="1"/>
  <c r="G320" i="1"/>
  <c r="I320" i="1"/>
  <c r="G319" i="1"/>
  <c r="I319" i="1"/>
  <c r="G318" i="1"/>
  <c r="I318" i="1"/>
  <c r="G317" i="1"/>
  <c r="I317" i="1"/>
  <c r="G316" i="1"/>
  <c r="I316" i="1"/>
  <c r="G315" i="1"/>
  <c r="I315" i="1"/>
  <c r="G314" i="1"/>
  <c r="I314" i="1"/>
  <c r="G313" i="1"/>
  <c r="I313" i="1"/>
  <c r="G312" i="1"/>
  <c r="I312" i="1"/>
  <c r="G311" i="1"/>
  <c r="I311" i="1"/>
  <c r="G310" i="1"/>
  <c r="I310" i="1"/>
  <c r="G309" i="1"/>
  <c r="I309" i="1"/>
  <c r="G308" i="1"/>
  <c r="I308" i="1"/>
  <c r="G307" i="1"/>
  <c r="I307" i="1"/>
  <c r="G306" i="1"/>
  <c r="I306" i="1"/>
  <c r="G305" i="1"/>
  <c r="I305" i="1"/>
  <c r="G304" i="1"/>
  <c r="I304" i="1"/>
  <c r="G303" i="1"/>
  <c r="I303" i="1"/>
  <c r="G302" i="1"/>
  <c r="I302" i="1"/>
  <c r="G301" i="1"/>
  <c r="I301" i="1"/>
  <c r="G300" i="1"/>
  <c r="I300" i="1"/>
  <c r="G299" i="1"/>
  <c r="I299" i="1"/>
  <c r="G298" i="1"/>
  <c r="I298" i="1"/>
  <c r="G297" i="1"/>
  <c r="I297" i="1"/>
  <c r="G296" i="1"/>
  <c r="I296" i="1"/>
  <c r="G295" i="1"/>
  <c r="I295" i="1"/>
  <c r="G294" i="1"/>
  <c r="I294" i="1"/>
  <c r="G293" i="1"/>
  <c r="I293" i="1"/>
  <c r="G292" i="1"/>
  <c r="I292" i="1"/>
  <c r="G291" i="1"/>
  <c r="I291" i="1"/>
  <c r="G290" i="1"/>
  <c r="I290" i="1"/>
  <c r="G289" i="1"/>
  <c r="I289" i="1"/>
  <c r="G288" i="1"/>
  <c r="I288" i="1"/>
  <c r="G287" i="1"/>
  <c r="I287" i="1"/>
  <c r="G286" i="1"/>
  <c r="I286" i="1"/>
  <c r="G285" i="1"/>
  <c r="I285" i="1"/>
  <c r="G284" i="1"/>
  <c r="I284" i="1"/>
  <c r="G283" i="1"/>
  <c r="I283" i="1"/>
  <c r="G282" i="1"/>
  <c r="I282" i="1"/>
  <c r="G281" i="1"/>
  <c r="I281" i="1"/>
  <c r="G280" i="1"/>
  <c r="I280" i="1"/>
  <c r="G279" i="1"/>
  <c r="I279" i="1"/>
  <c r="G278" i="1"/>
  <c r="I278" i="1"/>
  <c r="G277" i="1"/>
  <c r="I277" i="1"/>
  <c r="G276" i="1"/>
  <c r="I276" i="1"/>
  <c r="G275" i="1"/>
  <c r="I275" i="1"/>
  <c r="G274" i="1"/>
  <c r="I274" i="1"/>
  <c r="G273" i="1"/>
  <c r="I273" i="1"/>
  <c r="G272" i="1"/>
  <c r="I272" i="1"/>
  <c r="G271" i="1"/>
  <c r="I271" i="1"/>
  <c r="G270" i="1"/>
  <c r="I270" i="1"/>
  <c r="G269" i="1"/>
  <c r="I269" i="1"/>
  <c r="G268" i="1"/>
  <c r="I268" i="1"/>
  <c r="G267" i="1"/>
  <c r="I267" i="1"/>
  <c r="G266" i="1"/>
  <c r="G205" i="1"/>
  <c r="I205" i="1"/>
  <c r="G204" i="1"/>
  <c r="I204" i="1"/>
  <c r="G203" i="1"/>
  <c r="I203" i="1"/>
  <c r="G202" i="1"/>
  <c r="I202" i="1"/>
  <c r="G201" i="1"/>
  <c r="I201" i="1"/>
  <c r="G200" i="1"/>
  <c r="I200" i="1"/>
  <c r="G199" i="1"/>
  <c r="I199" i="1"/>
  <c r="G198" i="1"/>
  <c r="I198" i="1"/>
  <c r="G197" i="1"/>
  <c r="I197" i="1"/>
  <c r="G196" i="1"/>
  <c r="I196" i="1"/>
  <c r="G195" i="1"/>
  <c r="I195" i="1"/>
  <c r="G194" i="1"/>
  <c r="I194" i="1"/>
  <c r="G193" i="1"/>
  <c r="I193" i="1"/>
  <c r="G192" i="1"/>
  <c r="I192" i="1"/>
  <c r="G191" i="1"/>
  <c r="I191" i="1"/>
  <c r="G190" i="1"/>
  <c r="I190" i="1"/>
  <c r="G189" i="1"/>
  <c r="I189" i="1"/>
  <c r="G188" i="1"/>
  <c r="I188" i="1"/>
  <c r="G187" i="1"/>
  <c r="I187" i="1"/>
  <c r="G186" i="1"/>
  <c r="I186" i="1"/>
  <c r="G185" i="1"/>
  <c r="I185" i="1"/>
  <c r="G184" i="1"/>
  <c r="I184" i="1"/>
  <c r="G183" i="1"/>
  <c r="I183" i="1"/>
  <c r="G182" i="1"/>
  <c r="I182" i="1"/>
  <c r="G181" i="1"/>
  <c r="I181" i="1"/>
  <c r="G180" i="1"/>
  <c r="I180" i="1"/>
  <c r="G179" i="1"/>
  <c r="I179" i="1"/>
  <c r="G178" i="1"/>
  <c r="I178" i="1"/>
  <c r="G177" i="1"/>
  <c r="I177" i="1"/>
  <c r="G176" i="1"/>
  <c r="I176" i="1"/>
  <c r="G175" i="1"/>
  <c r="I175" i="1"/>
  <c r="G174" i="1"/>
  <c r="I174" i="1"/>
  <c r="G173" i="1"/>
  <c r="I173" i="1"/>
  <c r="G172" i="1"/>
  <c r="I172" i="1"/>
  <c r="G171" i="1"/>
  <c r="I171" i="1"/>
  <c r="G170" i="1"/>
  <c r="I170" i="1"/>
  <c r="G169" i="1"/>
  <c r="I169" i="1"/>
  <c r="G168" i="1"/>
  <c r="I168" i="1"/>
  <c r="G167" i="1"/>
  <c r="I167" i="1"/>
  <c r="G166" i="1"/>
  <c r="I166" i="1"/>
  <c r="G165" i="1"/>
  <c r="I165" i="1"/>
  <c r="G164" i="1"/>
  <c r="I164" i="1"/>
  <c r="G163" i="1"/>
  <c r="I163" i="1"/>
  <c r="G162" i="1"/>
  <c r="I162" i="1"/>
  <c r="G161" i="1"/>
  <c r="I161" i="1"/>
  <c r="G160" i="1"/>
  <c r="I160" i="1"/>
  <c r="G159" i="1"/>
  <c r="I159" i="1"/>
  <c r="G158" i="1"/>
  <c r="I158" i="1"/>
  <c r="G157" i="1"/>
  <c r="I157" i="1"/>
  <c r="G156" i="1"/>
  <c r="I156" i="1"/>
  <c r="G155" i="1"/>
  <c r="I155" i="1"/>
  <c r="G154" i="1"/>
  <c r="I154" i="1"/>
  <c r="G153" i="1"/>
  <c r="I153" i="1"/>
  <c r="G152" i="1"/>
  <c r="I152" i="1"/>
  <c r="G151" i="1"/>
  <c r="I151" i="1"/>
  <c r="G150" i="1"/>
  <c r="I150" i="1"/>
  <c r="G149" i="1"/>
  <c r="I149" i="1"/>
  <c r="G148" i="1"/>
  <c r="I148" i="1"/>
  <c r="G147" i="1"/>
  <c r="I147" i="1"/>
  <c r="G146" i="1"/>
  <c r="I146" i="1"/>
  <c r="G145" i="1"/>
  <c r="I145" i="1"/>
  <c r="G144" i="1"/>
  <c r="I144" i="1"/>
  <c r="G143" i="1"/>
  <c r="I143" i="1"/>
  <c r="G142" i="1"/>
  <c r="I142" i="1"/>
  <c r="G141" i="1"/>
  <c r="I141" i="1"/>
  <c r="G140" i="1"/>
  <c r="I140" i="1"/>
  <c r="G139" i="1"/>
  <c r="I139" i="1"/>
  <c r="G138" i="1"/>
  <c r="I138" i="1"/>
  <c r="G137" i="1"/>
  <c r="I137" i="1"/>
  <c r="G136" i="1"/>
  <c r="I136" i="1"/>
  <c r="G135" i="1"/>
  <c r="I135" i="1"/>
  <c r="G134" i="1"/>
  <c r="I134" i="1"/>
  <c r="G133" i="1"/>
  <c r="I133" i="1"/>
  <c r="G132" i="1"/>
  <c r="I132" i="1"/>
  <c r="G131" i="1"/>
  <c r="I131" i="1"/>
  <c r="G130" i="1"/>
  <c r="I130" i="1"/>
  <c r="G129" i="1"/>
  <c r="G126" i="1"/>
  <c r="G110" i="1"/>
  <c r="I110" i="1"/>
  <c r="G109" i="1"/>
  <c r="I109" i="1"/>
  <c r="G108" i="1"/>
  <c r="I108" i="1"/>
  <c r="G107" i="1"/>
  <c r="I107" i="1"/>
  <c r="G106" i="1"/>
  <c r="I106" i="1"/>
  <c r="G105" i="1"/>
  <c r="I105" i="1"/>
  <c r="G104" i="1"/>
  <c r="I104" i="1"/>
  <c r="G103" i="1"/>
  <c r="I103" i="1"/>
  <c r="G102" i="1"/>
  <c r="I102" i="1"/>
  <c r="G101" i="1"/>
  <c r="I101" i="1"/>
  <c r="G100" i="1"/>
  <c r="I100" i="1"/>
  <c r="G99" i="1"/>
  <c r="I99" i="1"/>
  <c r="G98" i="1"/>
  <c r="I98" i="1"/>
  <c r="G97" i="1"/>
  <c r="I97" i="1"/>
  <c r="G96" i="1"/>
  <c r="I96" i="1"/>
  <c r="G95" i="1"/>
  <c r="I95" i="1"/>
  <c r="G94" i="1"/>
  <c r="I94" i="1"/>
  <c r="G93" i="1"/>
  <c r="I93" i="1"/>
  <c r="G92" i="1"/>
  <c r="I92" i="1"/>
  <c r="G91" i="1"/>
  <c r="I91" i="1"/>
  <c r="G90" i="1"/>
  <c r="I90" i="1"/>
  <c r="G89" i="1"/>
  <c r="I89" i="1"/>
  <c r="G88" i="1"/>
  <c r="I88" i="1"/>
  <c r="G87" i="1"/>
  <c r="I87" i="1"/>
  <c r="G86" i="1"/>
  <c r="I86" i="1"/>
  <c r="G85" i="1"/>
  <c r="I85" i="1"/>
  <c r="G84" i="1"/>
  <c r="I84" i="1"/>
  <c r="G83" i="1"/>
  <c r="I83" i="1"/>
  <c r="G82" i="1"/>
  <c r="I82" i="1"/>
  <c r="G81" i="1"/>
  <c r="I81" i="1"/>
  <c r="G80" i="1"/>
  <c r="I80" i="1"/>
  <c r="G79" i="1"/>
  <c r="I79" i="1"/>
  <c r="G78" i="1"/>
  <c r="I78" i="1"/>
  <c r="G77" i="1"/>
  <c r="I77" i="1"/>
  <c r="G76" i="1"/>
  <c r="I76" i="1"/>
  <c r="G75" i="1"/>
  <c r="I75" i="1"/>
  <c r="G74" i="1"/>
  <c r="I74" i="1"/>
  <c r="G73" i="1"/>
  <c r="I73" i="1"/>
  <c r="G72" i="1"/>
  <c r="I72" i="1"/>
  <c r="G71" i="1"/>
  <c r="G70" i="1"/>
  <c r="G68" i="1"/>
  <c r="G67" i="1"/>
  <c r="I67" i="1"/>
  <c r="G63" i="1"/>
  <c r="I63" i="1"/>
  <c r="G62" i="1"/>
  <c r="G57" i="1"/>
  <c r="I57" i="1"/>
  <c r="G56" i="1"/>
  <c r="I56" i="1"/>
  <c r="G55" i="1"/>
  <c r="I55" i="1"/>
  <c r="G54" i="1"/>
  <c r="I54" i="1"/>
  <c r="G875" i="1"/>
  <c r="G53" i="1"/>
  <c r="I53" i="1"/>
  <c r="G52" i="1"/>
  <c r="I52" i="1"/>
  <c r="G51" i="1"/>
  <c r="I51" i="1"/>
  <c r="G50" i="1"/>
  <c r="I50" i="1"/>
  <c r="G49" i="1"/>
  <c r="I49" i="1"/>
  <c r="G48" i="1"/>
  <c r="I48" i="1"/>
  <c r="G47" i="1"/>
  <c r="I47" i="1"/>
  <c r="G46" i="1"/>
  <c r="I46" i="1"/>
  <c r="G45" i="1"/>
  <c r="I45" i="1"/>
  <c r="G44" i="1"/>
  <c r="I44" i="1"/>
  <c r="G43" i="1"/>
  <c r="I43" i="1"/>
  <c r="G42" i="1"/>
  <c r="I42" i="1"/>
  <c r="G41" i="1"/>
  <c r="I41" i="1"/>
  <c r="G40" i="1"/>
  <c r="I40" i="1"/>
  <c r="G39" i="1"/>
  <c r="I39" i="1"/>
  <c r="G38" i="1"/>
  <c r="I38" i="1"/>
  <c r="G37" i="1"/>
  <c r="I37" i="1"/>
  <c r="G36" i="1"/>
  <c r="I36" i="1"/>
  <c r="G35" i="1"/>
  <c r="I35" i="1"/>
  <c r="G34" i="1"/>
  <c r="I34" i="1"/>
  <c r="G33" i="1"/>
  <c r="I33" i="1"/>
  <c r="G32" i="1"/>
  <c r="I32" i="1"/>
  <c r="G31" i="1"/>
  <c r="I31" i="1"/>
  <c r="G30" i="1"/>
  <c r="I30" i="1"/>
  <c r="G29" i="1"/>
  <c r="I29" i="1"/>
  <c r="G28" i="1"/>
  <c r="I28" i="1"/>
  <c r="G27" i="1"/>
  <c r="I27" i="1"/>
  <c r="G26" i="1"/>
  <c r="I26" i="1"/>
  <c r="G25" i="1"/>
  <c r="I25" i="1"/>
  <c r="G24" i="1"/>
  <c r="I24" i="1"/>
  <c r="G23" i="1"/>
  <c r="I23" i="1"/>
  <c r="G22" i="1"/>
  <c r="I22" i="1"/>
  <c r="G21" i="1"/>
  <c r="I21" i="1"/>
  <c r="G20" i="1"/>
  <c r="I20" i="1"/>
  <c r="G19" i="1"/>
  <c r="G14" i="1"/>
  <c r="I14" i="1"/>
  <c r="G13" i="1"/>
  <c r="I13" i="1"/>
  <c r="G12" i="1"/>
  <c r="I12" i="1"/>
  <c r="G11" i="1"/>
  <c r="I11" i="1"/>
  <c r="G10" i="1"/>
  <c r="I10" i="1"/>
  <c r="G792" i="1"/>
  <c r="G874" i="1"/>
  <c r="G876" i="1"/>
  <c r="I811" i="1"/>
  <c r="I835" i="1"/>
  <c r="G894" i="1"/>
  <c r="G835" i="1"/>
  <c r="G809" i="1"/>
  <c r="I745" i="1"/>
  <c r="G764" i="1"/>
  <c r="I689" i="1"/>
  <c r="I744" i="1"/>
  <c r="G887" i="1"/>
  <c r="G744" i="1"/>
  <c r="I266" i="1"/>
  <c r="I687" i="1"/>
  <c r="G687" i="1"/>
  <c r="I129" i="1"/>
  <c r="I265" i="1"/>
  <c r="G265" i="1"/>
  <c r="G66" i="1"/>
  <c r="G125" i="1"/>
  <c r="I70" i="1"/>
  <c r="I793" i="1"/>
  <c r="I809" i="1"/>
  <c r="G18" i="1"/>
  <c r="G69" i="1"/>
  <c r="I68" i="1"/>
  <c r="I69" i="1"/>
  <c r="I126" i="1"/>
  <c r="I127" i="1"/>
  <c r="G127" i="1"/>
  <c r="I840" i="1"/>
  <c r="I860" i="1"/>
  <c r="G897" i="1"/>
  <c r="G860" i="1"/>
  <c r="G60" i="1"/>
  <c r="I19" i="1"/>
  <c r="I71" i="1"/>
  <c r="I767" i="1"/>
  <c r="I792" i="1"/>
  <c r="I62" i="1"/>
  <c r="I66" i="1"/>
  <c r="G910" i="1"/>
  <c r="G916" i="1"/>
  <c r="G880" i="1"/>
  <c r="G918" i="1"/>
  <c r="G893" i="1"/>
  <c r="I60" i="1"/>
  <c r="I61" i="1"/>
  <c r="G877" i="1"/>
  <c r="G878" i="1"/>
  <c r="I764" i="1"/>
  <c r="G888" i="1"/>
  <c r="G810" i="1"/>
  <c r="G836" i="1"/>
  <c r="I810" i="1"/>
  <c r="I836" i="1"/>
  <c r="G688" i="1"/>
  <c r="I125" i="1"/>
  <c r="I128" i="1"/>
  <c r="G882" i="1"/>
  <c r="G128" i="1"/>
  <c r="G61" i="1"/>
  <c r="I688" i="1"/>
  <c r="G886" i="1"/>
  <c r="G889" i="1"/>
  <c r="G919" i="1"/>
  <c r="G884" i="1"/>
  <c r="G765" i="1"/>
  <c r="G766" i="1"/>
  <c r="G837" i="1"/>
  <c r="G861" i="1"/>
  <c r="I765" i="1"/>
  <c r="I766" i="1"/>
  <c r="I837" i="1"/>
  <c r="I861" i="1"/>
  <c r="G901" i="1"/>
  <c r="G891" i="1"/>
  <c r="G895" i="1"/>
  <c r="G899" i="1"/>
  <c r="G903" i="1"/>
</calcChain>
</file>

<file path=xl/sharedStrings.xml><?xml version="1.0" encoding="utf-8"?>
<sst xmlns="http://schemas.openxmlformats.org/spreadsheetml/2006/main" count="6865" uniqueCount="561">
  <si>
    <t>Company Code</t>
  </si>
  <si>
    <t>Financial Statement Item</t>
  </si>
  <si>
    <t>Account Number</t>
  </si>
  <si>
    <t>Text for B/S P&amp;L item</t>
  </si>
  <si>
    <t>Total of reporting period</t>
  </si>
  <si>
    <t>Total of the comparison period</t>
  </si>
  <si>
    <t>Business Area</t>
  </si>
  <si>
    <t>9301</t>
  </si>
  <si>
    <t>GAAPNROTHR</t>
  </si>
  <si>
    <t>705000000</t>
  </si>
  <si>
    <t>GP456310 NON REGULATED OTHER REVEN</t>
  </si>
  <si>
    <t>1340</t>
  </si>
  <si>
    <t>886000180</t>
  </si>
  <si>
    <t>U340</t>
  </si>
  <si>
    <t>700700090</t>
  </si>
  <si>
    <t>GP457000 MTM REVENUES</t>
  </si>
  <si>
    <t>a.3) TOTAL NON REGULATED OTHER REVENUES</t>
  </si>
  <si>
    <t>GAAP480GAS</t>
  </si>
  <si>
    <t>602000100</t>
  </si>
  <si>
    <t>GP487001 REGULATED GAS OPERATING R</t>
  </si>
  <si>
    <t>630100000</t>
  </si>
  <si>
    <t>700710110</t>
  </si>
  <si>
    <t>700800300</t>
  </si>
  <si>
    <t>700800320</t>
  </si>
  <si>
    <t>700800330</t>
  </si>
  <si>
    <t>700800600</t>
  </si>
  <si>
    <t>700800809</t>
  </si>
  <si>
    <t>700800980</t>
  </si>
  <si>
    <t>700800985</t>
  </si>
  <si>
    <t>700800995</t>
  </si>
  <si>
    <t>700810100</t>
  </si>
  <si>
    <t>700810110</t>
  </si>
  <si>
    <t>700810130</t>
  </si>
  <si>
    <t>700810140</t>
  </si>
  <si>
    <t>700810150</t>
  </si>
  <si>
    <t>700810170</t>
  </si>
  <si>
    <t>700810175</t>
  </si>
  <si>
    <t>700810180</t>
  </si>
  <si>
    <t>700810200</t>
  </si>
  <si>
    <t>700810250</t>
  </si>
  <si>
    <t>700810809</t>
  </si>
  <si>
    <t>701200100</t>
  </si>
  <si>
    <t>701400000</t>
  </si>
  <si>
    <t>701400110</t>
  </si>
  <si>
    <t>703000000</t>
  </si>
  <si>
    <t>752000100</t>
  </si>
  <si>
    <t>758000140</t>
  </si>
  <si>
    <t>758000160</t>
  </si>
  <si>
    <t>758293899</t>
  </si>
  <si>
    <t>759000140</t>
  </si>
  <si>
    <t>759000165</t>
  </si>
  <si>
    <t>759000190</t>
  </si>
  <si>
    <t>762130120</t>
  </si>
  <si>
    <t>870000160</t>
  </si>
  <si>
    <t>870000170</t>
  </si>
  <si>
    <t>a.5) TOTAL REGULATED GAS REVENUE</t>
  </si>
  <si>
    <t>GAAP400000</t>
  </si>
  <si>
    <t>a) TOTAL OPERATING REVENUE</t>
  </si>
  <si>
    <t>GAAP401002</t>
  </si>
  <si>
    <t>671000100</t>
  </si>
  <si>
    <t>GP931500 IMPAIRMENT EXPENSES</t>
  </si>
  <si>
    <t>GAAPNRPPG</t>
  </si>
  <si>
    <t>600200240</t>
  </si>
  <si>
    <t>GP557000 MTM COST OF SALES</t>
  </si>
  <si>
    <t>b.1.3)TOTAL REG PURCHASED ELECTRICITY AN</t>
  </si>
  <si>
    <t>GAAP560000</t>
  </si>
  <si>
    <t>600800300</t>
  </si>
  <si>
    <t>GP804000 REGULATED PURCHASED GAS</t>
  </si>
  <si>
    <t>600890000</t>
  </si>
  <si>
    <t>607800300</t>
  </si>
  <si>
    <t>607800350</t>
  </si>
  <si>
    <t>610800310</t>
  </si>
  <si>
    <t>610800320</t>
  </si>
  <si>
    <t>622100180</t>
  </si>
  <si>
    <t>623000100</t>
  </si>
  <si>
    <t>627000280</t>
  </si>
  <si>
    <t>629100100</t>
  </si>
  <si>
    <t>629100120</t>
  </si>
  <si>
    <t>629200100</t>
  </si>
  <si>
    <t>629200170</t>
  </si>
  <si>
    <t>629200190</t>
  </si>
  <si>
    <t>629300700</t>
  </si>
  <si>
    <t>640000100</t>
  </si>
  <si>
    <t>640000200</t>
  </si>
  <si>
    <t>640100100</t>
  </si>
  <si>
    <t>640200100</t>
  </si>
  <si>
    <t>640200120</t>
  </si>
  <si>
    <t>640997100</t>
  </si>
  <si>
    <t>640997200</t>
  </si>
  <si>
    <t>640997998</t>
  </si>
  <si>
    <t>640997999</t>
  </si>
  <si>
    <t>642000100</t>
  </si>
  <si>
    <t>643000220</t>
  </si>
  <si>
    <t>643000240</t>
  </si>
  <si>
    <t>649100100</t>
  </si>
  <si>
    <t>649800000</t>
  </si>
  <si>
    <t>649900100</t>
  </si>
  <si>
    <t>649900200</t>
  </si>
  <si>
    <t>659000160</t>
  </si>
  <si>
    <t>660000100</t>
  </si>
  <si>
    <t>700710160</t>
  </si>
  <si>
    <t>705001000</t>
  </si>
  <si>
    <t>733009100</t>
  </si>
  <si>
    <t>758293869</t>
  </si>
  <si>
    <t>764000000</t>
  </si>
  <si>
    <t>b.1.2) TOTAL REG. PURCHASED GAS</t>
  </si>
  <si>
    <t>GAAP555000</t>
  </si>
  <si>
    <t>600300240</t>
  </si>
  <si>
    <t>GP555000 REGULATED PURCHASED POWER</t>
  </si>
  <si>
    <t>b.1.1)  TOTAL REG PURCHASED ELECTRICITY &amp; FUE</t>
  </si>
  <si>
    <t>GAAP400100</t>
  </si>
  <si>
    <t>GAAP402000</t>
  </si>
  <si>
    <t>GP932000 MAINTENANCE EXPENSES</t>
  </si>
  <si>
    <t>602000140</t>
  </si>
  <si>
    <t>621100120</t>
  </si>
  <si>
    <t>622000120</t>
  </si>
  <si>
    <t>622000140</t>
  </si>
  <si>
    <t>622000230</t>
  </si>
  <si>
    <t>622000320</t>
  </si>
  <si>
    <t>622000540</t>
  </si>
  <si>
    <t>622000600</t>
  </si>
  <si>
    <t>622000640</t>
  </si>
  <si>
    <t>622000660</t>
  </si>
  <si>
    <t>622000760</t>
  </si>
  <si>
    <t>622000829</t>
  </si>
  <si>
    <t>622001839</t>
  </si>
  <si>
    <t>622100120</t>
  </si>
  <si>
    <t>622100140</t>
  </si>
  <si>
    <t>622100160</t>
  </si>
  <si>
    <t>622100480</t>
  </si>
  <si>
    <t>622100600</t>
  </si>
  <si>
    <t>623000140</t>
  </si>
  <si>
    <t>624000100</t>
  </si>
  <si>
    <t>624000120</t>
  </si>
  <si>
    <t>626000160</t>
  </si>
  <si>
    <t>627000140</t>
  </si>
  <si>
    <t>627000340</t>
  </si>
  <si>
    <t>628000100</t>
  </si>
  <si>
    <t>628000120</t>
  </si>
  <si>
    <t>628000160</t>
  </si>
  <si>
    <t>629000120</t>
  </si>
  <si>
    <t>629000180</t>
  </si>
  <si>
    <t>629200160</t>
  </si>
  <si>
    <t>629200180</t>
  </si>
  <si>
    <t>629300200</t>
  </si>
  <si>
    <t>629300300</t>
  </si>
  <si>
    <t>629300480</t>
  </si>
  <si>
    <t>629300500</t>
  </si>
  <si>
    <t>629300510</t>
  </si>
  <si>
    <t>629300620</t>
  </si>
  <si>
    <t>629300750</t>
  </si>
  <si>
    <t>640200380</t>
  </si>
  <si>
    <t>640997280</t>
  </si>
  <si>
    <t>640997997</t>
  </si>
  <si>
    <t>641000100</t>
  </si>
  <si>
    <t>733000180</t>
  </si>
  <si>
    <t>b.2.2) TOTAL MAINTENANCE EXPENSES</t>
  </si>
  <si>
    <t>GAAP401000</t>
  </si>
  <si>
    <t>650000120</t>
  </si>
  <si>
    <t>GP904000 UNCOLLECTIBLES</t>
  </si>
  <si>
    <t>694000100</t>
  </si>
  <si>
    <t>694000200</t>
  </si>
  <si>
    <t>622000380</t>
  </si>
  <si>
    <t>GP908000 CONSERVATION</t>
  </si>
  <si>
    <t>623000120</t>
  </si>
  <si>
    <t>623000150</t>
  </si>
  <si>
    <t>627000330</t>
  </si>
  <si>
    <t>621000140</t>
  </si>
  <si>
    <t>GP923110 IT EXPENSE</t>
  </si>
  <si>
    <t>622100400</t>
  </si>
  <si>
    <t>629000100</t>
  </si>
  <si>
    <t>629300780</t>
  </si>
  <si>
    <t>600900420</t>
  </si>
  <si>
    <t>GP923900 OTHER OPERATING EXPENSES</t>
  </si>
  <si>
    <t>602000120</t>
  </si>
  <si>
    <t>620000100</t>
  </si>
  <si>
    <t>622000200</t>
  </si>
  <si>
    <t>622000260</t>
  </si>
  <si>
    <t>622000620</t>
  </si>
  <si>
    <t>622001829</t>
  </si>
  <si>
    <t>622100100</t>
  </si>
  <si>
    <t>622100340</t>
  </si>
  <si>
    <t>622100380</t>
  </si>
  <si>
    <t>622991000</t>
  </si>
  <si>
    <t>622999100</t>
  </si>
  <si>
    <t>628000140</t>
  </si>
  <si>
    <t>629300280</t>
  </si>
  <si>
    <t>629300290</t>
  </si>
  <si>
    <t>629300740</t>
  </si>
  <si>
    <t>629400009</t>
  </si>
  <si>
    <t>640200140</t>
  </si>
  <si>
    <t>640990000</t>
  </si>
  <si>
    <t>640999100</t>
  </si>
  <si>
    <t>649700100</t>
  </si>
  <si>
    <t>649900360</t>
  </si>
  <si>
    <t>671000150</t>
  </si>
  <si>
    <t>671000300</t>
  </si>
  <si>
    <t>671000550</t>
  </si>
  <si>
    <t>681800000</t>
  </si>
  <si>
    <t>695000300</t>
  </si>
  <si>
    <t>705001010</t>
  </si>
  <si>
    <t>705001020</t>
  </si>
  <si>
    <t>705001030</t>
  </si>
  <si>
    <t>705001040</t>
  </si>
  <si>
    <t>706000200</t>
  </si>
  <si>
    <t>706000210</t>
  </si>
  <si>
    <t>706000220</t>
  </si>
  <si>
    <t>733999990</t>
  </si>
  <si>
    <t>752000200</t>
  </si>
  <si>
    <t>759000600</t>
  </si>
  <si>
    <t>771000300</t>
  </si>
  <si>
    <t>886280100</t>
  </si>
  <si>
    <t>GP924000 INSURANCE</t>
  </si>
  <si>
    <t>GP928000 REGULATORY COMMISSION ASS</t>
  </si>
  <si>
    <t>632000160</t>
  </si>
  <si>
    <t>621000100</t>
  </si>
  <si>
    <t>GP931000 RENTS</t>
  </si>
  <si>
    <t>621000110</t>
  </si>
  <si>
    <t>621000180</t>
  </si>
  <si>
    <t>621000190</t>
  </si>
  <si>
    <t>GP933000 FINANCIAL COST OF PROVISI</t>
  </si>
  <si>
    <t>660000200</t>
  </si>
  <si>
    <t>b.2.1) TOTAL OPERATIONS EXPENSE</t>
  </si>
  <si>
    <t>GAAP401001</t>
  </si>
  <si>
    <t>GAAP403000</t>
  </si>
  <si>
    <t>681100010</t>
  </si>
  <si>
    <t>GP403000 DEPRECIATION</t>
  </si>
  <si>
    <t>681100013</t>
  </si>
  <si>
    <t>681200140</t>
  </si>
  <si>
    <t>681200150</t>
  </si>
  <si>
    <t>681200280</t>
  </si>
  <si>
    <t>681200300</t>
  </si>
  <si>
    <t>681200310</t>
  </si>
  <si>
    <t>681200350</t>
  </si>
  <si>
    <t>681200360</t>
  </si>
  <si>
    <t>681200523</t>
  </si>
  <si>
    <t>681200713</t>
  </si>
  <si>
    <t>681300000</t>
  </si>
  <si>
    <t>681400000</t>
  </si>
  <si>
    <t>681600000</t>
  </si>
  <si>
    <t>681700000</t>
  </si>
  <si>
    <t>681900000</t>
  </si>
  <si>
    <t>681999000</t>
  </si>
  <si>
    <t>705001060</t>
  </si>
  <si>
    <t>747000000</t>
  </si>
  <si>
    <t>680000100</t>
  </si>
  <si>
    <t>GP404000 AMORTIZATION</t>
  </si>
  <si>
    <t>680600000</t>
  </si>
  <si>
    <t>b.5) TOTAL DEPRECIATION AND AMORTIZATION</t>
  </si>
  <si>
    <t>GAAP408000</t>
  </si>
  <si>
    <t>631100175</t>
  </si>
  <si>
    <t>GP408104 OTHER TAXES</t>
  </si>
  <si>
    <t>631100180</t>
  </si>
  <si>
    <t>631100250</t>
  </si>
  <si>
    <t>631100330</t>
  </si>
  <si>
    <t>642000120</t>
  </si>
  <si>
    <t>b.6) TOTAL OTHER TAXES</t>
  </si>
  <si>
    <t>GAAP410000</t>
  </si>
  <si>
    <t>b) TOTAL OPERATING EXPENSES</t>
  </si>
  <si>
    <t>GAAP415000</t>
  </si>
  <si>
    <t>3.1. OPERATING INCOME</t>
  </si>
  <si>
    <t>GAAP411000</t>
  </si>
  <si>
    <t>670000100</t>
  </si>
  <si>
    <t>GP411600 GAIN ON SALE OF PROPERTY</t>
  </si>
  <si>
    <t>771000100</t>
  </si>
  <si>
    <t>769001100</t>
  </si>
  <si>
    <t>GP419000 INTEREST AND DIVIDEND INC</t>
  </si>
  <si>
    <t>767000100</t>
  </si>
  <si>
    <t>GP419100 ALLOWANCE FOR FUNDS USED</t>
  </si>
  <si>
    <t>767009140</t>
  </si>
  <si>
    <t>GP419500 CARRYING COSTS ON REGULAT</t>
  </si>
  <si>
    <t>762030000</t>
  </si>
  <si>
    <t>GP421000 MISCELLANEOUS OTHER INCOM</t>
  </si>
  <si>
    <t>768000200</t>
  </si>
  <si>
    <t>C.2) TOTAL OTHER INCOME</t>
  </si>
  <si>
    <t>GAAP426000</t>
  </si>
  <si>
    <t>627000300</t>
  </si>
  <si>
    <t>GP426400 CIVIC DONATIONS</t>
  </si>
  <si>
    <t>627000180</t>
  </si>
  <si>
    <t>GP426500 MISCELLANEOUS OTHER DEDUC</t>
  </si>
  <si>
    <t>659000200</t>
  </si>
  <si>
    <t>678000160</t>
  </si>
  <si>
    <t>c.1) TOTAL OTHER DEDUCTIONS</t>
  </si>
  <si>
    <t>GAAP411100</t>
  </si>
  <si>
    <t>GAAP427000</t>
  </si>
  <si>
    <t>668000200</t>
  </si>
  <si>
    <t>GP431000 INTEREST EXPENSE</t>
  </si>
  <si>
    <t>668000210</t>
  </si>
  <si>
    <t>669000300</t>
  </si>
  <si>
    <t>705001080</t>
  </si>
  <si>
    <t>705001090</t>
  </si>
  <si>
    <t>767000200</t>
  </si>
  <si>
    <t>GP432000 AFC BORR FUNDS</t>
  </si>
  <si>
    <t>b) TOTAL INTEREST EXPENSE</t>
  </si>
  <si>
    <t>GAAP430000</t>
  </si>
  <si>
    <t>3.2. TOTAL OTHER INCOME AND DEDUCTIONS</t>
  </si>
  <si>
    <t>GAAP435000</t>
  </si>
  <si>
    <t>1. INCOME BEFORE TAX</t>
  </si>
  <si>
    <t>GAAP409000</t>
  </si>
  <si>
    <t>630005100</t>
  </si>
  <si>
    <t>GP409100 CURRENT INCOME TAX</t>
  </si>
  <si>
    <t>630005120</t>
  </si>
  <si>
    <t>630006100</t>
  </si>
  <si>
    <t>630006120</t>
  </si>
  <si>
    <t>638000400</t>
  </si>
  <si>
    <t>GP410100 DEFERRED INCOME TAX</t>
  </si>
  <si>
    <t>630105000</t>
  </si>
  <si>
    <t>630105100</t>
  </si>
  <si>
    <t>630105110</t>
  </si>
  <si>
    <t>630105120</t>
  </si>
  <si>
    <t>630106000</t>
  </si>
  <si>
    <t>630106100</t>
  </si>
  <si>
    <t>630106110</t>
  </si>
  <si>
    <t>630106120</t>
  </si>
  <si>
    <t>2. TOTAL INCOME TAXES</t>
  </si>
  <si>
    <t>GAAPISBMI</t>
  </si>
  <si>
    <t>I. NET INCOME</t>
  </si>
  <si>
    <t>756000100</t>
  </si>
  <si>
    <t>1480</t>
  </si>
  <si>
    <t>U480</t>
  </si>
  <si>
    <t>Rate Year</t>
  </si>
  <si>
    <t>TOTAL to P&amp;L</t>
  </si>
  <si>
    <t>GAAP440ELE</t>
  </si>
  <si>
    <t>700200985</t>
  </si>
  <si>
    <t>GP407100 REGULATED ELECTRIC OPERAT</t>
  </si>
  <si>
    <t>E</t>
  </si>
  <si>
    <t>G</t>
  </si>
  <si>
    <t>splits</t>
  </si>
  <si>
    <t>1-Plant</t>
  </si>
  <si>
    <t>701900200</t>
  </si>
  <si>
    <t>2-O&amp;M/Other</t>
  </si>
  <si>
    <t>3-Revenue</t>
  </si>
  <si>
    <t>Net Income</t>
  </si>
  <si>
    <t>Tot Op Rev</t>
  </si>
  <si>
    <t>N-Reg Rev</t>
  </si>
  <si>
    <t>Rev-Elec</t>
  </si>
  <si>
    <t>Ele</t>
  </si>
  <si>
    <t>Rev-Gas</t>
  </si>
  <si>
    <t>Op Exp</t>
  </si>
  <si>
    <t>759000300</t>
  </si>
  <si>
    <t>impair</t>
  </si>
  <si>
    <t>Pur power</t>
  </si>
  <si>
    <t>O&amp;M</t>
  </si>
  <si>
    <t>Deprec</t>
  </si>
  <si>
    <t>a.4) TOTAL REGULATED ELECTRIC REVENUE</t>
  </si>
  <si>
    <t>Oth Tax</t>
  </si>
  <si>
    <t>Tot Oth Inc/Exp</t>
  </si>
  <si>
    <t>Oth Inc</t>
  </si>
  <si>
    <t>Oth Deds</t>
  </si>
  <si>
    <t>Civic</t>
  </si>
  <si>
    <t>Misc Oth Ded</t>
  </si>
  <si>
    <t>t</t>
  </si>
  <si>
    <t>tab</t>
  </si>
  <si>
    <t>other</t>
  </si>
  <si>
    <t>Interest</t>
  </si>
  <si>
    <t>AFC boorrowed</t>
  </si>
  <si>
    <t>other int</t>
  </si>
  <si>
    <t>622000650</t>
  </si>
  <si>
    <t>622100420</t>
  </si>
  <si>
    <t>628000809</t>
  </si>
  <si>
    <t>629300440</t>
  </si>
  <si>
    <t>629300460</t>
  </si>
  <si>
    <t>629300899</t>
  </si>
  <si>
    <t>602000109</t>
  </si>
  <si>
    <t>621100140</t>
  </si>
  <si>
    <t>623000160</t>
  </si>
  <si>
    <t>623000180</t>
  </si>
  <si>
    <t>625400009</t>
  </si>
  <si>
    <t>626000120</t>
  </si>
  <si>
    <t>626000260</t>
  </si>
  <si>
    <t>629000160</t>
  </si>
  <si>
    <t>629300220</t>
  </si>
  <si>
    <t>629300520</t>
  </si>
  <si>
    <t>629300719</t>
  </si>
  <si>
    <t>629300749</t>
  </si>
  <si>
    <t>629300770</t>
  </si>
  <si>
    <t>629400099</t>
  </si>
  <si>
    <t>649900410</t>
  </si>
  <si>
    <t>625000100</t>
  </si>
  <si>
    <t>625000120</t>
  </si>
  <si>
    <t>625000140</t>
  </si>
  <si>
    <t>625000160</t>
  </si>
  <si>
    <t>625000180</t>
  </si>
  <si>
    <t>625000240</t>
  </si>
  <si>
    <t>621000130</t>
  </si>
  <si>
    <t>681200013</t>
  </si>
  <si>
    <t>681200090</t>
  </si>
  <si>
    <t>681200370</t>
  </si>
  <si>
    <t>680500000</t>
  </si>
  <si>
    <t>631100170</t>
  </si>
  <si>
    <t>760300160</t>
  </si>
  <si>
    <t>762100000</t>
  </si>
  <si>
    <t>761300300</t>
  </si>
  <si>
    <t>768000210</t>
  </si>
  <si>
    <t>769800300</t>
  </si>
  <si>
    <t>627000220</t>
  </si>
  <si>
    <t>661300300</t>
  </si>
  <si>
    <t>662000100</t>
  </si>
  <si>
    <t>662300200</t>
  </si>
  <si>
    <t>662300300</t>
  </si>
  <si>
    <t>668000209</t>
  </si>
  <si>
    <t>668000219</t>
  </si>
  <si>
    <t>669200200</t>
  </si>
  <si>
    <t>669400200</t>
  </si>
  <si>
    <t>May 2016 to Dec 2016</t>
  </si>
  <si>
    <t>Jan 2017 to Apr 2017</t>
  </si>
  <si>
    <t>Total before Common</t>
  </si>
  <si>
    <t>May 2016 to Apr 2017</t>
  </si>
  <si>
    <t>Common</t>
  </si>
  <si>
    <t>TOTAL OPERATION &amp; MAINTENANCE EXPENSES</t>
  </si>
  <si>
    <t>ZFIM061</t>
  </si>
  <si>
    <t>Per Book Financials</t>
  </si>
  <si>
    <t>Sales Revenue</t>
  </si>
  <si>
    <t>Late Payments</t>
  </si>
  <si>
    <t>Total Retail Revenue</t>
  </si>
  <si>
    <t>Other Revenue</t>
  </si>
  <si>
    <t>Total Revenue</t>
  </si>
  <si>
    <t>Gross Revenue Taxes</t>
  </si>
  <si>
    <t>Less: Supply Costs</t>
  </si>
  <si>
    <t>Net Revenue</t>
  </si>
  <si>
    <t>O&amp;M Expenses</t>
  </si>
  <si>
    <t>Depreciation</t>
  </si>
  <si>
    <t>Taxes Other Than Income Taxes</t>
  </si>
  <si>
    <t>Total Operating Expenses</t>
  </si>
  <si>
    <t>Subtotal</t>
  </si>
  <si>
    <t>Plus: Other Income and (Deductions)</t>
  </si>
  <si>
    <t>Less: Interest Expense</t>
  </si>
  <si>
    <t>Operating Income Before Income Taxes</t>
  </si>
  <si>
    <t>Income Taxes</t>
  </si>
  <si>
    <t>OTHER MISCELLANEOUS SERVICES</t>
  </si>
  <si>
    <t>INTRACOMPANY SERVICES</t>
  </si>
  <si>
    <t>THIRD PARTY COMPENSATION</t>
  </si>
  <si>
    <t>INEFFICIENT DERIVATIVES HEDGE</t>
  </si>
  <si>
    <t>DEFERRED INCOME TAX OPERATING</t>
  </si>
  <si>
    <t>GAS REVENUE</t>
  </si>
  <si>
    <t>GAS REVENUE MFC</t>
  </si>
  <si>
    <t>GAS REVENUE GRT COMMODITY</t>
  </si>
  <si>
    <t>GAS STANDING CHARGE INCOME</t>
  </si>
  <si>
    <t>GAS SALES (INTERCO)</t>
  </si>
  <si>
    <t>RAL GAS REVENUE DELIVERY  - AMORT -</t>
  </si>
  <si>
    <t>RAL GAS REVENUE DELIVERY - DEFERRAL</t>
  </si>
  <si>
    <t>GAS REVENUE DELIVERY</t>
  </si>
  <si>
    <t>GAS REVENUE EEPS</t>
  </si>
  <si>
    <t>GAS REVENUE WNA</t>
  </si>
  <si>
    <t>GAS REVENUE GRT DELIVERY</t>
  </si>
  <si>
    <t>GAS REVENUE TRANSITION DELIVERY</t>
  </si>
  <si>
    <t>GAS REVENUE - DECOUPLING MECHANISM (RDM) ANNUAL</t>
  </si>
  <si>
    <t>GAS REVENUE - DECOUPLING MECHANISM (RDM) INTERIM</t>
  </si>
  <si>
    <t>GAS REVENUE - TEMPORARY STATE ASSESMENT (TSA)</t>
  </si>
  <si>
    <t>GAS REVENUE - ENERGY EFF TRACKER</t>
  </si>
  <si>
    <t>GAS REVENUE - DELIVERY INTERCO</t>
  </si>
  <si>
    <t>CONNECTION/DISCONNECTING SERVICE INCOME</t>
  </si>
  <si>
    <t>REVENUE ESCO - DISCOUNT</t>
  </si>
  <si>
    <t>REVENUE - BILLING &amp; COLLECTION</t>
  </si>
  <si>
    <t>PRODUCT AND SERVICE SALES</t>
  </si>
  <si>
    <t>REAL PROPERTY LEASING</t>
  </si>
  <si>
    <t>THIRD PARTY EXPENSE COMPENSATION</t>
  </si>
  <si>
    <t>INCOME FROM SALES OF SCRAP</t>
  </si>
  <si>
    <t>OPERATION AND SUPPORT SERVICES (INTERCO)</t>
  </si>
  <si>
    <t>THIRD PARTY DAMAGES</t>
  </si>
  <si>
    <t>INSTALLATION MODIFICATION INCOME (TAXABLE)</t>
  </si>
  <si>
    <t>OTHER SERVICES TO THIRD PARTIES</t>
  </si>
  <si>
    <t>LATE PAYMENT INTEREST</t>
  </si>
  <si>
    <t>GAS SALE COMMODIGY (INTRACO)</t>
  </si>
  <si>
    <t>GAS SALE - DELIVERY - (INTRACO)</t>
  </si>
  <si>
    <t>ENERGY CONSUMPTION (INTRACO)</t>
  </si>
  <si>
    <t>GENERAL USE MATERIAL</t>
  </si>
  <si>
    <t>TRADING GAS SALES</t>
  </si>
  <si>
    <t>RAL GAS REVENUE COMMODITY  - AMORT -</t>
  </si>
  <si>
    <t>GAS REVENUE - BORDERLINE</t>
  </si>
  <si>
    <t>NY STATE ELECTRIC &amp; GAS COMPANY</t>
  </si>
  <si>
    <t>Annual Compliance - Twelve months ended April 30, 2017</t>
  </si>
  <si>
    <t>SAP Report, Transaction ZFIM061 - GAAP Income Statement</t>
  </si>
  <si>
    <t>Grand Total</t>
  </si>
  <si>
    <t>NYSEG Gas</t>
  </si>
  <si>
    <t>NYSEG Gas: Revenue Detail</t>
  </si>
  <si>
    <t>Summary of GAAP Income Statement:</t>
  </si>
  <si>
    <t>See Revenue Detail tab</t>
  </si>
  <si>
    <t>See footnote (1)</t>
  </si>
  <si>
    <t>See footnote (2)</t>
  </si>
  <si>
    <t>Footnotes:</t>
  </si>
  <si>
    <t>NYSEG Common</t>
  </si>
  <si>
    <t>COMMON Allocation: Actuals May 2016 to April 2017</t>
  </si>
  <si>
    <t>COMMON May - Dec 2016 Actuals</t>
  </si>
  <si>
    <t>COMMON Jan-April 2017 Actuals</t>
  </si>
  <si>
    <t>COMMON  May 2016-  April 2017 Actuals</t>
  </si>
  <si>
    <t>1-Plant [RB]</t>
  </si>
  <si>
    <t>Gas</t>
  </si>
  <si>
    <t>Total Common</t>
  </si>
  <si>
    <t>Minus:</t>
  </si>
  <si>
    <t>Total Non Regulated Other revenues</t>
  </si>
  <si>
    <t>Total Revenue:</t>
  </si>
  <si>
    <t>Parameters for ZFIM061:</t>
  </si>
  <si>
    <t>Include Business areas related to Gas just to get  NYSEG Gas:</t>
  </si>
  <si>
    <t>(2) Other Income and (Deductions) detail:</t>
  </si>
  <si>
    <t>TOTAL OTHER INCOME AND DEDUCTIONS</t>
  </si>
  <si>
    <t xml:space="preserve"> TOTAL OID AND INTERES EXPENSE</t>
  </si>
  <si>
    <t>(1) Taxes Other than Income Taxes detail:</t>
  </si>
  <si>
    <t>GRTElectric</t>
  </si>
  <si>
    <t>Property Taxes</t>
  </si>
  <si>
    <t>Non Operating property taxes</t>
  </si>
  <si>
    <t>Payroll Taxes</t>
  </si>
  <si>
    <t>Intracompany Services</t>
  </si>
  <si>
    <t>Other Taxes</t>
  </si>
  <si>
    <t>Reclasification to Gross Revenue Taxes</t>
  </si>
  <si>
    <t>Total Taxes Other Than Income Taxes</t>
  </si>
  <si>
    <t>(1.1)</t>
  </si>
  <si>
    <t>(1.1) Includes GL accounts: 631100170 (Gross receipts taxes: commodity) and 631100175 (Gross receipts taxes: delivery) reclasified from Taxes Other than Income Taxes.</t>
  </si>
  <si>
    <t>Equity Component of AFUDC</t>
  </si>
  <si>
    <t>Non-Cash Return Accruals</t>
  </si>
  <si>
    <t>Interest / Dividend Income</t>
  </si>
  <si>
    <t>Gains and Losses on Sale of Property</t>
  </si>
  <si>
    <t>Donations</t>
  </si>
  <si>
    <t>Penalties</t>
  </si>
  <si>
    <t>Other Misc Deductions / Customer Incentives</t>
  </si>
  <si>
    <t>R</t>
  </si>
  <si>
    <t>Ver</t>
  </si>
  <si>
    <t>Year</t>
  </si>
  <si>
    <t>CoCd</t>
  </si>
  <si>
    <t>BusA</t>
  </si>
  <si>
    <t>Functional Area</t>
  </si>
  <si>
    <t>Name</t>
  </si>
  <si>
    <t>Tr.Prt</t>
  </si>
  <si>
    <t>TrBA</t>
  </si>
  <si>
    <t>Account</t>
  </si>
  <si>
    <t>Long Text</t>
  </si>
  <si>
    <t>L Cur</t>
  </si>
  <si>
    <t>Total LC</t>
  </si>
  <si>
    <t>January LC</t>
  </si>
  <si>
    <t>February LC</t>
  </si>
  <si>
    <t>March LC</t>
  </si>
  <si>
    <t>April LC</t>
  </si>
  <si>
    <t>May LC</t>
  </si>
  <si>
    <t>June LC</t>
  </si>
  <si>
    <t>July LC</t>
  </si>
  <si>
    <t>August LC</t>
  </si>
  <si>
    <t>September LC</t>
  </si>
  <si>
    <t>October LC</t>
  </si>
  <si>
    <t>November LC</t>
  </si>
  <si>
    <t>December LC</t>
  </si>
  <si>
    <t>0</t>
  </si>
  <si>
    <t>1</t>
  </si>
  <si>
    <t>2016</t>
  </si>
  <si>
    <t>GP426500</t>
  </si>
  <si>
    <t>MISCELLANEOUS OTHER DEDUC</t>
  </si>
  <si>
    <t>USD</t>
  </si>
  <si>
    <t>Acct 886000180 NYSEG Gas 2016:</t>
  </si>
  <si>
    <t>NYSEG Electric</t>
  </si>
  <si>
    <t>1310</t>
  </si>
  <si>
    <t>1320</t>
  </si>
  <si>
    <t>U310</t>
  </si>
  <si>
    <t>U320</t>
  </si>
  <si>
    <t>Acct 886000180 NYSEG Electric 2016:</t>
  </si>
  <si>
    <t>NYSEG</t>
  </si>
  <si>
    <t>Total Acct 886000180 NYSEG 2016:</t>
  </si>
  <si>
    <t>2017</t>
  </si>
  <si>
    <t>Gas:</t>
  </si>
  <si>
    <t>Electric:</t>
  </si>
  <si>
    <t>Acct 886000180 NYSEG Gas 2017:</t>
  </si>
  <si>
    <t>Acct 886000180 NYSEG Electric 2017:</t>
  </si>
  <si>
    <t>Total Acct 886000180 NYSEG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</si>
</sst>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</numFmts>
  <fonts count="34" x14ac:knownFonts="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u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b/>
      <u/>
      <sz val="10"/>
      <color theme="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color rgb="FF0000FF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01">
    <xf numFmtId="0" fontId="18" fillId="0" borderId="0" xfId="0" applyFont="1"/>
    <xf numFmtId="0" fontId="19" fillId="33" borderId="0" xfId="0" applyFont="1" applyFill="1"/>
    <xf numFmtId="0" fontId="18" fillId="33" borderId="0" xfId="0" applyFont="1" applyFill="1"/>
    <xf numFmtId="14" fontId="18" fillId="33" borderId="0" xfId="0" applyNumberFormat="1" applyFont="1" applyFill="1"/>
    <xf numFmtId="0" fontId="0" fillId="33" borderId="10" xfId="0" applyFont="1" applyFill="1" applyBorder="1"/>
    <xf numFmtId="0" fontId="0" fillId="33" borderId="0" xfId="0" applyFont="1" applyFill="1" applyBorder="1"/>
    <xf numFmtId="0" fontId="23" fillId="33" borderId="0" xfId="0" applyFont="1" applyFill="1"/>
    <xf numFmtId="0" fontId="0" fillId="33" borderId="0" xfId="0" applyFont="1" applyFill="1"/>
    <xf numFmtId="4" fontId="0" fillId="33" borderId="0" xfId="0" applyNumberFormat="1" applyFont="1" applyFill="1" applyAlignment="1">
      <alignment horizontal="right"/>
    </xf>
    <xf numFmtId="0" fontId="25" fillId="33" borderId="0" xfId="0" applyFont="1" applyFill="1"/>
    <xf numFmtId="4" fontId="19" fillId="33" borderId="0" xfId="0" applyNumberFormat="1" applyFont="1" applyFill="1" applyAlignment="1">
      <alignment horizontal="right"/>
    </xf>
    <xf numFmtId="0" fontId="19" fillId="33" borderId="10" xfId="0" applyFont="1" applyFill="1" applyBorder="1"/>
    <xf numFmtId="0" fontId="19" fillId="33" borderId="28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23" fillId="33" borderId="10" xfId="0" applyFont="1" applyFill="1" applyBorder="1"/>
    <xf numFmtId="0" fontId="0" fillId="33" borderId="10" xfId="0" applyNumberFormat="1" applyFont="1" applyFill="1" applyBorder="1"/>
    <xf numFmtId="4" fontId="0" fillId="33" borderId="10" xfId="0" applyNumberFormat="1" applyFont="1" applyFill="1" applyBorder="1" applyAlignment="1">
      <alignment horizontal="right"/>
    </xf>
    <xf numFmtId="0" fontId="25" fillId="33" borderId="10" xfId="0" applyFont="1" applyFill="1" applyBorder="1"/>
    <xf numFmtId="0" fontId="25" fillId="33" borderId="10" xfId="0" applyNumberFormat="1" applyFont="1" applyFill="1" applyBorder="1"/>
    <xf numFmtId="4" fontId="25" fillId="33" borderId="10" xfId="0" applyNumberFormat="1" applyFont="1" applyFill="1" applyBorder="1" applyAlignment="1">
      <alignment horizontal="right"/>
    </xf>
    <xf numFmtId="4" fontId="19" fillId="33" borderId="10" xfId="0" applyNumberFormat="1" applyFont="1" applyFill="1" applyBorder="1" applyAlignment="1">
      <alignment horizontal="right"/>
    </xf>
    <xf numFmtId="4" fontId="18" fillId="33" borderId="0" xfId="0" applyNumberFormat="1" applyFont="1" applyFill="1"/>
    <xf numFmtId="0" fontId="0" fillId="33" borderId="0" xfId="0" applyFill="1"/>
    <xf numFmtId="0" fontId="0" fillId="33" borderId="0" xfId="0" applyFill="1" applyAlignment="1">
      <alignment horizontal="center"/>
    </xf>
    <xf numFmtId="0" fontId="29" fillId="33" borderId="0" xfId="0" applyFont="1" applyFill="1" applyAlignment="1">
      <alignment wrapText="1"/>
    </xf>
    <xf numFmtId="0" fontId="30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165" fontId="32" fillId="33" borderId="0" xfId="0" applyNumberFormat="1" applyFont="1" applyFill="1" applyBorder="1" applyAlignment="1">
      <alignment horizontal="center" wrapText="1"/>
    </xf>
    <xf numFmtId="0" fontId="32" fillId="33" borderId="0" xfId="0" applyFont="1" applyFill="1"/>
    <xf numFmtId="0" fontId="31" fillId="33" borderId="0" xfId="0" applyFont="1" applyFill="1" applyAlignment="1">
      <alignment horizontal="left"/>
    </xf>
    <xf numFmtId="3" fontId="0" fillId="33" borderId="0" xfId="0" applyNumberFormat="1" applyFill="1"/>
    <xf numFmtId="3" fontId="31" fillId="33" borderId="13" xfId="42" applyNumberFormat="1" applyFont="1" applyFill="1" applyBorder="1"/>
    <xf numFmtId="0" fontId="30" fillId="33" borderId="0" xfId="0" applyFont="1" applyFill="1" applyAlignment="1">
      <alignment horizontal="left"/>
    </xf>
    <xf numFmtId="0" fontId="31" fillId="33" borderId="0" xfId="0" applyFont="1" applyFill="1"/>
    <xf numFmtId="164" fontId="31" fillId="33" borderId="13" xfId="0" applyNumberFormat="1" applyFont="1" applyFill="1" applyBorder="1"/>
    <xf numFmtId="0" fontId="30" fillId="33" borderId="0" xfId="0" quotePrefix="1" applyFont="1" applyFill="1" applyAlignment="1"/>
    <xf numFmtId="0" fontId="30" fillId="33" borderId="0" xfId="0" applyFont="1" applyFill="1"/>
    <xf numFmtId="164" fontId="31" fillId="33" borderId="0" xfId="0" applyNumberFormat="1" applyFont="1" applyFill="1"/>
    <xf numFmtId="166" fontId="31" fillId="33" borderId="27" xfId="43" applyNumberFormat="1" applyFont="1" applyFill="1" applyBorder="1"/>
    <xf numFmtId="0" fontId="28" fillId="33" borderId="0" xfId="0" applyFont="1" applyFill="1"/>
    <xf numFmtId="0" fontId="27" fillId="33" borderId="0" xfId="0" applyFont="1" applyFill="1"/>
    <xf numFmtId="4" fontId="27" fillId="33" borderId="0" xfId="0" applyNumberFormat="1" applyFont="1" applyFill="1" applyAlignment="1">
      <alignment horizontal="right"/>
    </xf>
    <xf numFmtId="4" fontId="19" fillId="33" borderId="0" xfId="0" applyNumberFormat="1" applyFont="1" applyFill="1"/>
    <xf numFmtId="0" fontId="28" fillId="33" borderId="10" xfId="0" applyFont="1" applyFill="1" applyBorder="1"/>
    <xf numFmtId="4" fontId="28" fillId="33" borderId="10" xfId="0" applyNumberFormat="1" applyFont="1" applyFill="1" applyBorder="1" applyAlignment="1">
      <alignment horizontal="right"/>
    </xf>
    <xf numFmtId="0" fontId="18" fillId="33" borderId="0" xfId="0" quotePrefix="1" applyFont="1" applyFill="1"/>
    <xf numFmtId="0" fontId="20" fillId="33" borderId="0" xfId="0" applyFont="1" applyFill="1"/>
    <xf numFmtId="0" fontId="21" fillId="33" borderId="0" xfId="0" applyFont="1" applyFill="1"/>
    <xf numFmtId="4" fontId="19" fillId="33" borderId="27" xfId="0" applyNumberFormat="1" applyFont="1" applyFill="1" applyBorder="1"/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10" fontId="0" fillId="33" borderId="13" xfId="0" applyNumberFormat="1" applyFill="1" applyBorder="1"/>
    <xf numFmtId="0" fontId="0" fillId="33" borderId="13" xfId="0" applyFill="1" applyBorder="1"/>
    <xf numFmtId="0" fontId="0" fillId="33" borderId="16" xfId="0" applyFill="1" applyBorder="1" applyAlignment="1">
      <alignment horizontal="right"/>
    </xf>
    <xf numFmtId="10" fontId="0" fillId="33" borderId="0" xfId="0" applyNumberFormat="1" applyFill="1" applyBorder="1"/>
    <xf numFmtId="0" fontId="0" fillId="33" borderId="0" xfId="0" applyFill="1" applyBorder="1"/>
    <xf numFmtId="0" fontId="0" fillId="33" borderId="19" xfId="0" applyFill="1" applyBorder="1" applyAlignment="1">
      <alignment horizontal="right"/>
    </xf>
    <xf numFmtId="10" fontId="0" fillId="33" borderId="20" xfId="44" applyNumberFormat="1" applyFont="1" applyFill="1" applyBorder="1"/>
    <xf numFmtId="0" fontId="0" fillId="33" borderId="20" xfId="0" applyFill="1" applyBorder="1"/>
    <xf numFmtId="164" fontId="25" fillId="33" borderId="15" xfId="42" applyNumberFormat="1" applyFont="1" applyFill="1" applyBorder="1"/>
    <xf numFmtId="164" fontId="19" fillId="33" borderId="21" xfId="42" applyNumberFormat="1" applyFont="1" applyFill="1" applyBorder="1"/>
    <xf numFmtId="164" fontId="19" fillId="33" borderId="22" xfId="42" applyNumberFormat="1" applyFont="1" applyFill="1" applyBorder="1"/>
    <xf numFmtId="164" fontId="0" fillId="33" borderId="16" xfId="42" applyNumberFormat="1" applyFont="1" applyFill="1" applyBorder="1"/>
    <xf numFmtId="164" fontId="19" fillId="33" borderId="10" xfId="42" applyNumberFormat="1" applyFont="1" applyFill="1" applyBorder="1"/>
    <xf numFmtId="164" fontId="19" fillId="33" borderId="23" xfId="42" applyNumberFormat="1" applyFont="1" applyFill="1" applyBorder="1"/>
    <xf numFmtId="164" fontId="0" fillId="33" borderId="13" xfId="42" applyNumberFormat="1" applyFont="1" applyFill="1" applyBorder="1"/>
    <xf numFmtId="164" fontId="0" fillId="33" borderId="0" xfId="42" applyNumberFormat="1" applyFont="1" applyFill="1" applyBorder="1"/>
    <xf numFmtId="164" fontId="25" fillId="33" borderId="16" xfId="42" applyNumberFormat="1" applyFont="1" applyFill="1" applyBorder="1"/>
    <xf numFmtId="0" fontId="26" fillId="33" borderId="24" xfId="0" applyFont="1" applyFill="1" applyBorder="1" applyAlignment="1">
      <alignment horizontal="right"/>
    </xf>
    <xf numFmtId="0" fontId="24" fillId="33" borderId="17" xfId="0" applyFont="1" applyFill="1" applyBorder="1" applyAlignment="1">
      <alignment horizontal="right"/>
    </xf>
    <xf numFmtId="164" fontId="25" fillId="33" borderId="25" xfId="42" applyNumberFormat="1" applyFont="1" applyFill="1" applyBorder="1"/>
    <xf numFmtId="164" fontId="0" fillId="33" borderId="17" xfId="42" applyNumberFormat="1" applyFont="1" applyFill="1" applyBorder="1"/>
    <xf numFmtId="0" fontId="26" fillId="33" borderId="23" xfId="0" applyFont="1" applyFill="1" applyBorder="1" applyAlignment="1">
      <alignment horizontal="right"/>
    </xf>
    <xf numFmtId="0" fontId="24" fillId="33" borderId="23" xfId="0" applyFont="1" applyFill="1" applyBorder="1" applyAlignment="1">
      <alignment horizontal="right"/>
    </xf>
    <xf numFmtId="164" fontId="0" fillId="33" borderId="23" xfId="42" applyNumberFormat="1" applyFont="1" applyFill="1" applyBorder="1"/>
    <xf numFmtId="0" fontId="24" fillId="33" borderId="24" xfId="0" applyFont="1" applyFill="1" applyBorder="1" applyAlignment="1">
      <alignment horizontal="right"/>
    </xf>
    <xf numFmtId="164" fontId="0" fillId="33" borderId="24" xfId="42" applyNumberFormat="1" applyFont="1" applyFill="1" applyBorder="1"/>
    <xf numFmtId="164" fontId="0" fillId="33" borderId="26" xfId="42" applyNumberFormat="1" applyFont="1" applyFill="1" applyBorder="1"/>
    <xf numFmtId="164" fontId="19" fillId="33" borderId="26" xfId="42" applyNumberFormat="1" applyFont="1" applyFill="1" applyBorder="1"/>
    <xf numFmtId="164" fontId="19" fillId="33" borderId="24" xfId="42" applyNumberFormat="1" applyFont="1" applyFill="1" applyBorder="1"/>
    <xf numFmtId="4" fontId="18" fillId="33" borderId="27" xfId="0" applyNumberFormat="1" applyFont="1" applyFill="1" applyBorder="1"/>
    <xf numFmtId="0" fontId="18" fillId="33" borderId="0" xfId="0" applyFont="1" applyFill="1" applyBorder="1"/>
    <xf numFmtId="0" fontId="13" fillId="34" borderId="10" xfId="0" applyFont="1" applyFill="1" applyBorder="1"/>
    <xf numFmtId="0" fontId="13" fillId="34" borderId="26" xfId="0" applyFont="1" applyFill="1" applyBorder="1"/>
    <xf numFmtId="0" fontId="13" fillId="34" borderId="24" xfId="0" applyFont="1" applyFill="1" applyBorder="1"/>
    <xf numFmtId="0" fontId="19" fillId="35" borderId="28" xfId="0" applyFont="1" applyFill="1" applyBorder="1"/>
    <xf numFmtId="0" fontId="19" fillId="35" borderId="13" xfId="0" applyFont="1" applyFill="1" applyBorder="1"/>
    <xf numFmtId="0" fontId="19" fillId="35" borderId="15" xfId="0" applyFont="1" applyFill="1" applyBorder="1"/>
    <xf numFmtId="0" fontId="19" fillId="35" borderId="14" xfId="0" applyFont="1" applyFill="1" applyBorder="1"/>
    <xf numFmtId="0" fontId="0" fillId="33" borderId="28" xfId="0" applyFill="1" applyBorder="1"/>
    <xf numFmtId="0" fontId="0" fillId="33" borderId="11" xfId="0" applyFill="1" applyBorder="1"/>
    <xf numFmtId="0" fontId="23" fillId="33" borderId="0" xfId="0" applyFont="1" applyFill="1" applyBorder="1" applyAlignment="1">
      <alignment horizontal="center"/>
    </xf>
    <xf numFmtId="0" fontId="0" fillId="33" borderId="14" xfId="0" applyFill="1" applyBorder="1"/>
    <xf numFmtId="0" fontId="0" fillId="33" borderId="12" xfId="0" applyFill="1" applyBorder="1"/>
    <xf numFmtId="0" fontId="0" fillId="33" borderId="30" xfId="0" applyFill="1" applyBorder="1"/>
    <xf numFmtId="0" fontId="0" fillId="33" borderId="31" xfId="0" applyFill="1" applyBorder="1"/>
    <xf numFmtId="0" fontId="24" fillId="33" borderId="11" xfId="0" applyFont="1" applyFill="1" applyBorder="1"/>
    <xf numFmtId="0" fontId="24" fillId="33" borderId="0" xfId="0" applyFont="1" applyFill="1" applyBorder="1"/>
    <xf numFmtId="164" fontId="0" fillId="33" borderId="12" xfId="42" applyNumberFormat="1" applyFont="1" applyFill="1" applyBorder="1"/>
    <xf numFmtId="164" fontId="0" fillId="33" borderId="11" xfId="42" applyNumberFormat="1" applyFont="1" applyFill="1" applyBorder="1"/>
    <xf numFmtId="0" fontId="26" fillId="33" borderId="11" xfId="0" applyFont="1" applyFill="1" applyBorder="1"/>
    <xf numFmtId="0" fontId="26" fillId="33" borderId="0" xfId="0" applyFont="1" applyFill="1" applyBorder="1"/>
    <xf numFmtId="164" fontId="19" fillId="33" borderId="32" xfId="42" applyNumberFormat="1" applyFont="1" applyFill="1" applyBorder="1"/>
    <xf numFmtId="164" fontId="19" fillId="33" borderId="33" xfId="42" applyNumberFormat="1" applyFont="1" applyFill="1" applyBorder="1"/>
    <xf numFmtId="164" fontId="16" fillId="33" borderId="33" xfId="0" applyNumberFormat="1" applyFont="1" applyFill="1" applyBorder="1"/>
    <xf numFmtId="164" fontId="16" fillId="33" borderId="32" xfId="0" applyNumberFormat="1" applyFont="1" applyFill="1" applyBorder="1"/>
    <xf numFmtId="0" fontId="26" fillId="33" borderId="11" xfId="0" applyFont="1" applyFill="1" applyBorder="1" applyAlignment="1">
      <alignment horizontal="right"/>
    </xf>
    <xf numFmtId="164" fontId="0" fillId="33" borderId="26" xfId="0" applyNumberFormat="1" applyFill="1" applyBorder="1"/>
    <xf numFmtId="164" fontId="0" fillId="33" borderId="24" xfId="0" applyNumberFormat="1" applyFill="1" applyBorder="1"/>
    <xf numFmtId="0" fontId="24" fillId="33" borderId="11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right"/>
    </xf>
    <xf numFmtId="164" fontId="0" fillId="33" borderId="11" xfId="0" applyNumberFormat="1" applyFill="1" applyBorder="1"/>
    <xf numFmtId="164" fontId="0" fillId="33" borderId="12" xfId="0" applyNumberFormat="1" applyFill="1" applyBorder="1"/>
    <xf numFmtId="0" fontId="26" fillId="33" borderId="10" xfId="0" applyFont="1" applyFill="1" applyBorder="1" applyAlignment="1">
      <alignment horizontal="right"/>
    </xf>
    <xf numFmtId="164" fontId="16" fillId="33" borderId="26" xfId="0" applyNumberFormat="1" applyFont="1" applyFill="1" applyBorder="1"/>
    <xf numFmtId="164" fontId="16" fillId="33" borderId="24" xfId="0" applyNumberFormat="1" applyFont="1" applyFill="1" applyBorder="1"/>
    <xf numFmtId="0" fontId="24" fillId="33" borderId="29" xfId="0" applyFont="1" applyFill="1" applyBorder="1" applyAlignment="1">
      <alignment horizontal="left"/>
    </xf>
    <xf numFmtId="164" fontId="0" fillId="33" borderId="18" xfId="42" applyNumberFormat="1" applyFont="1" applyFill="1" applyBorder="1"/>
    <xf numFmtId="164" fontId="0" fillId="33" borderId="29" xfId="42" applyNumberFormat="1" applyFont="1" applyFill="1" applyBorder="1"/>
    <xf numFmtId="0" fontId="24" fillId="33" borderId="29" xfId="0" applyFont="1" applyFill="1" applyBorder="1" applyAlignment="1">
      <alignment horizontal="right"/>
    </xf>
    <xf numFmtId="0" fontId="0" fillId="33" borderId="26" xfId="0" applyFill="1" applyBorder="1"/>
    <xf numFmtId="0" fontId="26" fillId="33" borderId="26" xfId="0" applyFont="1" applyFill="1" applyBorder="1" applyAlignment="1">
      <alignment horizontal="right"/>
    </xf>
    <xf numFmtId="0" fontId="24" fillId="33" borderId="26" xfId="0" applyFont="1" applyFill="1" applyBorder="1" applyAlignment="1">
      <alignment horizontal="left"/>
    </xf>
    <xf numFmtId="164" fontId="18" fillId="33" borderId="10" xfId="42" applyNumberFormat="1" applyFont="1" applyFill="1" applyBorder="1"/>
    <xf numFmtId="0" fontId="0" fillId="33" borderId="28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19" fillId="33" borderId="26" xfId="0" applyFont="1" applyFill="1" applyBorder="1" applyAlignment="1">
      <alignment horizontal="right"/>
    </xf>
    <xf numFmtId="0" fontId="19" fillId="33" borderId="24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164" fontId="25" fillId="33" borderId="0" xfId="42" applyNumberFormat="1" applyFont="1" applyFill="1" applyBorder="1"/>
    <xf numFmtId="164" fontId="25" fillId="33" borderId="17" xfId="42" applyNumberFormat="1" applyFont="1" applyFill="1" applyBorder="1"/>
    <xf numFmtId="164" fontId="0" fillId="33" borderId="29" xfId="0" applyNumberFormat="1" applyFill="1" applyBorder="1"/>
    <xf numFmtId="0" fontId="22" fillId="33" borderId="13" xfId="0" applyFont="1" applyFill="1" applyBorder="1" applyAlignment="1">
      <alignment horizontal="center"/>
    </xf>
    <xf numFmtId="0" fontId="0" fillId="33" borderId="29" xfId="0" applyFill="1" applyBorder="1"/>
    <xf numFmtId="0" fontId="0" fillId="33" borderId="17" xfId="0" applyFill="1" applyBorder="1"/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0" fillId="33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64" fontId="19" fillId="33" borderId="0" xfId="42" applyNumberFormat="1" applyFont="1" applyFill="1" applyBorder="1"/>
    <xf numFmtId="0" fontId="20" fillId="33" borderId="0" xfId="0" applyFont="1" applyFill="1" applyBorder="1"/>
    <xf numFmtId="0" fontId="21" fillId="33" borderId="0" xfId="0" applyFont="1" applyFill="1" applyBorder="1"/>
    <xf numFmtId="0" fontId="0" fillId="33" borderId="0" xfId="0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10" fontId="0" fillId="33" borderId="0" xfId="44" applyNumberFormat="1" applyFont="1" applyFill="1" applyBorder="1"/>
    <xf numFmtId="164" fontId="16" fillId="33" borderId="0" xfId="0" applyNumberFormat="1" applyFont="1" applyFill="1" applyBorder="1"/>
    <xf numFmtId="0" fontId="26" fillId="33" borderId="0" xfId="0" applyFont="1" applyFill="1" applyBorder="1" applyAlignment="1">
      <alignment horizontal="right"/>
    </xf>
    <xf numFmtId="164" fontId="0" fillId="33" borderId="0" xfId="0" applyNumberFormat="1" applyFill="1" applyBorder="1"/>
    <xf numFmtId="0" fontId="24" fillId="33" borderId="0" xfId="0" applyFont="1" applyFill="1" applyBorder="1" applyAlignment="1">
      <alignment horizontal="left"/>
    </xf>
    <xf numFmtId="164" fontId="27" fillId="33" borderId="0" xfId="42" applyNumberFormat="1" applyFont="1" applyFill="1" applyBorder="1"/>
    <xf numFmtId="0" fontId="19" fillId="33" borderId="0" xfId="0" applyFont="1" applyFill="1" applyBorder="1" applyAlignment="1">
      <alignment horizontal="right"/>
    </xf>
    <xf numFmtId="164" fontId="19" fillId="33" borderId="17" xfId="42" applyNumberFormat="1" applyFont="1" applyFill="1" applyBorder="1"/>
    <xf numFmtId="164" fontId="19" fillId="33" borderId="18" xfId="42" applyNumberFormat="1" applyFont="1" applyFill="1" applyBorder="1"/>
    <xf numFmtId="164" fontId="18" fillId="33" borderId="26" xfId="42" applyNumberFormat="1" applyFont="1" applyFill="1" applyBorder="1"/>
    <xf numFmtId="164" fontId="18" fillId="33" borderId="23" xfId="42" applyNumberFormat="1" applyFont="1" applyFill="1" applyBorder="1"/>
    <xf numFmtId="164" fontId="0" fillId="33" borderId="10" xfId="42" applyNumberFormat="1" applyFont="1" applyFill="1" applyBorder="1"/>
    <xf numFmtId="164" fontId="33" fillId="33" borderId="10" xfId="42" applyNumberFormat="1" applyFont="1" applyFill="1" applyBorder="1"/>
    <xf numFmtId="3" fontId="18" fillId="33" borderId="0" xfId="0" applyNumberFormat="1" applyFont="1" applyFill="1"/>
    <xf numFmtId="3" fontId="19" fillId="33" borderId="27" xfId="0" applyNumberFormat="1" applyFont="1" applyFill="1" applyBorder="1"/>
    <xf numFmtId="0" fontId="18" fillId="33" borderId="0" xfId="0" applyFont="1" applyFill="1" applyAlignment="1">
      <alignment horizontal="center"/>
    </xf>
    <xf numFmtId="0" fontId="0" fillId="36" borderId="10" xfId="0" applyFont="1" applyFill="1" applyBorder="1"/>
    <xf numFmtId="4" fontId="0" fillId="36" borderId="10" xfId="0" applyNumberFormat="1" applyFont="1" applyFill="1" applyBorder="1" applyAlignment="1">
      <alignment horizontal="right"/>
    </xf>
    <xf numFmtId="0" fontId="0" fillId="36" borderId="0" xfId="0" applyFont="1" applyFill="1"/>
    <xf numFmtId="4" fontId="18" fillId="36" borderId="0" xfId="0" applyNumberFormat="1" applyFont="1" applyFill="1"/>
    <xf numFmtId="0" fontId="18" fillId="36" borderId="0" xfId="0" applyFont="1" applyFill="1"/>
    <xf numFmtId="4" fontId="0" fillId="33" borderId="0" xfId="0" applyNumberFormat="1" applyFont="1" applyFill="1" applyBorder="1" applyAlignment="1">
      <alignment horizontal="right"/>
    </xf>
    <xf numFmtId="4" fontId="0" fillId="33" borderId="0" xfId="0" applyNumberFormat="1" applyFill="1" applyBorder="1"/>
    <xf numFmtId="4" fontId="16" fillId="33" borderId="0" xfId="0" applyNumberFormat="1" applyFont="1" applyFill="1" applyBorder="1"/>
    <xf numFmtId="4" fontId="0" fillId="33" borderId="0" xfId="0" applyNumberFormat="1" applyFill="1"/>
    <xf numFmtId="4" fontId="16" fillId="33" borderId="0" xfId="0" applyNumberFormat="1" applyFont="1" applyFill="1"/>
    <xf numFmtId="164" fontId="0" fillId="37" borderId="12" xfId="0" applyNumberFormat="1" applyFill="1" applyBorder="1"/>
    <xf numFmtId="164" fontId="0" fillId="37" borderId="24" xfId="0" applyNumberFormat="1" applyFill="1" applyBorder="1"/>
    <xf numFmtId="164" fontId="0" fillId="37" borderId="18" xfId="0" applyNumberFormat="1" applyFill="1" applyBorder="1"/>
    <xf numFmtId="0" fontId="0" fillId="33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14</xdr:col>
      <xdr:colOff>56153</xdr:colOff>
      <xdr:row>41</xdr:row>
      <xdr:rowOff>104094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295400"/>
          <a:ext cx="7980953" cy="5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20</xdr:col>
      <xdr:colOff>255696</xdr:colOff>
      <xdr:row>79</xdr:row>
      <xdr:rowOff>85047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7448550"/>
          <a:ext cx="11838096" cy="542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7"/>
  <sheetViews>
    <sheetView tabSelected="1" view="pageBreakPreview" zoomScale="60" zoomScaleNormal="100" workbookViewId="0">
      <selection activeCell="I901" sqref="I901"/>
    </sheetView>
  </sheetViews>
  <sheetFormatPr defaultColWidth="11.42578125" defaultRowHeight="12.75" x14ac:dyDescent="0.2"/>
  <cols>
    <col min="1" max="1" width="15.85546875" style="2" customWidth="1"/>
    <col min="2" max="2" width="26.5703125" style="2" customWidth="1"/>
    <col min="3" max="3" width="16.42578125" style="2" customWidth="1"/>
    <col min="4" max="4" width="45.7109375" style="2" bestFit="1" customWidth="1"/>
    <col min="5" max="5" width="23.5703125" style="2" bestFit="1" customWidth="1"/>
    <col min="6" max="6" width="29.42578125" style="2" bestFit="1" customWidth="1"/>
    <col min="7" max="7" width="21" style="2" bestFit="1" customWidth="1"/>
    <col min="8" max="9" width="20.140625" style="2" bestFit="1" customWidth="1"/>
    <col min="10" max="10" width="13.85546875" style="2" bestFit="1" customWidth="1"/>
    <col min="11" max="13" width="13.28515625" style="2" customWidth="1"/>
    <col min="14" max="15" width="11.42578125" style="29"/>
    <col min="16" max="16" width="31.7109375" style="29" customWidth="1"/>
    <col min="17" max="17" width="2" style="29" customWidth="1"/>
    <col min="18" max="18" width="16.42578125" style="2" customWidth="1"/>
    <col min="19" max="16384" width="11.42578125" style="2"/>
  </cols>
  <sheetData>
    <row r="1" spans="1:13" x14ac:dyDescent="0.2">
      <c r="A1" s="1" t="s">
        <v>470</v>
      </c>
    </row>
    <row r="2" spans="1:13" x14ac:dyDescent="0.2">
      <c r="A2" s="1" t="s">
        <v>471</v>
      </c>
      <c r="E2" s="3">
        <v>42902</v>
      </c>
    </row>
    <row r="3" spans="1:13" x14ac:dyDescent="0.2">
      <c r="A3" s="1"/>
    </row>
    <row r="4" spans="1:13" x14ac:dyDescent="0.2">
      <c r="A4" s="1" t="s">
        <v>472</v>
      </c>
    </row>
    <row r="5" spans="1:13" x14ac:dyDescent="0.2">
      <c r="A5" s="1" t="s">
        <v>474</v>
      </c>
    </row>
    <row r="8" spans="1:13" x14ac:dyDescent="0.2">
      <c r="A8" s="18"/>
      <c r="B8" s="19"/>
      <c r="C8" s="19"/>
      <c r="D8" s="19"/>
      <c r="E8" s="19" t="s">
        <v>404</v>
      </c>
      <c r="F8" s="19" t="s">
        <v>405</v>
      </c>
      <c r="G8" s="19" t="s">
        <v>407</v>
      </c>
      <c r="H8" s="19" t="s">
        <v>407</v>
      </c>
      <c r="I8" s="19" t="s">
        <v>407</v>
      </c>
      <c r="J8" s="21"/>
    </row>
    <row r="9" spans="1:13" x14ac:dyDescent="0.2">
      <c r="A9" s="15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406</v>
      </c>
      <c r="H9" s="15" t="s">
        <v>408</v>
      </c>
      <c r="I9" s="15" t="s">
        <v>473</v>
      </c>
      <c r="J9" s="15" t="s">
        <v>6</v>
      </c>
      <c r="K9" s="5"/>
      <c r="L9" s="5"/>
      <c r="M9" s="5"/>
    </row>
    <row r="10" spans="1:13" x14ac:dyDescent="0.2">
      <c r="A10" s="4" t="s">
        <v>7</v>
      </c>
      <c r="B10" s="4" t="s">
        <v>8</v>
      </c>
      <c r="C10" s="4" t="s">
        <v>9</v>
      </c>
      <c r="D10" s="4" t="s">
        <v>10</v>
      </c>
      <c r="E10" s="24">
        <v>0</v>
      </c>
      <c r="F10" s="24">
        <v>0</v>
      </c>
      <c r="G10" s="24">
        <f>SUM(E10:F10)</f>
        <v>0</v>
      </c>
      <c r="H10" s="24"/>
      <c r="I10" s="24">
        <f>SUM(G10:H10)</f>
        <v>0</v>
      </c>
      <c r="J10" s="4" t="s">
        <v>11</v>
      </c>
      <c r="K10" s="7"/>
      <c r="L10" s="7"/>
      <c r="M10" s="7"/>
    </row>
    <row r="11" spans="1:13" x14ac:dyDescent="0.2">
      <c r="A11" s="4" t="s">
        <v>7</v>
      </c>
      <c r="B11" s="4" t="s">
        <v>8</v>
      </c>
      <c r="C11" s="4" t="s">
        <v>12</v>
      </c>
      <c r="D11" s="4" t="s">
        <v>10</v>
      </c>
      <c r="E11" s="24">
        <v>-959885.99</v>
      </c>
      <c r="F11" s="24">
        <v>-179165.39</v>
      </c>
      <c r="G11" s="24">
        <f t="shared" ref="G11:G57" si="0">SUM(E11:F11)</f>
        <v>-1139051.3799999999</v>
      </c>
      <c r="H11" s="24"/>
      <c r="I11" s="24">
        <f t="shared" ref="I11:I81" si="1">SUM(G11:H11)</f>
        <v>-1139051.3799999999</v>
      </c>
      <c r="J11" s="4" t="s">
        <v>11</v>
      </c>
      <c r="K11" s="7"/>
      <c r="L11" s="7"/>
      <c r="M11" s="7"/>
    </row>
    <row r="12" spans="1:13" x14ac:dyDescent="0.2">
      <c r="A12" s="4" t="s">
        <v>7</v>
      </c>
      <c r="B12" s="4" t="s">
        <v>8</v>
      </c>
      <c r="C12" s="4" t="s">
        <v>12</v>
      </c>
      <c r="D12" s="4" t="s">
        <v>10</v>
      </c>
      <c r="E12" s="24">
        <v>242801.37</v>
      </c>
      <c r="F12" s="24">
        <v>34178.660000000003</v>
      </c>
      <c r="G12" s="24">
        <f t="shared" si="0"/>
        <v>276980.03000000003</v>
      </c>
      <c r="H12" s="24"/>
      <c r="I12" s="24">
        <f t="shared" si="1"/>
        <v>276980.03000000003</v>
      </c>
      <c r="J12" s="4" t="s">
        <v>13</v>
      </c>
      <c r="K12" s="7"/>
      <c r="L12" s="7"/>
      <c r="M12" s="7"/>
    </row>
    <row r="13" spans="1:13" x14ac:dyDescent="0.2">
      <c r="A13" s="4" t="s">
        <v>7</v>
      </c>
      <c r="B13" s="4" t="s">
        <v>8</v>
      </c>
      <c r="C13" s="4" t="s">
        <v>14</v>
      </c>
      <c r="D13" s="4" t="s">
        <v>15</v>
      </c>
      <c r="E13" s="24">
        <v>0</v>
      </c>
      <c r="F13" s="24">
        <v>0</v>
      </c>
      <c r="G13" s="24">
        <f t="shared" si="0"/>
        <v>0</v>
      </c>
      <c r="H13" s="24"/>
      <c r="I13" s="24">
        <f t="shared" si="1"/>
        <v>0</v>
      </c>
      <c r="J13" s="4" t="s">
        <v>11</v>
      </c>
      <c r="K13" s="7"/>
      <c r="L13" s="7"/>
      <c r="M13" s="7"/>
    </row>
    <row r="14" spans="1:13" x14ac:dyDescent="0.2">
      <c r="A14" s="4" t="s">
        <v>7</v>
      </c>
      <c r="B14" s="4" t="s">
        <v>8</v>
      </c>
      <c r="C14" s="4" t="s">
        <v>14</v>
      </c>
      <c r="D14" s="4" t="s">
        <v>15</v>
      </c>
      <c r="E14" s="24">
        <v>0</v>
      </c>
      <c r="F14" s="24">
        <v>0</v>
      </c>
      <c r="G14" s="24">
        <f t="shared" si="0"/>
        <v>0</v>
      </c>
      <c r="H14" s="24"/>
      <c r="I14" s="24">
        <f t="shared" si="1"/>
        <v>0</v>
      </c>
      <c r="J14" s="4" t="s">
        <v>13</v>
      </c>
      <c r="K14" s="7"/>
      <c r="L14" s="7"/>
      <c r="M14" s="7"/>
    </row>
    <row r="15" spans="1:13" x14ac:dyDescent="0.2">
      <c r="A15" s="25" t="s">
        <v>7</v>
      </c>
      <c r="B15" s="25" t="s">
        <v>8</v>
      </c>
      <c r="C15" s="25" t="s">
        <v>317</v>
      </c>
      <c r="D15" s="25" t="s">
        <v>10</v>
      </c>
      <c r="E15" s="27"/>
      <c r="F15" s="27"/>
      <c r="G15" s="27"/>
      <c r="H15" s="27">
        <v>-1285.5746696035242</v>
      </c>
      <c r="I15" s="24">
        <f t="shared" si="1"/>
        <v>-1285.5746696035242</v>
      </c>
      <c r="J15" s="25" t="s">
        <v>318</v>
      </c>
      <c r="K15" s="9"/>
      <c r="L15" s="9"/>
      <c r="M15" s="9"/>
    </row>
    <row r="16" spans="1:13" x14ac:dyDescent="0.2">
      <c r="A16" s="25" t="s">
        <v>7</v>
      </c>
      <c r="B16" s="25" t="s">
        <v>8</v>
      </c>
      <c r="C16" s="25" t="s">
        <v>12</v>
      </c>
      <c r="D16" s="25" t="s">
        <v>10</v>
      </c>
      <c r="E16" s="27"/>
      <c r="F16" s="27"/>
      <c r="G16" s="27"/>
      <c r="H16" s="27">
        <v>1163803.9321585901</v>
      </c>
      <c r="I16" s="24">
        <f t="shared" si="1"/>
        <v>1163803.9321585901</v>
      </c>
      <c r="J16" s="25" t="s">
        <v>318</v>
      </c>
      <c r="K16" s="9"/>
      <c r="L16" s="9"/>
      <c r="M16" s="9"/>
    </row>
    <row r="17" spans="1:13" x14ac:dyDescent="0.2">
      <c r="A17" s="25" t="s">
        <v>7</v>
      </c>
      <c r="B17" s="25" t="s">
        <v>8</v>
      </c>
      <c r="C17" s="25" t="s">
        <v>12</v>
      </c>
      <c r="D17" s="25" t="s">
        <v>10</v>
      </c>
      <c r="E17" s="27"/>
      <c r="F17" s="27"/>
      <c r="G17" s="27"/>
      <c r="H17" s="27">
        <v>-268826.05308370042</v>
      </c>
      <c r="I17" s="24">
        <f t="shared" si="1"/>
        <v>-268826.05308370042</v>
      </c>
      <c r="J17" s="25" t="s">
        <v>319</v>
      </c>
      <c r="K17" s="9"/>
      <c r="L17" s="9"/>
      <c r="M17" s="9"/>
    </row>
    <row r="18" spans="1:13" x14ac:dyDescent="0.2">
      <c r="A18" s="11"/>
      <c r="B18" s="11" t="s">
        <v>8</v>
      </c>
      <c r="C18" s="11"/>
      <c r="D18" s="11" t="s">
        <v>16</v>
      </c>
      <c r="E18" s="28">
        <v>-717084.62</v>
      </c>
      <c r="F18" s="28">
        <v>-144986.73000000001</v>
      </c>
      <c r="G18" s="28">
        <f>SUM(G10:G14)</f>
        <v>-862071.34999999986</v>
      </c>
      <c r="H18" s="28"/>
      <c r="I18" s="28">
        <f>SUM(I10:I17)</f>
        <v>31620.954405286291</v>
      </c>
      <c r="J18" s="11"/>
      <c r="K18" s="1"/>
      <c r="L18" s="1"/>
      <c r="M18" s="1"/>
    </row>
    <row r="19" spans="1:13" x14ac:dyDescent="0.2">
      <c r="A19" s="4" t="s">
        <v>7</v>
      </c>
      <c r="B19" s="4" t="s">
        <v>17</v>
      </c>
      <c r="C19" s="4" t="s">
        <v>18</v>
      </c>
      <c r="D19" s="4" t="s">
        <v>19</v>
      </c>
      <c r="E19" s="24">
        <v>0</v>
      </c>
      <c r="F19" s="24">
        <v>562.64</v>
      </c>
      <c r="G19" s="24">
        <f t="shared" si="0"/>
        <v>562.64</v>
      </c>
      <c r="H19" s="24"/>
      <c r="I19" s="24">
        <f t="shared" si="1"/>
        <v>562.64</v>
      </c>
      <c r="J19" s="4" t="s">
        <v>11</v>
      </c>
      <c r="K19" s="7"/>
      <c r="L19" s="7"/>
      <c r="M19" s="7"/>
    </row>
    <row r="20" spans="1:13" x14ac:dyDescent="0.2">
      <c r="A20" s="4" t="s">
        <v>7</v>
      </c>
      <c r="B20" s="4" t="s">
        <v>17</v>
      </c>
      <c r="C20" s="4" t="s">
        <v>20</v>
      </c>
      <c r="D20" s="4" t="s">
        <v>19</v>
      </c>
      <c r="E20" s="24">
        <v>-12160027.380000001</v>
      </c>
      <c r="F20" s="24">
        <v>0</v>
      </c>
      <c r="G20" s="24">
        <f t="shared" si="0"/>
        <v>-12160027.380000001</v>
      </c>
      <c r="H20" s="24"/>
      <c r="I20" s="24">
        <f t="shared" si="1"/>
        <v>-12160027.380000001</v>
      </c>
      <c r="J20" s="4" t="s">
        <v>13</v>
      </c>
      <c r="K20" s="7"/>
      <c r="L20" s="7"/>
      <c r="M20" s="7"/>
    </row>
    <row r="21" spans="1:13" x14ac:dyDescent="0.2">
      <c r="A21" s="4" t="s">
        <v>7</v>
      </c>
      <c r="B21" s="4" t="s">
        <v>17</v>
      </c>
      <c r="C21" s="4" t="s">
        <v>21</v>
      </c>
      <c r="D21" s="4" t="s">
        <v>19</v>
      </c>
      <c r="E21" s="24">
        <v>-263308.15999999997</v>
      </c>
      <c r="F21" s="24">
        <v>-82509.279999999999</v>
      </c>
      <c r="G21" s="24">
        <f t="shared" si="0"/>
        <v>-345817.43999999994</v>
      </c>
      <c r="H21" s="24"/>
      <c r="I21" s="24">
        <f t="shared" si="1"/>
        <v>-345817.43999999994</v>
      </c>
      <c r="J21" s="4" t="s">
        <v>11</v>
      </c>
      <c r="K21" s="7"/>
      <c r="L21" s="7"/>
      <c r="M21" s="7"/>
    </row>
    <row r="22" spans="1:13" x14ac:dyDescent="0.2">
      <c r="A22" s="4" t="s">
        <v>7</v>
      </c>
      <c r="B22" s="4" t="s">
        <v>17</v>
      </c>
      <c r="C22" s="4" t="s">
        <v>22</v>
      </c>
      <c r="D22" s="4" t="s">
        <v>19</v>
      </c>
      <c r="E22" s="24">
        <v>-35081320</v>
      </c>
      <c r="F22" s="24">
        <v>-48241893.020000003</v>
      </c>
      <c r="G22" s="24">
        <f t="shared" si="0"/>
        <v>-83323213.020000011</v>
      </c>
      <c r="H22" s="24"/>
      <c r="I22" s="24">
        <f t="shared" si="1"/>
        <v>-83323213.020000011</v>
      </c>
      <c r="J22" s="4" t="s">
        <v>11</v>
      </c>
      <c r="K22" s="7"/>
      <c r="L22" s="7"/>
      <c r="M22" s="7"/>
    </row>
    <row r="23" spans="1:13" x14ac:dyDescent="0.2">
      <c r="A23" s="4" t="s">
        <v>7</v>
      </c>
      <c r="B23" s="4" t="s">
        <v>17</v>
      </c>
      <c r="C23" s="4" t="s">
        <v>23</v>
      </c>
      <c r="D23" s="4" t="s">
        <v>19</v>
      </c>
      <c r="E23" s="24">
        <v>-2436931.2000000002</v>
      </c>
      <c r="F23" s="24">
        <v>-3189897.92</v>
      </c>
      <c r="G23" s="24">
        <f t="shared" si="0"/>
        <v>-5626829.1200000001</v>
      </c>
      <c r="H23" s="24"/>
      <c r="I23" s="24">
        <f t="shared" si="1"/>
        <v>-5626829.1200000001</v>
      </c>
      <c r="J23" s="4" t="s">
        <v>11</v>
      </c>
      <c r="K23" s="7"/>
      <c r="L23" s="7"/>
      <c r="M23" s="7"/>
    </row>
    <row r="24" spans="1:13" x14ac:dyDescent="0.2">
      <c r="A24" s="4" t="s">
        <v>7</v>
      </c>
      <c r="B24" s="4" t="s">
        <v>17</v>
      </c>
      <c r="C24" s="4" t="s">
        <v>24</v>
      </c>
      <c r="D24" s="4" t="s">
        <v>19</v>
      </c>
      <c r="E24" s="24">
        <v>-241851.89</v>
      </c>
      <c r="F24" s="24">
        <v>-277587.46000000002</v>
      </c>
      <c r="G24" s="24">
        <f t="shared" si="0"/>
        <v>-519439.35000000003</v>
      </c>
      <c r="H24" s="24"/>
      <c r="I24" s="24">
        <f t="shared" si="1"/>
        <v>-519439.35000000003</v>
      </c>
      <c r="J24" s="4" t="s">
        <v>11</v>
      </c>
      <c r="K24" s="7"/>
      <c r="L24" s="7"/>
      <c r="M24" s="7"/>
    </row>
    <row r="25" spans="1:13" x14ac:dyDescent="0.2">
      <c r="A25" s="4" t="s">
        <v>7</v>
      </c>
      <c r="B25" s="4" t="s">
        <v>17</v>
      </c>
      <c r="C25" s="4" t="s">
        <v>25</v>
      </c>
      <c r="D25" s="4" t="s">
        <v>19</v>
      </c>
      <c r="E25" s="24">
        <v>-948297.41</v>
      </c>
      <c r="F25" s="24">
        <v>-508238.93</v>
      </c>
      <c r="G25" s="24">
        <f t="shared" si="0"/>
        <v>-1456536.34</v>
      </c>
      <c r="H25" s="24"/>
      <c r="I25" s="24">
        <f t="shared" si="1"/>
        <v>-1456536.34</v>
      </c>
      <c r="J25" s="4" t="s">
        <v>11</v>
      </c>
      <c r="K25" s="7"/>
      <c r="L25" s="7"/>
      <c r="M25" s="7"/>
    </row>
    <row r="26" spans="1:13" x14ac:dyDescent="0.2">
      <c r="A26" s="4" t="s">
        <v>7</v>
      </c>
      <c r="B26" s="4" t="s">
        <v>17</v>
      </c>
      <c r="C26" s="4" t="s">
        <v>26</v>
      </c>
      <c r="D26" s="4" t="s">
        <v>19</v>
      </c>
      <c r="E26" s="24">
        <v>-999.52</v>
      </c>
      <c r="F26" s="24">
        <v>-3325.04</v>
      </c>
      <c r="G26" s="24">
        <f t="shared" si="0"/>
        <v>-4324.5599999999995</v>
      </c>
      <c r="H26" s="24"/>
      <c r="I26" s="24">
        <f t="shared" si="1"/>
        <v>-4324.5599999999995</v>
      </c>
      <c r="J26" s="4" t="s">
        <v>11</v>
      </c>
      <c r="K26" s="7"/>
      <c r="L26" s="7"/>
      <c r="M26" s="7"/>
    </row>
    <row r="27" spans="1:13" x14ac:dyDescent="0.2">
      <c r="A27" s="4" t="s">
        <v>7</v>
      </c>
      <c r="B27" s="4" t="s">
        <v>17</v>
      </c>
      <c r="C27" s="4" t="s">
        <v>27</v>
      </c>
      <c r="D27" s="4" t="s">
        <v>19</v>
      </c>
      <c r="E27" s="24">
        <v>159.35</v>
      </c>
      <c r="F27" s="24">
        <v>0</v>
      </c>
      <c r="G27" s="24">
        <f t="shared" si="0"/>
        <v>159.35</v>
      </c>
      <c r="H27" s="24"/>
      <c r="I27" s="24">
        <f t="shared" si="1"/>
        <v>159.35</v>
      </c>
      <c r="J27" s="4" t="s">
        <v>13</v>
      </c>
      <c r="K27" s="7"/>
      <c r="L27" s="7"/>
      <c r="M27" s="7"/>
    </row>
    <row r="28" spans="1:13" x14ac:dyDescent="0.2">
      <c r="A28" s="4" t="s">
        <v>7</v>
      </c>
      <c r="B28" s="4" t="s">
        <v>17</v>
      </c>
      <c r="C28" s="4" t="s">
        <v>28</v>
      </c>
      <c r="D28" s="4" t="s">
        <v>19</v>
      </c>
      <c r="E28" s="24">
        <v>-3450478.05</v>
      </c>
      <c r="F28" s="24">
        <v>-1747785.88</v>
      </c>
      <c r="G28" s="24">
        <f t="shared" si="0"/>
        <v>-5198263.93</v>
      </c>
      <c r="H28" s="24"/>
      <c r="I28" s="24">
        <f t="shared" si="1"/>
        <v>-5198263.93</v>
      </c>
      <c r="J28" s="4" t="s">
        <v>13</v>
      </c>
      <c r="K28" s="7"/>
      <c r="L28" s="7"/>
      <c r="M28" s="7"/>
    </row>
    <row r="29" spans="1:13" x14ac:dyDescent="0.2">
      <c r="A29" s="4" t="s">
        <v>7</v>
      </c>
      <c r="B29" s="4" t="s">
        <v>17</v>
      </c>
      <c r="C29" s="4" t="s">
        <v>29</v>
      </c>
      <c r="D29" s="4" t="s">
        <v>19</v>
      </c>
      <c r="E29" s="24">
        <v>1</v>
      </c>
      <c r="F29" s="24">
        <v>0</v>
      </c>
      <c r="G29" s="24">
        <f t="shared" si="0"/>
        <v>1</v>
      </c>
      <c r="H29" s="24"/>
      <c r="I29" s="24">
        <f t="shared" si="1"/>
        <v>1</v>
      </c>
      <c r="J29" s="4" t="s">
        <v>11</v>
      </c>
      <c r="K29" s="7"/>
      <c r="L29" s="7"/>
      <c r="M29" s="7"/>
    </row>
    <row r="30" spans="1:13" x14ac:dyDescent="0.2">
      <c r="A30" s="4" t="s">
        <v>7</v>
      </c>
      <c r="B30" s="4" t="s">
        <v>17</v>
      </c>
      <c r="C30" s="4" t="s">
        <v>29</v>
      </c>
      <c r="D30" s="4" t="s">
        <v>19</v>
      </c>
      <c r="E30" s="24">
        <v>-25260513.469999999</v>
      </c>
      <c r="F30" s="24">
        <v>9196314.3300000001</v>
      </c>
      <c r="G30" s="24">
        <f t="shared" si="0"/>
        <v>-16064199.139999999</v>
      </c>
      <c r="H30" s="24"/>
      <c r="I30" s="24">
        <f t="shared" si="1"/>
        <v>-16064199.139999999</v>
      </c>
      <c r="J30" s="4" t="s">
        <v>13</v>
      </c>
      <c r="K30" s="7"/>
      <c r="L30" s="7"/>
      <c r="M30" s="7"/>
    </row>
    <row r="31" spans="1:13" x14ac:dyDescent="0.2">
      <c r="A31" s="4" t="s">
        <v>7</v>
      </c>
      <c r="B31" s="4" t="s">
        <v>17</v>
      </c>
      <c r="C31" s="4" t="s">
        <v>30</v>
      </c>
      <c r="D31" s="4" t="s">
        <v>19</v>
      </c>
      <c r="E31" s="24">
        <v>-95143608.890000001</v>
      </c>
      <c r="F31" s="24">
        <v>-76901002.409999996</v>
      </c>
      <c r="G31" s="24">
        <f t="shared" si="0"/>
        <v>-172044611.30000001</v>
      </c>
      <c r="H31" s="24"/>
      <c r="I31" s="24">
        <f t="shared" si="1"/>
        <v>-172044611.30000001</v>
      </c>
      <c r="J31" s="4" t="s">
        <v>11</v>
      </c>
      <c r="K31" s="7"/>
      <c r="L31" s="7"/>
      <c r="M31" s="7"/>
    </row>
    <row r="32" spans="1:13" x14ac:dyDescent="0.2">
      <c r="A32" s="4" t="s">
        <v>7</v>
      </c>
      <c r="B32" s="4" t="s">
        <v>17</v>
      </c>
      <c r="C32" s="4" t="s">
        <v>31</v>
      </c>
      <c r="D32" s="4" t="s">
        <v>19</v>
      </c>
      <c r="E32" s="24">
        <v>-1420476.77</v>
      </c>
      <c r="F32" s="24">
        <v>-1666026.22</v>
      </c>
      <c r="G32" s="24">
        <f t="shared" si="0"/>
        <v>-3086502.99</v>
      </c>
      <c r="H32" s="24"/>
      <c r="I32" s="24">
        <f t="shared" si="1"/>
        <v>-3086502.99</v>
      </c>
      <c r="J32" s="4" t="s">
        <v>11</v>
      </c>
      <c r="K32" s="7"/>
      <c r="L32" s="7"/>
      <c r="M32" s="7"/>
    </row>
    <row r="33" spans="1:13" x14ac:dyDescent="0.2">
      <c r="A33" s="4" t="s">
        <v>7</v>
      </c>
      <c r="B33" s="4" t="s">
        <v>17</v>
      </c>
      <c r="C33" s="4" t="s">
        <v>32</v>
      </c>
      <c r="D33" s="4" t="s">
        <v>19</v>
      </c>
      <c r="E33" s="24">
        <v>1013041.11</v>
      </c>
      <c r="F33" s="24">
        <v>-1645294.74</v>
      </c>
      <c r="G33" s="24">
        <f t="shared" si="0"/>
        <v>-632253.63</v>
      </c>
      <c r="H33" s="24"/>
      <c r="I33" s="24">
        <f t="shared" si="1"/>
        <v>-632253.63</v>
      </c>
      <c r="J33" s="4" t="s">
        <v>11</v>
      </c>
      <c r="K33" s="7"/>
      <c r="L33" s="7"/>
      <c r="M33" s="7"/>
    </row>
    <row r="34" spans="1:13" x14ac:dyDescent="0.2">
      <c r="A34" s="4" t="s">
        <v>7</v>
      </c>
      <c r="B34" s="4" t="s">
        <v>17</v>
      </c>
      <c r="C34" s="4" t="s">
        <v>33</v>
      </c>
      <c r="D34" s="4" t="s">
        <v>19</v>
      </c>
      <c r="E34" s="24">
        <v>-1650010.97</v>
      </c>
      <c r="F34" s="24">
        <v>-1461014.59</v>
      </c>
      <c r="G34" s="24">
        <f t="shared" si="0"/>
        <v>-3111025.56</v>
      </c>
      <c r="H34" s="24"/>
      <c r="I34" s="24">
        <f t="shared" si="1"/>
        <v>-3111025.56</v>
      </c>
      <c r="J34" s="4" t="s">
        <v>11</v>
      </c>
      <c r="K34" s="7"/>
      <c r="L34" s="7"/>
      <c r="M34" s="7"/>
    </row>
    <row r="35" spans="1:13" x14ac:dyDescent="0.2">
      <c r="A35" s="4" t="s">
        <v>7</v>
      </c>
      <c r="B35" s="4" t="s">
        <v>17</v>
      </c>
      <c r="C35" s="4" t="s">
        <v>34</v>
      </c>
      <c r="D35" s="4" t="s">
        <v>19</v>
      </c>
      <c r="E35" s="24">
        <v>-2998683.71</v>
      </c>
      <c r="F35" s="24">
        <v>-2399681.5</v>
      </c>
      <c r="G35" s="24">
        <f t="shared" si="0"/>
        <v>-5398365.21</v>
      </c>
      <c r="H35" s="24"/>
      <c r="I35" s="24">
        <f t="shared" si="1"/>
        <v>-5398365.21</v>
      </c>
      <c r="J35" s="4" t="s">
        <v>11</v>
      </c>
      <c r="K35" s="7"/>
      <c r="L35" s="7"/>
      <c r="M35" s="7"/>
    </row>
    <row r="36" spans="1:13" x14ac:dyDescent="0.2">
      <c r="A36" s="4" t="s">
        <v>7</v>
      </c>
      <c r="B36" s="4" t="s">
        <v>17</v>
      </c>
      <c r="C36" s="4" t="s">
        <v>35</v>
      </c>
      <c r="D36" s="4" t="s">
        <v>19</v>
      </c>
      <c r="E36" s="24">
        <v>2334060.87</v>
      </c>
      <c r="F36" s="24">
        <v>1738426.18</v>
      </c>
      <c r="G36" s="24">
        <f t="shared" si="0"/>
        <v>4072487.05</v>
      </c>
      <c r="H36" s="24"/>
      <c r="I36" s="24">
        <f t="shared" si="1"/>
        <v>4072487.05</v>
      </c>
      <c r="J36" s="4" t="s">
        <v>11</v>
      </c>
      <c r="K36" s="7"/>
      <c r="L36" s="7"/>
      <c r="M36" s="7"/>
    </row>
    <row r="37" spans="1:13" x14ac:dyDescent="0.2">
      <c r="A37" s="4" t="s">
        <v>7</v>
      </c>
      <c r="B37" s="4" t="s">
        <v>17</v>
      </c>
      <c r="C37" s="4" t="s">
        <v>36</v>
      </c>
      <c r="D37" s="4" t="s">
        <v>19</v>
      </c>
      <c r="E37" s="24">
        <v>7.22</v>
      </c>
      <c r="F37" s="24">
        <v>-5648926.5599999996</v>
      </c>
      <c r="G37" s="24">
        <f t="shared" si="0"/>
        <v>-5648919.3399999999</v>
      </c>
      <c r="H37" s="24"/>
      <c r="I37" s="24">
        <f t="shared" si="1"/>
        <v>-5648919.3399999999</v>
      </c>
      <c r="J37" s="4" t="s">
        <v>11</v>
      </c>
      <c r="K37" s="7"/>
      <c r="L37" s="7"/>
      <c r="M37" s="7"/>
    </row>
    <row r="38" spans="1:13" x14ac:dyDescent="0.2">
      <c r="A38" s="4" t="s">
        <v>7</v>
      </c>
      <c r="B38" s="4" t="s">
        <v>17</v>
      </c>
      <c r="C38" s="4" t="s">
        <v>37</v>
      </c>
      <c r="D38" s="4" t="s">
        <v>19</v>
      </c>
      <c r="E38" s="24">
        <v>-1348564.69</v>
      </c>
      <c r="F38" s="24">
        <v>-1254449.24</v>
      </c>
      <c r="G38" s="24">
        <f t="shared" si="0"/>
        <v>-2603013.9299999997</v>
      </c>
      <c r="H38" s="24"/>
      <c r="I38" s="24">
        <f t="shared" si="1"/>
        <v>-2603013.9299999997</v>
      </c>
      <c r="J38" s="4" t="s">
        <v>11</v>
      </c>
      <c r="K38" s="7"/>
      <c r="L38" s="7"/>
      <c r="M38" s="7"/>
    </row>
    <row r="39" spans="1:13" x14ac:dyDescent="0.2">
      <c r="A39" s="4" t="s">
        <v>7</v>
      </c>
      <c r="B39" s="4" t="s">
        <v>17</v>
      </c>
      <c r="C39" s="4" t="s">
        <v>38</v>
      </c>
      <c r="D39" s="4" t="s">
        <v>19</v>
      </c>
      <c r="E39" s="24">
        <v>-10074.85</v>
      </c>
      <c r="F39" s="24">
        <v>-17096.64</v>
      </c>
      <c r="G39" s="24">
        <f t="shared" si="0"/>
        <v>-27171.489999999998</v>
      </c>
      <c r="H39" s="24"/>
      <c r="I39" s="24">
        <f t="shared" si="1"/>
        <v>-27171.489999999998</v>
      </c>
      <c r="J39" s="4" t="s">
        <v>11</v>
      </c>
      <c r="K39" s="7"/>
      <c r="L39" s="7"/>
      <c r="M39" s="7"/>
    </row>
    <row r="40" spans="1:13" x14ac:dyDescent="0.2">
      <c r="A40" s="4" t="s">
        <v>7</v>
      </c>
      <c r="B40" s="4" t="s">
        <v>17</v>
      </c>
      <c r="C40" s="4" t="s">
        <v>39</v>
      </c>
      <c r="D40" s="4" t="s">
        <v>19</v>
      </c>
      <c r="E40" s="24">
        <v>-622907.93000000005</v>
      </c>
      <c r="F40" s="24">
        <v>-1082795.6599999999</v>
      </c>
      <c r="G40" s="24">
        <f t="shared" si="0"/>
        <v>-1705703.5899999999</v>
      </c>
      <c r="H40" s="24"/>
      <c r="I40" s="24">
        <f t="shared" si="1"/>
        <v>-1705703.5899999999</v>
      </c>
      <c r="J40" s="4" t="s">
        <v>11</v>
      </c>
      <c r="K40" s="7"/>
      <c r="L40" s="7"/>
      <c r="M40" s="7"/>
    </row>
    <row r="41" spans="1:13" x14ac:dyDescent="0.2">
      <c r="A41" s="4" t="s">
        <v>7</v>
      </c>
      <c r="B41" s="4" t="s">
        <v>17</v>
      </c>
      <c r="C41" s="4" t="s">
        <v>40</v>
      </c>
      <c r="D41" s="4" t="s">
        <v>19</v>
      </c>
      <c r="E41" s="24">
        <v>-1744.84</v>
      </c>
      <c r="F41" s="24">
        <v>-3354.85</v>
      </c>
      <c r="G41" s="24">
        <f t="shared" si="0"/>
        <v>-5099.6899999999996</v>
      </c>
      <c r="H41" s="24"/>
      <c r="I41" s="24">
        <f t="shared" si="1"/>
        <v>-5099.6899999999996</v>
      </c>
      <c r="J41" s="4" t="s">
        <v>11</v>
      </c>
      <c r="K41" s="7"/>
      <c r="L41" s="7"/>
      <c r="M41" s="7"/>
    </row>
    <row r="42" spans="1:13" x14ac:dyDescent="0.2">
      <c r="A42" s="4" t="s">
        <v>7</v>
      </c>
      <c r="B42" s="4" t="s">
        <v>17</v>
      </c>
      <c r="C42" s="4" t="s">
        <v>41</v>
      </c>
      <c r="D42" s="4" t="s">
        <v>19</v>
      </c>
      <c r="E42" s="24">
        <v>-52409</v>
      </c>
      <c r="F42" s="24">
        <v>-12264</v>
      </c>
      <c r="G42" s="24">
        <f t="shared" si="0"/>
        <v>-64673</v>
      </c>
      <c r="H42" s="24"/>
      <c r="I42" s="24">
        <f t="shared" si="1"/>
        <v>-64673</v>
      </c>
      <c r="J42" s="4" t="s">
        <v>11</v>
      </c>
      <c r="K42" s="7"/>
      <c r="L42" s="7"/>
      <c r="M42" s="7"/>
    </row>
    <row r="43" spans="1:13" x14ac:dyDescent="0.2">
      <c r="A43" s="4" t="s">
        <v>7</v>
      </c>
      <c r="B43" s="4" t="s">
        <v>17</v>
      </c>
      <c r="C43" s="4" t="s">
        <v>42</v>
      </c>
      <c r="D43" s="4" t="s">
        <v>19</v>
      </c>
      <c r="E43" s="24">
        <v>-464116.92</v>
      </c>
      <c r="F43" s="24">
        <v>-748993.08</v>
      </c>
      <c r="G43" s="24">
        <f t="shared" si="0"/>
        <v>-1213110</v>
      </c>
      <c r="H43" s="24"/>
      <c r="I43" s="24">
        <f t="shared" si="1"/>
        <v>-1213110</v>
      </c>
      <c r="J43" s="4" t="s">
        <v>11</v>
      </c>
      <c r="K43" s="7"/>
      <c r="L43" s="7"/>
      <c r="M43" s="7"/>
    </row>
    <row r="44" spans="1:13" x14ac:dyDescent="0.2">
      <c r="A44" s="4" t="s">
        <v>7</v>
      </c>
      <c r="B44" s="4" t="s">
        <v>17</v>
      </c>
      <c r="C44" s="4" t="s">
        <v>43</v>
      </c>
      <c r="D44" s="4" t="s">
        <v>19</v>
      </c>
      <c r="E44" s="24">
        <v>-259983.22</v>
      </c>
      <c r="F44" s="24">
        <v>-87289.42</v>
      </c>
      <c r="G44" s="24">
        <f t="shared" si="0"/>
        <v>-347272.64</v>
      </c>
      <c r="H44" s="24"/>
      <c r="I44" s="24">
        <f t="shared" si="1"/>
        <v>-347272.64</v>
      </c>
      <c r="J44" s="4" t="s">
        <v>11</v>
      </c>
      <c r="K44" s="7"/>
      <c r="L44" s="7"/>
      <c r="M44" s="7"/>
    </row>
    <row r="45" spans="1:13" x14ac:dyDescent="0.2">
      <c r="A45" s="4" t="s">
        <v>7</v>
      </c>
      <c r="B45" s="4" t="s">
        <v>17</v>
      </c>
      <c r="C45" s="4" t="s">
        <v>44</v>
      </c>
      <c r="D45" s="4" t="s">
        <v>19</v>
      </c>
      <c r="E45" s="24">
        <v>191.48</v>
      </c>
      <c r="F45" s="24">
        <v>0</v>
      </c>
      <c r="G45" s="24">
        <f t="shared" si="0"/>
        <v>191.48</v>
      </c>
      <c r="H45" s="24"/>
      <c r="I45" s="24">
        <f t="shared" si="1"/>
        <v>191.48</v>
      </c>
      <c r="J45" s="4" t="s">
        <v>11</v>
      </c>
      <c r="K45" s="7"/>
      <c r="L45" s="7"/>
      <c r="M45" s="7"/>
    </row>
    <row r="46" spans="1:13" x14ac:dyDescent="0.2">
      <c r="A46" s="4" t="s">
        <v>7</v>
      </c>
      <c r="B46" s="4" t="s">
        <v>17</v>
      </c>
      <c r="C46" s="4" t="s">
        <v>45</v>
      </c>
      <c r="D46" s="4" t="s">
        <v>19</v>
      </c>
      <c r="E46" s="24">
        <v>-23880</v>
      </c>
      <c r="F46" s="24">
        <v>-10192</v>
      </c>
      <c r="G46" s="24">
        <f t="shared" si="0"/>
        <v>-34072</v>
      </c>
      <c r="H46" s="24"/>
      <c r="I46" s="24">
        <f t="shared" si="1"/>
        <v>-34072</v>
      </c>
      <c r="J46" s="4" t="s">
        <v>11</v>
      </c>
      <c r="K46" s="7"/>
      <c r="L46" s="7"/>
      <c r="M46" s="7"/>
    </row>
    <row r="47" spans="1:13" x14ac:dyDescent="0.2">
      <c r="A47" s="4" t="s">
        <v>7</v>
      </c>
      <c r="B47" s="4" t="s">
        <v>17</v>
      </c>
      <c r="C47" s="4" t="s">
        <v>46</v>
      </c>
      <c r="D47" s="4" t="s">
        <v>19</v>
      </c>
      <c r="E47" s="24">
        <v>93728.47</v>
      </c>
      <c r="F47" s="24">
        <v>-3526.8</v>
      </c>
      <c r="G47" s="24">
        <f t="shared" si="0"/>
        <v>90201.67</v>
      </c>
      <c r="H47" s="24"/>
      <c r="I47" s="24">
        <f t="shared" si="1"/>
        <v>90201.67</v>
      </c>
      <c r="J47" s="4" t="s">
        <v>11</v>
      </c>
      <c r="K47" s="7"/>
      <c r="L47" s="7"/>
      <c r="M47" s="7"/>
    </row>
    <row r="48" spans="1:13" x14ac:dyDescent="0.2">
      <c r="A48" s="4" t="s">
        <v>7</v>
      </c>
      <c r="B48" s="4" t="s">
        <v>17</v>
      </c>
      <c r="C48" s="4" t="s">
        <v>46</v>
      </c>
      <c r="D48" s="4" t="s">
        <v>19</v>
      </c>
      <c r="E48" s="24">
        <v>0</v>
      </c>
      <c r="F48" s="24">
        <v>0</v>
      </c>
      <c r="G48" s="24">
        <f t="shared" si="0"/>
        <v>0</v>
      </c>
      <c r="H48" s="24"/>
      <c r="I48" s="24">
        <f t="shared" si="1"/>
        <v>0</v>
      </c>
      <c r="J48" s="4" t="s">
        <v>13</v>
      </c>
      <c r="K48" s="7"/>
      <c r="L48" s="7"/>
      <c r="M48" s="7"/>
    </row>
    <row r="49" spans="1:13" x14ac:dyDescent="0.2">
      <c r="A49" s="4" t="s">
        <v>7</v>
      </c>
      <c r="B49" s="4" t="s">
        <v>17</v>
      </c>
      <c r="C49" s="4" t="s">
        <v>47</v>
      </c>
      <c r="D49" s="4" t="s">
        <v>19</v>
      </c>
      <c r="E49" s="24">
        <v>49056.160000000003</v>
      </c>
      <c r="F49" s="24">
        <v>0</v>
      </c>
      <c r="G49" s="24">
        <f t="shared" si="0"/>
        <v>49056.160000000003</v>
      </c>
      <c r="H49" s="24"/>
      <c r="I49" s="24">
        <f t="shared" si="1"/>
        <v>49056.160000000003</v>
      </c>
      <c r="J49" s="4" t="s">
        <v>11</v>
      </c>
      <c r="K49" s="7"/>
      <c r="L49" s="7"/>
      <c r="M49" s="7"/>
    </row>
    <row r="50" spans="1:13" x14ac:dyDescent="0.2">
      <c r="A50" s="4" t="s">
        <v>7</v>
      </c>
      <c r="B50" s="4" t="s">
        <v>17</v>
      </c>
      <c r="C50" s="4" t="s">
        <v>48</v>
      </c>
      <c r="D50" s="4" t="s">
        <v>19</v>
      </c>
      <c r="E50" s="24">
        <v>-6649.33</v>
      </c>
      <c r="F50" s="24">
        <v>0</v>
      </c>
      <c r="G50" s="24">
        <f t="shared" si="0"/>
        <v>-6649.33</v>
      </c>
      <c r="H50" s="24"/>
      <c r="I50" s="24">
        <f t="shared" si="1"/>
        <v>-6649.33</v>
      </c>
      <c r="J50" s="4" t="s">
        <v>11</v>
      </c>
      <c r="K50" s="7"/>
      <c r="L50" s="7"/>
      <c r="M50" s="7"/>
    </row>
    <row r="51" spans="1:13" x14ac:dyDescent="0.2">
      <c r="A51" s="4" t="s">
        <v>7</v>
      </c>
      <c r="B51" s="4" t="s">
        <v>17</v>
      </c>
      <c r="C51" s="4" t="s">
        <v>49</v>
      </c>
      <c r="D51" s="4" t="s">
        <v>19</v>
      </c>
      <c r="E51" s="24">
        <v>-30707.08</v>
      </c>
      <c r="F51" s="24">
        <v>-80864.639999999999</v>
      </c>
      <c r="G51" s="24">
        <f t="shared" si="0"/>
        <v>-111571.72</v>
      </c>
      <c r="H51" s="24"/>
      <c r="I51" s="24">
        <f t="shared" si="1"/>
        <v>-111571.72</v>
      </c>
      <c r="J51" s="4" t="s">
        <v>11</v>
      </c>
      <c r="K51" s="7"/>
      <c r="L51" s="7"/>
      <c r="M51" s="7"/>
    </row>
    <row r="52" spans="1:13" x14ac:dyDescent="0.2">
      <c r="A52" s="4" t="s">
        <v>7</v>
      </c>
      <c r="B52" s="4" t="s">
        <v>17</v>
      </c>
      <c r="C52" s="4" t="s">
        <v>50</v>
      </c>
      <c r="D52" s="4" t="s">
        <v>19</v>
      </c>
      <c r="E52" s="24">
        <v>-1371.38</v>
      </c>
      <c r="F52" s="24">
        <v>-5740.25</v>
      </c>
      <c r="G52" s="24">
        <f t="shared" si="0"/>
        <v>-7111.63</v>
      </c>
      <c r="H52" s="24"/>
      <c r="I52" s="24">
        <f t="shared" si="1"/>
        <v>-7111.63</v>
      </c>
      <c r="J52" s="4" t="s">
        <v>11</v>
      </c>
      <c r="K52" s="7"/>
      <c r="L52" s="7"/>
      <c r="M52" s="7"/>
    </row>
    <row r="53" spans="1:13" x14ac:dyDescent="0.2">
      <c r="A53" s="4" t="s">
        <v>7</v>
      </c>
      <c r="B53" s="4" t="s">
        <v>17</v>
      </c>
      <c r="C53" s="4" t="s">
        <v>51</v>
      </c>
      <c r="D53" s="4" t="s">
        <v>19</v>
      </c>
      <c r="E53" s="24">
        <v>-177955.09</v>
      </c>
      <c r="F53" s="24">
        <v>-48114.11</v>
      </c>
      <c r="G53" s="24">
        <f t="shared" si="0"/>
        <v>-226069.2</v>
      </c>
      <c r="H53" s="24"/>
      <c r="I53" s="24">
        <f t="shared" si="1"/>
        <v>-226069.2</v>
      </c>
      <c r="J53" s="4" t="s">
        <v>11</v>
      </c>
      <c r="K53" s="7"/>
      <c r="L53" s="7"/>
      <c r="M53" s="7"/>
    </row>
    <row r="54" spans="1:13" x14ac:dyDescent="0.2">
      <c r="A54" s="4" t="s">
        <v>7</v>
      </c>
      <c r="B54" s="4" t="s">
        <v>17</v>
      </c>
      <c r="C54" s="4" t="s">
        <v>52</v>
      </c>
      <c r="D54" s="4" t="s">
        <v>19</v>
      </c>
      <c r="E54" s="24">
        <v>-603699.54</v>
      </c>
      <c r="F54" s="24">
        <v>-432250.43</v>
      </c>
      <c r="G54" s="24">
        <f t="shared" si="0"/>
        <v>-1035949.97</v>
      </c>
      <c r="H54" s="24"/>
      <c r="I54" s="24">
        <f t="shared" si="1"/>
        <v>-1035949.97</v>
      </c>
      <c r="J54" s="4" t="s">
        <v>11</v>
      </c>
      <c r="K54" s="7"/>
      <c r="L54" s="7"/>
      <c r="M54" s="7"/>
    </row>
    <row r="55" spans="1:13" x14ac:dyDescent="0.2">
      <c r="A55" s="4" t="s">
        <v>7</v>
      </c>
      <c r="B55" s="4" t="s">
        <v>17</v>
      </c>
      <c r="C55" s="4" t="s">
        <v>53</v>
      </c>
      <c r="D55" s="4" t="s">
        <v>19</v>
      </c>
      <c r="E55" s="24">
        <v>-115673.14</v>
      </c>
      <c r="F55" s="24">
        <v>-221129.75</v>
      </c>
      <c r="G55" s="24">
        <f t="shared" si="0"/>
        <v>-336802.89</v>
      </c>
      <c r="H55" s="24"/>
      <c r="I55" s="24">
        <f t="shared" si="1"/>
        <v>-336802.89</v>
      </c>
      <c r="J55" s="4" t="s">
        <v>11</v>
      </c>
      <c r="K55" s="7"/>
      <c r="L55" s="7"/>
      <c r="M55" s="7"/>
    </row>
    <row r="56" spans="1:13" x14ac:dyDescent="0.2">
      <c r="A56" s="4" t="s">
        <v>7</v>
      </c>
      <c r="B56" s="4" t="s">
        <v>17</v>
      </c>
      <c r="C56" s="4" t="s">
        <v>54</v>
      </c>
      <c r="D56" s="4" t="s">
        <v>19</v>
      </c>
      <c r="E56" s="24">
        <v>-132021.10999999999</v>
      </c>
      <c r="F56" s="24">
        <v>-181547.68</v>
      </c>
      <c r="G56" s="24">
        <f t="shared" si="0"/>
        <v>-313568.78999999998</v>
      </c>
      <c r="H56" s="24"/>
      <c r="I56" s="24">
        <f t="shared" si="1"/>
        <v>-313568.78999999998</v>
      </c>
      <c r="J56" s="4" t="s">
        <v>11</v>
      </c>
      <c r="K56" s="7"/>
      <c r="L56" s="7"/>
      <c r="M56" s="7"/>
    </row>
    <row r="57" spans="1:13" x14ac:dyDescent="0.2">
      <c r="A57" s="4" t="s">
        <v>7</v>
      </c>
      <c r="B57" s="4" t="s">
        <v>17</v>
      </c>
      <c r="C57" s="4" t="s">
        <v>12</v>
      </c>
      <c r="D57" s="4" t="s">
        <v>19</v>
      </c>
      <c r="E57" s="24">
        <v>101275.63</v>
      </c>
      <c r="F57" s="24">
        <v>0</v>
      </c>
      <c r="G57" s="24">
        <f t="shared" si="0"/>
        <v>101275.63</v>
      </c>
      <c r="H57" s="24"/>
      <c r="I57" s="24">
        <f t="shared" si="1"/>
        <v>101275.63</v>
      </c>
      <c r="J57" s="4" t="s">
        <v>11</v>
      </c>
      <c r="K57" s="7"/>
      <c r="L57" s="7"/>
      <c r="M57" s="7"/>
    </row>
    <row r="58" spans="1:13" x14ac:dyDescent="0.2">
      <c r="A58" s="25" t="s">
        <v>7</v>
      </c>
      <c r="B58" s="25" t="s">
        <v>17</v>
      </c>
      <c r="C58" s="25" t="s">
        <v>22</v>
      </c>
      <c r="D58" s="25" t="s">
        <v>19</v>
      </c>
      <c r="E58" s="27"/>
      <c r="F58" s="27"/>
      <c r="G58" s="27"/>
      <c r="H58" s="27">
        <v>-1427.46</v>
      </c>
      <c r="I58" s="24">
        <f t="shared" si="1"/>
        <v>-1427.46</v>
      </c>
      <c r="J58" s="4" t="s">
        <v>318</v>
      </c>
      <c r="K58" s="7"/>
      <c r="L58" s="7"/>
      <c r="M58" s="7"/>
    </row>
    <row r="59" spans="1:13" x14ac:dyDescent="0.2">
      <c r="A59" s="25" t="s">
        <v>7</v>
      </c>
      <c r="B59" s="25" t="s">
        <v>17</v>
      </c>
      <c r="C59" s="25" t="s">
        <v>211</v>
      </c>
      <c r="D59" s="25" t="s">
        <v>19</v>
      </c>
      <c r="E59" s="27"/>
      <c r="F59" s="27"/>
      <c r="G59" s="27"/>
      <c r="H59" s="27">
        <v>30738.25</v>
      </c>
      <c r="I59" s="24">
        <f t="shared" si="1"/>
        <v>30738.25</v>
      </c>
      <c r="J59" s="4" t="s">
        <v>318</v>
      </c>
      <c r="K59" s="7"/>
      <c r="L59" s="7"/>
      <c r="M59" s="7"/>
    </row>
    <row r="60" spans="1:13" x14ac:dyDescent="0.2">
      <c r="A60" s="11"/>
      <c r="B60" s="11" t="s">
        <v>17</v>
      </c>
      <c r="C60" s="11"/>
      <c r="D60" s="11" t="s">
        <v>55</v>
      </c>
      <c r="E60" s="28">
        <v>-181316744.25</v>
      </c>
      <c r="F60" s="28">
        <v>-137027488.94999999</v>
      </c>
      <c r="G60" s="28">
        <f>SUM(G19:G59)</f>
        <v>-318344233.19999993</v>
      </c>
      <c r="H60" s="28"/>
      <c r="I60" s="28">
        <f>SUM(I19:I59)</f>
        <v>-318314922.40999991</v>
      </c>
      <c r="J60" s="11"/>
      <c r="K60" s="1"/>
      <c r="L60" s="1"/>
      <c r="M60" s="1"/>
    </row>
    <row r="61" spans="1:13" x14ac:dyDescent="0.2">
      <c r="A61" s="11"/>
      <c r="B61" s="11" t="s">
        <v>56</v>
      </c>
      <c r="C61" s="11"/>
      <c r="D61" s="11" t="s">
        <v>57</v>
      </c>
      <c r="E61" s="28">
        <v>-182033828.87</v>
      </c>
      <c r="F61" s="28">
        <v>-137172475.68000001</v>
      </c>
      <c r="G61" s="28">
        <f>G18+G60</f>
        <v>-319206304.54999995</v>
      </c>
      <c r="H61" s="28"/>
      <c r="I61" s="28">
        <f>I18+I60</f>
        <v>-318283301.4555946</v>
      </c>
      <c r="J61" s="11"/>
      <c r="K61" s="1"/>
      <c r="L61" s="1"/>
      <c r="M61" s="1"/>
    </row>
    <row r="62" spans="1:13" x14ac:dyDescent="0.2">
      <c r="A62" s="4" t="s">
        <v>7</v>
      </c>
      <c r="B62" s="4" t="s">
        <v>58</v>
      </c>
      <c r="C62" s="4" t="s">
        <v>59</v>
      </c>
      <c r="D62" s="4" t="s">
        <v>60</v>
      </c>
      <c r="E62" s="24">
        <v>-2605014.21</v>
      </c>
      <c r="F62" s="24">
        <v>0</v>
      </c>
      <c r="G62" s="24">
        <f t="shared" ref="G62:G126" si="2">SUM(E62:F62)</f>
        <v>-2605014.21</v>
      </c>
      <c r="H62" s="24"/>
      <c r="I62" s="24">
        <f t="shared" si="1"/>
        <v>-2605014.21</v>
      </c>
      <c r="J62" s="4" t="s">
        <v>11</v>
      </c>
      <c r="K62" s="7"/>
      <c r="L62" s="7"/>
      <c r="M62" s="7"/>
    </row>
    <row r="63" spans="1:13" x14ac:dyDescent="0.2">
      <c r="A63" s="4" t="s">
        <v>7</v>
      </c>
      <c r="B63" s="4" t="s">
        <v>58</v>
      </c>
      <c r="C63" s="4" t="s">
        <v>59</v>
      </c>
      <c r="D63" s="4" t="s">
        <v>60</v>
      </c>
      <c r="E63" s="24">
        <v>2587790.88</v>
      </c>
      <c r="F63" s="24">
        <v>0</v>
      </c>
      <c r="G63" s="24">
        <f t="shared" si="2"/>
        <v>2587790.88</v>
      </c>
      <c r="H63" s="24"/>
      <c r="I63" s="24">
        <f t="shared" si="1"/>
        <v>2587790.88</v>
      </c>
      <c r="J63" s="4" t="s">
        <v>13</v>
      </c>
      <c r="K63" s="7"/>
      <c r="L63" s="7"/>
      <c r="M63" s="7"/>
    </row>
    <row r="64" spans="1:13" x14ac:dyDescent="0.2">
      <c r="A64" s="51" t="s">
        <v>7</v>
      </c>
      <c r="B64" s="51" t="s">
        <v>58</v>
      </c>
      <c r="C64" s="51" t="s">
        <v>59</v>
      </c>
      <c r="D64" s="51" t="s">
        <v>60</v>
      </c>
      <c r="E64" s="24"/>
      <c r="F64" s="24"/>
      <c r="G64" s="24"/>
      <c r="H64" s="52">
        <v>-9383.9044740000008</v>
      </c>
      <c r="I64" s="24">
        <f t="shared" si="1"/>
        <v>-9383.9044740000008</v>
      </c>
      <c r="J64" s="51" t="s">
        <v>318</v>
      </c>
      <c r="K64" s="47"/>
      <c r="L64" s="47"/>
      <c r="M64" s="47"/>
    </row>
    <row r="65" spans="1:13" x14ac:dyDescent="0.2">
      <c r="A65" s="51" t="s">
        <v>7</v>
      </c>
      <c r="B65" s="51" t="s">
        <v>58</v>
      </c>
      <c r="C65" s="51" t="s">
        <v>59</v>
      </c>
      <c r="D65" s="51" t="s">
        <v>60</v>
      </c>
      <c r="E65" s="24"/>
      <c r="F65" s="24"/>
      <c r="G65" s="24"/>
      <c r="H65" s="52">
        <v>598.73591399999998</v>
      </c>
      <c r="I65" s="24">
        <f t="shared" si="1"/>
        <v>598.73591399999998</v>
      </c>
      <c r="J65" s="51" t="s">
        <v>319</v>
      </c>
      <c r="K65" s="47"/>
      <c r="L65" s="47"/>
      <c r="M65" s="47"/>
    </row>
    <row r="66" spans="1:13" x14ac:dyDescent="0.2">
      <c r="A66" s="11"/>
      <c r="B66" s="11" t="s">
        <v>58</v>
      </c>
      <c r="C66" s="11"/>
      <c r="D66" s="11" t="s">
        <v>60</v>
      </c>
      <c r="E66" s="28">
        <v>-17223.330000000002</v>
      </c>
      <c r="F66" s="28">
        <v>0</v>
      </c>
      <c r="G66" s="28">
        <f>SUM(G62:G65)</f>
        <v>-17223.330000000075</v>
      </c>
      <c r="H66" s="28"/>
      <c r="I66" s="28">
        <f>SUM(I62:I65)</f>
        <v>-26008.498560000076</v>
      </c>
      <c r="J66" s="11"/>
      <c r="K66" s="1"/>
      <c r="L66" s="1"/>
      <c r="M66" s="1"/>
    </row>
    <row r="67" spans="1:13" x14ac:dyDescent="0.2">
      <c r="A67" s="4" t="s">
        <v>7</v>
      </c>
      <c r="B67" s="4" t="s">
        <v>61</v>
      </c>
      <c r="C67" s="4" t="s">
        <v>62</v>
      </c>
      <c r="D67" s="4" t="s">
        <v>63</v>
      </c>
      <c r="E67" s="24">
        <v>225367.79</v>
      </c>
      <c r="F67" s="24">
        <v>-264846.37</v>
      </c>
      <c r="G67" s="24">
        <f t="shared" si="2"/>
        <v>-39478.579999999987</v>
      </c>
      <c r="H67" s="24"/>
      <c r="I67" s="24">
        <f t="shared" si="1"/>
        <v>-39478.579999999987</v>
      </c>
      <c r="J67" s="4" t="s">
        <v>11</v>
      </c>
      <c r="K67" s="7"/>
      <c r="L67" s="7"/>
      <c r="M67" s="7"/>
    </row>
    <row r="68" spans="1:13" x14ac:dyDescent="0.2">
      <c r="A68" s="4" t="s">
        <v>7</v>
      </c>
      <c r="B68" s="4" t="s">
        <v>61</v>
      </c>
      <c r="C68" s="4" t="s">
        <v>62</v>
      </c>
      <c r="D68" s="4" t="s">
        <v>63</v>
      </c>
      <c r="E68" s="24">
        <v>-225367.79</v>
      </c>
      <c r="F68" s="24">
        <v>264846.37</v>
      </c>
      <c r="G68" s="24">
        <f t="shared" si="2"/>
        <v>39478.579999999987</v>
      </c>
      <c r="H68" s="24"/>
      <c r="I68" s="24">
        <f t="shared" si="1"/>
        <v>39478.579999999987</v>
      </c>
      <c r="J68" s="4" t="s">
        <v>13</v>
      </c>
      <c r="K68" s="7"/>
      <c r="L68" s="7"/>
      <c r="M68" s="7"/>
    </row>
    <row r="69" spans="1:13" x14ac:dyDescent="0.2">
      <c r="A69" s="11"/>
      <c r="B69" s="11" t="s">
        <v>61</v>
      </c>
      <c r="C69" s="11"/>
      <c r="D69" s="11" t="s">
        <v>64</v>
      </c>
      <c r="E69" s="28">
        <v>0</v>
      </c>
      <c r="F69" s="28">
        <v>0</v>
      </c>
      <c r="G69" s="28">
        <f>SUM(G67:G68)</f>
        <v>0</v>
      </c>
      <c r="H69" s="28"/>
      <c r="I69" s="28">
        <f>SUM(I67:I68)</f>
        <v>0</v>
      </c>
      <c r="J69" s="11"/>
      <c r="K69" s="1"/>
      <c r="L69" s="1"/>
      <c r="M69" s="1"/>
    </row>
    <row r="70" spans="1:13" x14ac:dyDescent="0.2">
      <c r="A70" s="4" t="s">
        <v>7</v>
      </c>
      <c r="B70" s="4" t="s">
        <v>65</v>
      </c>
      <c r="C70" s="4" t="s">
        <v>66</v>
      </c>
      <c r="D70" s="4" t="s">
        <v>67</v>
      </c>
      <c r="E70" s="24">
        <v>21570190.57</v>
      </c>
      <c r="F70" s="24">
        <v>22394513.43</v>
      </c>
      <c r="G70" s="24">
        <f t="shared" si="2"/>
        <v>43964704</v>
      </c>
      <c r="H70" s="24"/>
      <c r="I70" s="24">
        <f t="shared" si="1"/>
        <v>43964704</v>
      </c>
      <c r="J70" s="4" t="s">
        <v>11</v>
      </c>
      <c r="K70" s="7"/>
      <c r="L70" s="7"/>
      <c r="M70" s="7"/>
    </row>
    <row r="71" spans="1:13" x14ac:dyDescent="0.2">
      <c r="A71" s="4" t="s">
        <v>7</v>
      </c>
      <c r="B71" s="4" t="s">
        <v>65</v>
      </c>
      <c r="C71" s="4" t="s">
        <v>68</v>
      </c>
      <c r="D71" s="4" t="s">
        <v>67</v>
      </c>
      <c r="E71" s="24">
        <v>0</v>
      </c>
      <c r="F71" s="24">
        <v>0</v>
      </c>
      <c r="G71" s="24">
        <f t="shared" si="2"/>
        <v>0</v>
      </c>
      <c r="H71" s="24"/>
      <c r="I71" s="24">
        <f t="shared" si="1"/>
        <v>0</v>
      </c>
      <c r="J71" s="4" t="s">
        <v>13</v>
      </c>
      <c r="K71" s="7"/>
      <c r="L71" s="7"/>
      <c r="M71" s="7"/>
    </row>
    <row r="72" spans="1:13" x14ac:dyDescent="0.2">
      <c r="A72" s="4" t="s">
        <v>7</v>
      </c>
      <c r="B72" s="4" t="s">
        <v>65</v>
      </c>
      <c r="C72" s="4" t="s">
        <v>69</v>
      </c>
      <c r="D72" s="4" t="s">
        <v>67</v>
      </c>
      <c r="E72" s="24">
        <v>23405344.890000001</v>
      </c>
      <c r="F72" s="24">
        <v>17352254.59</v>
      </c>
      <c r="G72" s="24">
        <f t="shared" si="2"/>
        <v>40757599.480000004</v>
      </c>
      <c r="H72" s="24"/>
      <c r="I72" s="24">
        <f t="shared" si="1"/>
        <v>40757599.480000004</v>
      </c>
      <c r="J72" s="4" t="s">
        <v>11</v>
      </c>
      <c r="K72" s="7"/>
      <c r="L72" s="7"/>
      <c r="M72" s="7"/>
    </row>
    <row r="73" spans="1:13" x14ac:dyDescent="0.2">
      <c r="A73" s="4" t="s">
        <v>7</v>
      </c>
      <c r="B73" s="4" t="s">
        <v>65</v>
      </c>
      <c r="C73" s="4" t="s">
        <v>70</v>
      </c>
      <c r="D73" s="4" t="s">
        <v>67</v>
      </c>
      <c r="E73" s="24">
        <v>-5966271.4800000004</v>
      </c>
      <c r="F73" s="24">
        <v>-3209386.79</v>
      </c>
      <c r="G73" s="24">
        <f t="shared" si="2"/>
        <v>-9175658.2699999996</v>
      </c>
      <c r="H73" s="24"/>
      <c r="I73" s="24">
        <f t="shared" si="1"/>
        <v>-9175658.2699999996</v>
      </c>
      <c r="J73" s="4" t="s">
        <v>11</v>
      </c>
      <c r="K73" s="7"/>
      <c r="L73" s="7"/>
      <c r="M73" s="7"/>
    </row>
    <row r="74" spans="1:13" x14ac:dyDescent="0.2">
      <c r="A74" s="4" t="s">
        <v>7</v>
      </c>
      <c r="B74" s="4" t="s">
        <v>65</v>
      </c>
      <c r="C74" s="4" t="s">
        <v>71</v>
      </c>
      <c r="D74" s="4" t="s">
        <v>67</v>
      </c>
      <c r="E74" s="24">
        <v>0</v>
      </c>
      <c r="F74" s="24">
        <v>0</v>
      </c>
      <c r="G74" s="24">
        <f t="shared" si="2"/>
        <v>0</v>
      </c>
      <c r="H74" s="24"/>
      <c r="I74" s="24">
        <f t="shared" si="1"/>
        <v>0</v>
      </c>
      <c r="J74" s="4" t="s">
        <v>11</v>
      </c>
      <c r="K74" s="7"/>
      <c r="L74" s="7"/>
      <c r="M74" s="7"/>
    </row>
    <row r="75" spans="1:13" x14ac:dyDescent="0.2">
      <c r="A75" s="4" t="s">
        <v>7</v>
      </c>
      <c r="B75" s="4" t="s">
        <v>65</v>
      </c>
      <c r="C75" s="4" t="s">
        <v>72</v>
      </c>
      <c r="D75" s="4" t="s">
        <v>67</v>
      </c>
      <c r="E75" s="24">
        <v>4875136.95</v>
      </c>
      <c r="F75" s="24">
        <v>10487670.08</v>
      </c>
      <c r="G75" s="24">
        <f t="shared" si="2"/>
        <v>15362807.030000001</v>
      </c>
      <c r="H75" s="24"/>
      <c r="I75" s="24">
        <f t="shared" si="1"/>
        <v>15362807.030000001</v>
      </c>
      <c r="J75" s="4" t="s">
        <v>11</v>
      </c>
      <c r="K75" s="7"/>
      <c r="L75" s="7"/>
      <c r="M75" s="7"/>
    </row>
    <row r="76" spans="1:13" x14ac:dyDescent="0.2">
      <c r="A76" s="4" t="s">
        <v>7</v>
      </c>
      <c r="B76" s="4" t="s">
        <v>65</v>
      </c>
      <c r="C76" s="4" t="s">
        <v>73</v>
      </c>
      <c r="D76" s="4" t="s">
        <v>67</v>
      </c>
      <c r="E76" s="24">
        <v>273.5</v>
      </c>
      <c r="F76" s="24">
        <v>0</v>
      </c>
      <c r="G76" s="24">
        <f t="shared" si="2"/>
        <v>273.5</v>
      </c>
      <c r="H76" s="24"/>
      <c r="I76" s="24">
        <f t="shared" si="1"/>
        <v>273.5</v>
      </c>
      <c r="J76" s="4" t="s">
        <v>11</v>
      </c>
      <c r="K76" s="7"/>
      <c r="L76" s="7"/>
      <c r="M76" s="7"/>
    </row>
    <row r="77" spans="1:13" x14ac:dyDescent="0.2">
      <c r="A77" s="4" t="s">
        <v>7</v>
      </c>
      <c r="B77" s="4" t="s">
        <v>65</v>
      </c>
      <c r="C77" s="4" t="s">
        <v>74</v>
      </c>
      <c r="D77" s="4" t="s">
        <v>67</v>
      </c>
      <c r="E77" s="24">
        <v>50</v>
      </c>
      <c r="F77" s="24">
        <v>0</v>
      </c>
      <c r="G77" s="24">
        <f t="shared" si="2"/>
        <v>50</v>
      </c>
      <c r="H77" s="24"/>
      <c r="I77" s="24">
        <f t="shared" si="1"/>
        <v>50</v>
      </c>
      <c r="J77" s="4" t="s">
        <v>11</v>
      </c>
      <c r="K77" s="7"/>
      <c r="L77" s="7"/>
      <c r="M77" s="7"/>
    </row>
    <row r="78" spans="1:13" x14ac:dyDescent="0.2">
      <c r="A78" s="4" t="s">
        <v>7</v>
      </c>
      <c r="B78" s="4" t="s">
        <v>65</v>
      </c>
      <c r="C78" s="4" t="s">
        <v>75</v>
      </c>
      <c r="D78" s="4" t="s">
        <v>67</v>
      </c>
      <c r="E78" s="24">
        <v>239.31</v>
      </c>
      <c r="F78" s="24">
        <v>0</v>
      </c>
      <c r="G78" s="24">
        <f t="shared" si="2"/>
        <v>239.31</v>
      </c>
      <c r="H78" s="24"/>
      <c r="I78" s="24">
        <f t="shared" si="1"/>
        <v>239.31</v>
      </c>
      <c r="J78" s="4" t="s">
        <v>11</v>
      </c>
      <c r="K78" s="7"/>
      <c r="L78" s="7"/>
      <c r="M78" s="7"/>
    </row>
    <row r="79" spans="1:13" x14ac:dyDescent="0.2">
      <c r="A79" s="4" t="s">
        <v>7</v>
      </c>
      <c r="B79" s="4" t="s">
        <v>65</v>
      </c>
      <c r="C79" s="4" t="s">
        <v>76</v>
      </c>
      <c r="D79" s="4" t="s">
        <v>67</v>
      </c>
      <c r="E79" s="24">
        <v>1405.14</v>
      </c>
      <c r="F79" s="24">
        <v>0</v>
      </c>
      <c r="G79" s="24">
        <f t="shared" si="2"/>
        <v>1405.14</v>
      </c>
      <c r="H79" s="24"/>
      <c r="I79" s="24">
        <f t="shared" si="1"/>
        <v>1405.14</v>
      </c>
      <c r="J79" s="4" t="s">
        <v>11</v>
      </c>
      <c r="K79" s="7"/>
      <c r="L79" s="7"/>
      <c r="M79" s="7"/>
    </row>
    <row r="80" spans="1:13" x14ac:dyDescent="0.2">
      <c r="A80" s="4" t="s">
        <v>7</v>
      </c>
      <c r="B80" s="4" t="s">
        <v>65</v>
      </c>
      <c r="C80" s="4" t="s">
        <v>77</v>
      </c>
      <c r="D80" s="4" t="s">
        <v>67</v>
      </c>
      <c r="E80" s="24">
        <v>20300</v>
      </c>
      <c r="F80" s="24">
        <v>0</v>
      </c>
      <c r="G80" s="24">
        <f t="shared" si="2"/>
        <v>20300</v>
      </c>
      <c r="H80" s="24"/>
      <c r="I80" s="24">
        <f t="shared" si="1"/>
        <v>20300</v>
      </c>
      <c r="J80" s="4" t="s">
        <v>11</v>
      </c>
      <c r="K80" s="7"/>
      <c r="L80" s="7"/>
      <c r="M80" s="7"/>
    </row>
    <row r="81" spans="1:13" x14ac:dyDescent="0.2">
      <c r="A81" s="4" t="s">
        <v>7</v>
      </c>
      <c r="B81" s="4" t="s">
        <v>65</v>
      </c>
      <c r="C81" s="4" t="s">
        <v>78</v>
      </c>
      <c r="D81" s="4" t="s">
        <v>67</v>
      </c>
      <c r="E81" s="24">
        <v>4334.99</v>
      </c>
      <c r="F81" s="24">
        <v>0</v>
      </c>
      <c r="G81" s="24">
        <f t="shared" si="2"/>
        <v>4334.99</v>
      </c>
      <c r="H81" s="24"/>
      <c r="I81" s="24">
        <f t="shared" si="1"/>
        <v>4334.99</v>
      </c>
      <c r="J81" s="4" t="s">
        <v>11</v>
      </c>
      <c r="K81" s="7"/>
      <c r="L81" s="7"/>
      <c r="M81" s="7"/>
    </row>
    <row r="82" spans="1:13" x14ac:dyDescent="0.2">
      <c r="A82" s="4" t="s">
        <v>7</v>
      </c>
      <c r="B82" s="4" t="s">
        <v>65</v>
      </c>
      <c r="C82" s="4" t="s">
        <v>79</v>
      </c>
      <c r="D82" s="4" t="s">
        <v>67</v>
      </c>
      <c r="E82" s="24">
        <v>221.14</v>
      </c>
      <c r="F82" s="24">
        <v>0</v>
      </c>
      <c r="G82" s="24">
        <f t="shared" si="2"/>
        <v>221.14</v>
      </c>
      <c r="H82" s="24"/>
      <c r="I82" s="24">
        <f t="shared" ref="I82:I159" si="3">SUM(G82:H82)</f>
        <v>221.14</v>
      </c>
      <c r="J82" s="4" t="s">
        <v>11</v>
      </c>
      <c r="K82" s="7"/>
      <c r="L82" s="7"/>
      <c r="M82" s="7"/>
    </row>
    <row r="83" spans="1:13" x14ac:dyDescent="0.2">
      <c r="A83" s="4" t="s">
        <v>7</v>
      </c>
      <c r="B83" s="4" t="s">
        <v>65</v>
      </c>
      <c r="C83" s="4" t="s">
        <v>80</v>
      </c>
      <c r="D83" s="4" t="s">
        <v>67</v>
      </c>
      <c r="E83" s="24">
        <v>472.9</v>
      </c>
      <c r="F83" s="24">
        <v>0</v>
      </c>
      <c r="G83" s="24">
        <f t="shared" si="2"/>
        <v>472.9</v>
      </c>
      <c r="H83" s="24"/>
      <c r="I83" s="24">
        <f t="shared" si="3"/>
        <v>472.9</v>
      </c>
      <c r="J83" s="4" t="s">
        <v>11</v>
      </c>
      <c r="K83" s="7"/>
      <c r="L83" s="7"/>
      <c r="M83" s="7"/>
    </row>
    <row r="84" spans="1:13" x14ac:dyDescent="0.2">
      <c r="A84" s="4" t="s">
        <v>7</v>
      </c>
      <c r="B84" s="4" t="s">
        <v>65</v>
      </c>
      <c r="C84" s="4" t="s">
        <v>81</v>
      </c>
      <c r="D84" s="4" t="s">
        <v>67</v>
      </c>
      <c r="E84" s="24">
        <v>311.75</v>
      </c>
      <c r="F84" s="24">
        <v>0</v>
      </c>
      <c r="G84" s="24">
        <f t="shared" si="2"/>
        <v>311.75</v>
      </c>
      <c r="H84" s="24"/>
      <c r="I84" s="24">
        <f t="shared" si="3"/>
        <v>311.75</v>
      </c>
      <c r="J84" s="4" t="s">
        <v>11</v>
      </c>
      <c r="K84" s="7"/>
      <c r="L84" s="7"/>
      <c r="M84" s="7"/>
    </row>
    <row r="85" spans="1:13" x14ac:dyDescent="0.2">
      <c r="A85" s="4" t="s">
        <v>7</v>
      </c>
      <c r="B85" s="4" t="s">
        <v>65</v>
      </c>
      <c r="C85" s="4" t="s">
        <v>82</v>
      </c>
      <c r="D85" s="4" t="s">
        <v>67</v>
      </c>
      <c r="E85" s="24">
        <v>-341180.83</v>
      </c>
      <c r="F85" s="24">
        <v>-15150.65</v>
      </c>
      <c r="G85" s="24">
        <f t="shared" si="2"/>
        <v>-356331.48000000004</v>
      </c>
      <c r="H85" s="24"/>
      <c r="I85" s="24">
        <f t="shared" si="3"/>
        <v>-356331.48000000004</v>
      </c>
      <c r="J85" s="4" t="s">
        <v>11</v>
      </c>
      <c r="K85" s="7"/>
      <c r="L85" s="7"/>
      <c r="M85" s="7"/>
    </row>
    <row r="86" spans="1:13" x14ac:dyDescent="0.2">
      <c r="A86" s="4" t="s">
        <v>7</v>
      </c>
      <c r="B86" s="4" t="s">
        <v>65</v>
      </c>
      <c r="C86" s="4" t="s">
        <v>83</v>
      </c>
      <c r="D86" s="4" t="s">
        <v>67</v>
      </c>
      <c r="E86" s="24">
        <v>1249286.44</v>
      </c>
      <c r="F86" s="24">
        <v>27669.49</v>
      </c>
      <c r="G86" s="24">
        <f t="shared" si="2"/>
        <v>1276955.93</v>
      </c>
      <c r="H86" s="24"/>
      <c r="I86" s="24">
        <f t="shared" si="3"/>
        <v>1276955.93</v>
      </c>
      <c r="J86" s="4" t="s">
        <v>11</v>
      </c>
      <c r="K86" s="7"/>
      <c r="L86" s="7"/>
      <c r="M86" s="7"/>
    </row>
    <row r="87" spans="1:13" x14ac:dyDescent="0.2">
      <c r="A87" s="4" t="s">
        <v>7</v>
      </c>
      <c r="B87" s="4" t="s">
        <v>65</v>
      </c>
      <c r="C87" s="4" t="s">
        <v>84</v>
      </c>
      <c r="D87" s="4" t="s">
        <v>67</v>
      </c>
      <c r="E87" s="24">
        <v>1296.1099999999999</v>
      </c>
      <c r="F87" s="24">
        <v>81.38</v>
      </c>
      <c r="G87" s="24">
        <f t="shared" si="2"/>
        <v>1377.4899999999998</v>
      </c>
      <c r="H87" s="24"/>
      <c r="I87" s="24">
        <f t="shared" si="3"/>
        <v>1377.4899999999998</v>
      </c>
      <c r="J87" s="4" t="s">
        <v>11</v>
      </c>
      <c r="K87" s="7"/>
      <c r="L87" s="7"/>
      <c r="M87" s="7"/>
    </row>
    <row r="88" spans="1:13" x14ac:dyDescent="0.2">
      <c r="A88" s="4" t="s">
        <v>7</v>
      </c>
      <c r="B88" s="4" t="s">
        <v>65</v>
      </c>
      <c r="C88" s="4" t="s">
        <v>85</v>
      </c>
      <c r="D88" s="4" t="s">
        <v>67</v>
      </c>
      <c r="E88" s="24">
        <v>0</v>
      </c>
      <c r="F88" s="24">
        <v>0</v>
      </c>
      <c r="G88" s="24">
        <f t="shared" si="2"/>
        <v>0</v>
      </c>
      <c r="H88" s="24"/>
      <c r="I88" s="24">
        <f t="shared" si="3"/>
        <v>0</v>
      </c>
      <c r="J88" s="4" t="s">
        <v>11</v>
      </c>
      <c r="K88" s="7"/>
      <c r="L88" s="7"/>
      <c r="M88" s="7"/>
    </row>
    <row r="89" spans="1:13" x14ac:dyDescent="0.2">
      <c r="A89" s="4" t="s">
        <v>7</v>
      </c>
      <c r="B89" s="4" t="s">
        <v>65</v>
      </c>
      <c r="C89" s="4" t="s">
        <v>86</v>
      </c>
      <c r="D89" s="4" t="s">
        <v>67</v>
      </c>
      <c r="E89" s="24">
        <v>64465.22</v>
      </c>
      <c r="F89" s="24">
        <v>2206.9</v>
      </c>
      <c r="G89" s="24">
        <f t="shared" si="2"/>
        <v>66672.12</v>
      </c>
      <c r="H89" s="24"/>
      <c r="I89" s="24">
        <f t="shared" si="3"/>
        <v>66672.12</v>
      </c>
      <c r="J89" s="4" t="s">
        <v>11</v>
      </c>
      <c r="K89" s="7"/>
      <c r="L89" s="7"/>
      <c r="M89" s="7"/>
    </row>
    <row r="90" spans="1:13" x14ac:dyDescent="0.2">
      <c r="A90" s="4" t="s">
        <v>7</v>
      </c>
      <c r="B90" s="4" t="s">
        <v>65</v>
      </c>
      <c r="C90" s="4" t="s">
        <v>87</v>
      </c>
      <c r="D90" s="4" t="s">
        <v>67</v>
      </c>
      <c r="E90" s="24">
        <v>2331.1999999999998</v>
      </c>
      <c r="F90" s="24">
        <v>0</v>
      </c>
      <c r="G90" s="24">
        <f t="shared" si="2"/>
        <v>2331.1999999999998</v>
      </c>
      <c r="H90" s="24"/>
      <c r="I90" s="24">
        <f t="shared" si="3"/>
        <v>2331.1999999999998</v>
      </c>
      <c r="J90" s="4" t="s">
        <v>11</v>
      </c>
      <c r="K90" s="7"/>
      <c r="L90" s="7"/>
      <c r="M90" s="7"/>
    </row>
    <row r="91" spans="1:13" x14ac:dyDescent="0.2">
      <c r="A91" s="4" t="s">
        <v>7</v>
      </c>
      <c r="B91" s="4" t="s">
        <v>65</v>
      </c>
      <c r="C91" s="4" t="s">
        <v>88</v>
      </c>
      <c r="D91" s="4" t="s">
        <v>67</v>
      </c>
      <c r="E91" s="24">
        <v>2090839.72</v>
      </c>
      <c r="F91" s="24">
        <v>39541.199999999997</v>
      </c>
      <c r="G91" s="24">
        <f t="shared" si="2"/>
        <v>2130380.92</v>
      </c>
      <c r="H91" s="24"/>
      <c r="I91" s="24">
        <f t="shared" si="3"/>
        <v>2130380.92</v>
      </c>
      <c r="J91" s="4" t="s">
        <v>11</v>
      </c>
      <c r="K91" s="7"/>
      <c r="L91" s="7"/>
      <c r="M91" s="7"/>
    </row>
    <row r="92" spans="1:13" x14ac:dyDescent="0.2">
      <c r="A92" s="4" t="s">
        <v>7</v>
      </c>
      <c r="B92" s="4" t="s">
        <v>65</v>
      </c>
      <c r="C92" s="4" t="s">
        <v>89</v>
      </c>
      <c r="D92" s="4" t="s">
        <v>67</v>
      </c>
      <c r="E92" s="24">
        <v>-2331.1999999999998</v>
      </c>
      <c r="F92" s="24">
        <v>0</v>
      </c>
      <c r="G92" s="24">
        <f t="shared" si="2"/>
        <v>-2331.1999999999998</v>
      </c>
      <c r="H92" s="24"/>
      <c r="I92" s="24">
        <f t="shared" si="3"/>
        <v>-2331.1999999999998</v>
      </c>
      <c r="J92" s="4" t="s">
        <v>11</v>
      </c>
      <c r="K92" s="7"/>
      <c r="L92" s="7"/>
      <c r="M92" s="7"/>
    </row>
    <row r="93" spans="1:13" x14ac:dyDescent="0.2">
      <c r="A93" s="4" t="s">
        <v>7</v>
      </c>
      <c r="B93" s="4" t="s">
        <v>65</v>
      </c>
      <c r="C93" s="4" t="s">
        <v>90</v>
      </c>
      <c r="D93" s="4" t="s">
        <v>67</v>
      </c>
      <c r="E93" s="24">
        <v>-1946095.04</v>
      </c>
      <c r="F93" s="24">
        <v>-42082</v>
      </c>
      <c r="G93" s="24">
        <f t="shared" si="2"/>
        <v>-1988177.04</v>
      </c>
      <c r="H93" s="24"/>
      <c r="I93" s="24">
        <f t="shared" si="3"/>
        <v>-1988177.04</v>
      </c>
      <c r="J93" s="4" t="s">
        <v>11</v>
      </c>
      <c r="K93" s="7"/>
      <c r="L93" s="7"/>
      <c r="M93" s="7"/>
    </row>
    <row r="94" spans="1:13" x14ac:dyDescent="0.2">
      <c r="A94" s="4" t="s">
        <v>7</v>
      </c>
      <c r="B94" s="4" t="s">
        <v>65</v>
      </c>
      <c r="C94" s="4" t="s">
        <v>91</v>
      </c>
      <c r="D94" s="4" t="s">
        <v>67</v>
      </c>
      <c r="E94" s="24">
        <v>0</v>
      </c>
      <c r="F94" s="24">
        <v>-216.1</v>
      </c>
      <c r="G94" s="24">
        <f t="shared" si="2"/>
        <v>-216.1</v>
      </c>
      <c r="H94" s="24"/>
      <c r="I94" s="24">
        <f t="shared" si="3"/>
        <v>-216.1</v>
      </c>
      <c r="J94" s="4" t="s">
        <v>11</v>
      </c>
      <c r="K94" s="7"/>
      <c r="L94" s="7"/>
      <c r="M94" s="7"/>
    </row>
    <row r="95" spans="1:13" x14ac:dyDescent="0.2">
      <c r="A95" s="4" t="s">
        <v>7</v>
      </c>
      <c r="B95" s="4" t="s">
        <v>65</v>
      </c>
      <c r="C95" s="4" t="s">
        <v>92</v>
      </c>
      <c r="D95" s="4" t="s">
        <v>67</v>
      </c>
      <c r="E95" s="24">
        <v>75440.009999999995</v>
      </c>
      <c r="F95" s="24">
        <v>963.36</v>
      </c>
      <c r="G95" s="24">
        <f t="shared" si="2"/>
        <v>76403.37</v>
      </c>
      <c r="H95" s="24"/>
      <c r="I95" s="24">
        <f t="shared" si="3"/>
        <v>76403.37</v>
      </c>
      <c r="J95" s="4" t="s">
        <v>11</v>
      </c>
      <c r="K95" s="7"/>
      <c r="L95" s="7"/>
      <c r="M95" s="7"/>
    </row>
    <row r="96" spans="1:13" x14ac:dyDescent="0.2">
      <c r="A96" s="4" t="s">
        <v>7</v>
      </c>
      <c r="B96" s="4" t="s">
        <v>65</v>
      </c>
      <c r="C96" s="4" t="s">
        <v>93</v>
      </c>
      <c r="D96" s="4" t="s">
        <v>67</v>
      </c>
      <c r="E96" s="24">
        <v>611932.62</v>
      </c>
      <c r="F96" s="24">
        <v>32349.200000000001</v>
      </c>
      <c r="G96" s="24">
        <f t="shared" si="2"/>
        <v>644281.81999999995</v>
      </c>
      <c r="H96" s="24"/>
      <c r="I96" s="24">
        <f t="shared" si="3"/>
        <v>644281.81999999995</v>
      </c>
      <c r="J96" s="4" t="s">
        <v>11</v>
      </c>
      <c r="K96" s="7"/>
      <c r="L96" s="7"/>
      <c r="M96" s="7"/>
    </row>
    <row r="97" spans="1:13" x14ac:dyDescent="0.2">
      <c r="A97" s="4" t="s">
        <v>7</v>
      </c>
      <c r="B97" s="4" t="s">
        <v>65</v>
      </c>
      <c r="C97" s="4" t="s">
        <v>94</v>
      </c>
      <c r="D97" s="4" t="s">
        <v>67</v>
      </c>
      <c r="E97" s="24">
        <v>3064.97</v>
      </c>
      <c r="F97" s="24">
        <v>174.68</v>
      </c>
      <c r="G97" s="24">
        <f t="shared" si="2"/>
        <v>3239.6499999999996</v>
      </c>
      <c r="H97" s="24"/>
      <c r="I97" s="24">
        <f t="shared" si="3"/>
        <v>3239.6499999999996</v>
      </c>
      <c r="J97" s="4" t="s">
        <v>11</v>
      </c>
      <c r="K97" s="7"/>
      <c r="L97" s="7"/>
      <c r="M97" s="7"/>
    </row>
    <row r="98" spans="1:13" x14ac:dyDescent="0.2">
      <c r="A98" s="4" t="s">
        <v>7</v>
      </c>
      <c r="B98" s="4" t="s">
        <v>65</v>
      </c>
      <c r="C98" s="4" t="s">
        <v>95</v>
      </c>
      <c r="D98" s="4" t="s">
        <v>67</v>
      </c>
      <c r="E98" s="24">
        <v>105352.22</v>
      </c>
      <c r="F98" s="24">
        <v>5874.68</v>
      </c>
      <c r="G98" s="24">
        <f t="shared" si="2"/>
        <v>111226.9</v>
      </c>
      <c r="H98" s="24"/>
      <c r="I98" s="24">
        <f t="shared" si="3"/>
        <v>111226.9</v>
      </c>
      <c r="J98" s="4" t="s">
        <v>11</v>
      </c>
      <c r="K98" s="7"/>
      <c r="L98" s="7"/>
      <c r="M98" s="7"/>
    </row>
    <row r="99" spans="1:13" x14ac:dyDescent="0.2">
      <c r="A99" s="4" t="s">
        <v>7</v>
      </c>
      <c r="B99" s="4" t="s">
        <v>65</v>
      </c>
      <c r="C99" s="4" t="s">
        <v>96</v>
      </c>
      <c r="D99" s="4" t="s">
        <v>67</v>
      </c>
      <c r="E99" s="24">
        <v>18123.52</v>
      </c>
      <c r="F99" s="24">
        <v>0</v>
      </c>
      <c r="G99" s="24">
        <f t="shared" si="2"/>
        <v>18123.52</v>
      </c>
      <c r="H99" s="24"/>
      <c r="I99" s="24">
        <f t="shared" si="3"/>
        <v>18123.52</v>
      </c>
      <c r="J99" s="4" t="s">
        <v>11</v>
      </c>
      <c r="K99" s="7"/>
      <c r="L99" s="7"/>
      <c r="M99" s="7"/>
    </row>
    <row r="100" spans="1:13" x14ac:dyDescent="0.2">
      <c r="A100" s="4" t="s">
        <v>7</v>
      </c>
      <c r="B100" s="4" t="s">
        <v>65</v>
      </c>
      <c r="C100" s="4" t="s">
        <v>97</v>
      </c>
      <c r="D100" s="4" t="s">
        <v>67</v>
      </c>
      <c r="E100" s="24">
        <v>0</v>
      </c>
      <c r="F100" s="24">
        <v>0</v>
      </c>
      <c r="G100" s="24">
        <f t="shared" si="2"/>
        <v>0</v>
      </c>
      <c r="H100" s="24"/>
      <c r="I100" s="24">
        <f t="shared" si="3"/>
        <v>0</v>
      </c>
      <c r="J100" s="4" t="s">
        <v>11</v>
      </c>
      <c r="K100" s="7"/>
      <c r="L100" s="7"/>
      <c r="M100" s="7"/>
    </row>
    <row r="101" spans="1:13" x14ac:dyDescent="0.2">
      <c r="A101" s="4" t="s">
        <v>7</v>
      </c>
      <c r="B101" s="4" t="s">
        <v>65</v>
      </c>
      <c r="C101" s="4" t="s">
        <v>98</v>
      </c>
      <c r="D101" s="4" t="s">
        <v>67</v>
      </c>
      <c r="E101" s="24">
        <v>6300</v>
      </c>
      <c r="F101" s="24">
        <v>0</v>
      </c>
      <c r="G101" s="24">
        <f t="shared" si="2"/>
        <v>6300</v>
      </c>
      <c r="H101" s="24"/>
      <c r="I101" s="24">
        <f t="shared" si="3"/>
        <v>6300</v>
      </c>
      <c r="J101" s="4" t="s">
        <v>11</v>
      </c>
      <c r="K101" s="7"/>
      <c r="L101" s="7"/>
      <c r="M101" s="7"/>
    </row>
    <row r="102" spans="1:13" x14ac:dyDescent="0.2">
      <c r="A102" s="4" t="s">
        <v>7</v>
      </c>
      <c r="B102" s="4" t="s">
        <v>65</v>
      </c>
      <c r="C102" s="4" t="s">
        <v>99</v>
      </c>
      <c r="D102" s="4" t="s">
        <v>67</v>
      </c>
      <c r="E102" s="24">
        <v>23445</v>
      </c>
      <c r="F102" s="24">
        <v>1256.6199999999999</v>
      </c>
      <c r="G102" s="24">
        <f t="shared" si="2"/>
        <v>24701.62</v>
      </c>
      <c r="H102" s="24"/>
      <c r="I102" s="24">
        <f t="shared" si="3"/>
        <v>24701.62</v>
      </c>
      <c r="J102" s="4" t="s">
        <v>11</v>
      </c>
      <c r="K102" s="7"/>
      <c r="L102" s="7"/>
      <c r="M102" s="7"/>
    </row>
    <row r="103" spans="1:13" x14ac:dyDescent="0.2">
      <c r="A103" s="4" t="s">
        <v>7</v>
      </c>
      <c r="B103" s="4" t="s">
        <v>65</v>
      </c>
      <c r="C103" s="4" t="s">
        <v>21</v>
      </c>
      <c r="D103" s="4" t="s">
        <v>67</v>
      </c>
      <c r="E103" s="24">
        <v>-99054.78</v>
      </c>
      <c r="F103" s="24">
        <v>0</v>
      </c>
      <c r="G103" s="24">
        <f t="shared" si="2"/>
        <v>-99054.78</v>
      </c>
      <c r="H103" s="24"/>
      <c r="I103" s="24">
        <f t="shared" si="3"/>
        <v>-99054.78</v>
      </c>
      <c r="J103" s="4" t="s">
        <v>11</v>
      </c>
      <c r="K103" s="7"/>
      <c r="L103" s="7"/>
      <c r="M103" s="7"/>
    </row>
    <row r="104" spans="1:13" x14ac:dyDescent="0.2">
      <c r="A104" s="4" t="s">
        <v>7</v>
      </c>
      <c r="B104" s="4" t="s">
        <v>65</v>
      </c>
      <c r="C104" s="4" t="s">
        <v>100</v>
      </c>
      <c r="D104" s="4" t="s">
        <v>67</v>
      </c>
      <c r="E104" s="24">
        <v>363697.65</v>
      </c>
      <c r="F104" s="24">
        <v>21014.91</v>
      </c>
      <c r="G104" s="24">
        <f t="shared" si="2"/>
        <v>384712.56</v>
      </c>
      <c r="H104" s="24"/>
      <c r="I104" s="24">
        <f t="shared" si="3"/>
        <v>384712.56</v>
      </c>
      <c r="J104" s="4" t="s">
        <v>11</v>
      </c>
      <c r="K104" s="7"/>
      <c r="L104" s="7"/>
      <c r="M104" s="7"/>
    </row>
    <row r="105" spans="1:13" x14ac:dyDescent="0.2">
      <c r="A105" s="4" t="s">
        <v>7</v>
      </c>
      <c r="B105" s="4" t="s">
        <v>65</v>
      </c>
      <c r="C105" s="4" t="s">
        <v>22</v>
      </c>
      <c r="D105" s="4" t="s">
        <v>67</v>
      </c>
      <c r="E105" s="24">
        <v>-2783888.74</v>
      </c>
      <c r="F105" s="24">
        <v>-1509549.75</v>
      </c>
      <c r="G105" s="24">
        <f t="shared" si="2"/>
        <v>-4293438.49</v>
      </c>
      <c r="H105" s="24"/>
      <c r="I105" s="24">
        <f t="shared" si="3"/>
        <v>-4293438.49</v>
      </c>
      <c r="J105" s="4" t="s">
        <v>11</v>
      </c>
      <c r="K105" s="7"/>
      <c r="L105" s="7"/>
      <c r="M105" s="7"/>
    </row>
    <row r="106" spans="1:13" x14ac:dyDescent="0.2">
      <c r="A106" s="4" t="s">
        <v>7</v>
      </c>
      <c r="B106" s="4" t="s">
        <v>65</v>
      </c>
      <c r="C106" s="4" t="s">
        <v>101</v>
      </c>
      <c r="D106" s="4" t="s">
        <v>67</v>
      </c>
      <c r="E106" s="24">
        <v>-4994783.4000000004</v>
      </c>
      <c r="F106" s="24">
        <v>4478192.96</v>
      </c>
      <c r="G106" s="24">
        <f t="shared" si="2"/>
        <v>-516590.44000000041</v>
      </c>
      <c r="H106" s="24"/>
      <c r="I106" s="24">
        <f t="shared" si="3"/>
        <v>-516590.44000000041</v>
      </c>
      <c r="J106" s="4" t="s">
        <v>13</v>
      </c>
      <c r="K106" s="7"/>
      <c r="L106" s="7"/>
      <c r="M106" s="7"/>
    </row>
    <row r="107" spans="1:13" x14ac:dyDescent="0.2">
      <c r="A107" s="4" t="s">
        <v>7</v>
      </c>
      <c r="B107" s="4" t="s">
        <v>65</v>
      </c>
      <c r="C107" s="4" t="s">
        <v>102</v>
      </c>
      <c r="D107" s="4" t="s">
        <v>67</v>
      </c>
      <c r="E107" s="24">
        <v>-417.76</v>
      </c>
      <c r="F107" s="24">
        <v>0</v>
      </c>
      <c r="G107" s="24">
        <f t="shared" si="2"/>
        <v>-417.76</v>
      </c>
      <c r="H107" s="24"/>
      <c r="I107" s="24">
        <f t="shared" si="3"/>
        <v>-417.76</v>
      </c>
      <c r="J107" s="4" t="s">
        <v>11</v>
      </c>
      <c r="K107" s="7"/>
      <c r="L107" s="7"/>
      <c r="M107" s="7"/>
    </row>
    <row r="108" spans="1:13" x14ac:dyDescent="0.2">
      <c r="A108" s="4" t="s">
        <v>7</v>
      </c>
      <c r="B108" s="4" t="s">
        <v>65</v>
      </c>
      <c r="C108" s="4" t="s">
        <v>103</v>
      </c>
      <c r="D108" s="4" t="s">
        <v>67</v>
      </c>
      <c r="E108" s="24">
        <v>-1051207.74</v>
      </c>
      <c r="F108" s="24">
        <v>0</v>
      </c>
      <c r="G108" s="24">
        <f t="shared" si="2"/>
        <v>-1051207.74</v>
      </c>
      <c r="H108" s="24"/>
      <c r="I108" s="24">
        <f t="shared" si="3"/>
        <v>-1051207.74</v>
      </c>
      <c r="J108" s="4" t="s">
        <v>11</v>
      </c>
      <c r="K108" s="7"/>
      <c r="L108" s="7"/>
      <c r="M108" s="7"/>
    </row>
    <row r="109" spans="1:13" x14ac:dyDescent="0.2">
      <c r="A109" s="4" t="s">
        <v>7</v>
      </c>
      <c r="B109" s="4" t="s">
        <v>65</v>
      </c>
      <c r="C109" s="4" t="s">
        <v>104</v>
      </c>
      <c r="D109" s="4" t="s">
        <v>67</v>
      </c>
      <c r="E109" s="24">
        <v>-239787</v>
      </c>
      <c r="F109" s="24">
        <v>-13080.12</v>
      </c>
      <c r="G109" s="24">
        <f t="shared" si="2"/>
        <v>-252867.12</v>
      </c>
      <c r="H109" s="24"/>
      <c r="I109" s="24">
        <f t="shared" si="3"/>
        <v>-252867.12</v>
      </c>
      <c r="J109" s="4" t="s">
        <v>11</v>
      </c>
      <c r="K109" s="7"/>
      <c r="L109" s="7"/>
      <c r="M109" s="7"/>
    </row>
    <row r="110" spans="1:13" x14ac:dyDescent="0.2">
      <c r="A110" s="4" t="s">
        <v>7</v>
      </c>
      <c r="B110" s="4" t="s">
        <v>65</v>
      </c>
      <c r="C110" s="4" t="s">
        <v>12</v>
      </c>
      <c r="D110" s="4" t="s">
        <v>67</v>
      </c>
      <c r="E110" s="24">
        <v>-18284.240000000002</v>
      </c>
      <c r="F110" s="24">
        <v>0</v>
      </c>
      <c r="G110" s="24">
        <f t="shared" si="2"/>
        <v>-18284.240000000002</v>
      </c>
      <c r="H110" s="24"/>
      <c r="I110" s="24">
        <f t="shared" si="3"/>
        <v>-18284.240000000002</v>
      </c>
      <c r="J110" s="4" t="s">
        <v>11</v>
      </c>
      <c r="K110" s="7"/>
      <c r="L110" s="7"/>
      <c r="M110" s="7"/>
    </row>
    <row r="111" spans="1:13" x14ac:dyDescent="0.2">
      <c r="A111" s="51" t="s">
        <v>7</v>
      </c>
      <c r="B111" s="51" t="s">
        <v>106</v>
      </c>
      <c r="C111" s="51" t="s">
        <v>107</v>
      </c>
      <c r="D111" s="51" t="s">
        <v>108</v>
      </c>
      <c r="E111" s="24"/>
      <c r="F111" s="24"/>
      <c r="G111" s="24"/>
      <c r="H111" s="52">
        <v>0</v>
      </c>
      <c r="I111" s="24">
        <f t="shared" si="3"/>
        <v>0</v>
      </c>
      <c r="J111" s="51" t="s">
        <v>318</v>
      </c>
      <c r="K111" s="47"/>
      <c r="L111" s="47"/>
      <c r="M111" s="47"/>
    </row>
    <row r="112" spans="1:13" x14ac:dyDescent="0.2">
      <c r="A112" s="51" t="s">
        <v>7</v>
      </c>
      <c r="B112" s="51" t="s">
        <v>106</v>
      </c>
      <c r="C112" s="51" t="s">
        <v>73</v>
      </c>
      <c r="D112" s="51" t="s">
        <v>108</v>
      </c>
      <c r="E112" s="24"/>
      <c r="F112" s="24"/>
      <c r="G112" s="24"/>
      <c r="H112" s="52">
        <v>5.1046255506607929</v>
      </c>
      <c r="I112" s="24">
        <f t="shared" si="3"/>
        <v>5.1046255506607929</v>
      </c>
      <c r="J112" s="51" t="s">
        <v>318</v>
      </c>
      <c r="K112" s="47"/>
      <c r="L112" s="47"/>
      <c r="M112" s="47"/>
    </row>
    <row r="113" spans="1:13" x14ac:dyDescent="0.2">
      <c r="A113" s="51" t="s">
        <v>7</v>
      </c>
      <c r="B113" s="51" t="s">
        <v>106</v>
      </c>
      <c r="C113" s="51" t="s">
        <v>78</v>
      </c>
      <c r="D113" s="51" t="s">
        <v>108</v>
      </c>
      <c r="E113" s="24"/>
      <c r="F113" s="24"/>
      <c r="G113" s="24"/>
      <c r="H113" s="52">
        <v>88.271365638766511</v>
      </c>
      <c r="I113" s="24">
        <f t="shared" si="3"/>
        <v>88.271365638766511</v>
      </c>
      <c r="J113" s="51" t="s">
        <v>318</v>
      </c>
      <c r="K113" s="47"/>
      <c r="L113" s="47"/>
      <c r="M113" s="47"/>
    </row>
    <row r="114" spans="1:13" x14ac:dyDescent="0.2">
      <c r="A114" s="51" t="s">
        <v>7</v>
      </c>
      <c r="B114" s="51" t="s">
        <v>106</v>
      </c>
      <c r="C114" s="51" t="s">
        <v>143</v>
      </c>
      <c r="D114" s="51" t="s">
        <v>108</v>
      </c>
      <c r="E114" s="24"/>
      <c r="F114" s="24"/>
      <c r="G114" s="24"/>
      <c r="H114" s="52">
        <v>69.831277533039639</v>
      </c>
      <c r="I114" s="24">
        <f t="shared" si="3"/>
        <v>69.831277533039639</v>
      </c>
      <c r="J114" s="51" t="s">
        <v>318</v>
      </c>
      <c r="K114" s="47"/>
      <c r="L114" s="47"/>
      <c r="M114" s="47"/>
    </row>
    <row r="115" spans="1:13" x14ac:dyDescent="0.2">
      <c r="A115" s="51" t="s">
        <v>7</v>
      </c>
      <c r="B115" s="51" t="s">
        <v>106</v>
      </c>
      <c r="C115" s="51" t="s">
        <v>81</v>
      </c>
      <c r="D115" s="51" t="s">
        <v>108</v>
      </c>
      <c r="E115" s="24"/>
      <c r="F115" s="24"/>
      <c r="G115" s="24"/>
      <c r="H115" s="52">
        <v>9.2894273127753291</v>
      </c>
      <c r="I115" s="24">
        <f t="shared" si="3"/>
        <v>9.2894273127753291</v>
      </c>
      <c r="J115" s="51" t="s">
        <v>318</v>
      </c>
      <c r="K115" s="47"/>
      <c r="L115" s="47"/>
      <c r="M115" s="47"/>
    </row>
    <row r="116" spans="1:13" x14ac:dyDescent="0.2">
      <c r="A116" s="51" t="s">
        <v>7</v>
      </c>
      <c r="B116" s="51" t="s">
        <v>106</v>
      </c>
      <c r="C116" s="51" t="s">
        <v>83</v>
      </c>
      <c r="D116" s="51" t="s">
        <v>108</v>
      </c>
      <c r="E116" s="24"/>
      <c r="F116" s="24"/>
      <c r="G116" s="24"/>
      <c r="H116" s="52">
        <v>23077.433259911893</v>
      </c>
      <c r="I116" s="24">
        <f t="shared" si="3"/>
        <v>23077.433259911893</v>
      </c>
      <c r="J116" s="51" t="s">
        <v>318</v>
      </c>
      <c r="K116" s="47"/>
      <c r="L116" s="47"/>
      <c r="M116" s="47"/>
    </row>
    <row r="117" spans="1:13" x14ac:dyDescent="0.2">
      <c r="A117" s="51" t="s">
        <v>7</v>
      </c>
      <c r="B117" s="51" t="s">
        <v>106</v>
      </c>
      <c r="C117" s="51" t="s">
        <v>88</v>
      </c>
      <c r="D117" s="51" t="s">
        <v>108</v>
      </c>
      <c r="E117" s="24"/>
      <c r="F117" s="24"/>
      <c r="G117" s="24"/>
      <c r="H117" s="52">
        <v>30065.055066079294</v>
      </c>
      <c r="I117" s="24">
        <f t="shared" si="3"/>
        <v>30065.055066079294</v>
      </c>
      <c r="J117" s="51" t="s">
        <v>318</v>
      </c>
      <c r="K117" s="47"/>
      <c r="L117" s="47"/>
      <c r="M117" s="47"/>
    </row>
    <row r="118" spans="1:13" x14ac:dyDescent="0.2">
      <c r="A118" s="51" t="s">
        <v>7</v>
      </c>
      <c r="B118" s="51" t="s">
        <v>106</v>
      </c>
      <c r="C118" s="51" t="s">
        <v>90</v>
      </c>
      <c r="D118" s="51" t="s">
        <v>108</v>
      </c>
      <c r="E118" s="24"/>
      <c r="F118" s="24"/>
      <c r="G118" s="24"/>
      <c r="H118" s="52">
        <v>-30098.38876651982</v>
      </c>
      <c r="I118" s="24">
        <f t="shared" si="3"/>
        <v>-30098.38876651982</v>
      </c>
      <c r="J118" s="51" t="s">
        <v>318</v>
      </c>
      <c r="K118" s="47"/>
      <c r="L118" s="47"/>
      <c r="M118" s="47"/>
    </row>
    <row r="119" spans="1:13" x14ac:dyDescent="0.2">
      <c r="A119" s="51" t="s">
        <v>7</v>
      </c>
      <c r="B119" s="51" t="s">
        <v>106</v>
      </c>
      <c r="C119" s="51" t="s">
        <v>92</v>
      </c>
      <c r="D119" s="51" t="s">
        <v>108</v>
      </c>
      <c r="E119" s="24"/>
      <c r="F119" s="24"/>
      <c r="G119" s="24"/>
      <c r="H119" s="52">
        <v>352.1041850220264</v>
      </c>
      <c r="I119" s="24">
        <f t="shared" si="3"/>
        <v>352.1041850220264</v>
      </c>
      <c r="J119" s="51" t="s">
        <v>318</v>
      </c>
      <c r="K119" s="47"/>
      <c r="L119" s="47"/>
      <c r="M119" s="47"/>
    </row>
    <row r="120" spans="1:13" x14ac:dyDescent="0.2">
      <c r="A120" s="51" t="s">
        <v>7</v>
      </c>
      <c r="B120" s="51" t="s">
        <v>106</v>
      </c>
      <c r="C120" s="51" t="s">
        <v>93</v>
      </c>
      <c r="D120" s="51" t="s">
        <v>108</v>
      </c>
      <c r="E120" s="24"/>
      <c r="F120" s="24"/>
      <c r="G120" s="24"/>
      <c r="H120" s="52">
        <v>80.48458149779735</v>
      </c>
      <c r="I120" s="24">
        <f t="shared" si="3"/>
        <v>80.48458149779735</v>
      </c>
      <c r="J120" s="51" t="s">
        <v>318</v>
      </c>
      <c r="K120" s="47"/>
      <c r="L120" s="47"/>
      <c r="M120" s="47"/>
    </row>
    <row r="121" spans="1:13" x14ac:dyDescent="0.2">
      <c r="A121" s="51" t="s">
        <v>7</v>
      </c>
      <c r="B121" s="51" t="s">
        <v>106</v>
      </c>
      <c r="C121" s="51" t="s">
        <v>94</v>
      </c>
      <c r="D121" s="51" t="s">
        <v>108</v>
      </c>
      <c r="E121" s="24"/>
      <c r="F121" s="24"/>
      <c r="G121" s="24"/>
      <c r="H121" s="52">
        <v>-17.159471365638765</v>
      </c>
      <c r="I121" s="24">
        <f t="shared" si="3"/>
        <v>-17.159471365638765</v>
      </c>
      <c r="J121" s="51" t="s">
        <v>318</v>
      </c>
      <c r="K121" s="47"/>
      <c r="L121" s="47"/>
      <c r="M121" s="47"/>
    </row>
    <row r="122" spans="1:13" x14ac:dyDescent="0.2">
      <c r="A122" s="51" t="s">
        <v>7</v>
      </c>
      <c r="B122" s="51" t="s">
        <v>106</v>
      </c>
      <c r="C122" s="51" t="s">
        <v>95</v>
      </c>
      <c r="D122" s="51" t="s">
        <v>108</v>
      </c>
      <c r="E122" s="24"/>
      <c r="F122" s="24"/>
      <c r="G122" s="24"/>
      <c r="H122" s="52">
        <v>-531.85044052863429</v>
      </c>
      <c r="I122" s="24">
        <f t="shared" si="3"/>
        <v>-531.85044052863429</v>
      </c>
      <c r="J122" s="51" t="s">
        <v>318</v>
      </c>
      <c r="K122" s="47"/>
      <c r="L122" s="47"/>
      <c r="M122" s="47"/>
    </row>
    <row r="123" spans="1:13" x14ac:dyDescent="0.2">
      <c r="A123" s="51" t="s">
        <v>7</v>
      </c>
      <c r="B123" s="51" t="s">
        <v>106</v>
      </c>
      <c r="C123" s="51" t="s">
        <v>103</v>
      </c>
      <c r="D123" s="51" t="s">
        <v>108</v>
      </c>
      <c r="E123" s="24"/>
      <c r="F123" s="24"/>
      <c r="G123" s="24"/>
      <c r="H123" s="52">
        <v>-31806.610572687223</v>
      </c>
      <c r="I123" s="24">
        <f t="shared" si="3"/>
        <v>-31806.610572687223</v>
      </c>
      <c r="J123" s="51" t="s">
        <v>318</v>
      </c>
      <c r="K123" s="47"/>
      <c r="L123" s="47"/>
      <c r="M123" s="47"/>
    </row>
    <row r="124" spans="1:13" x14ac:dyDescent="0.2">
      <c r="A124" s="51" t="s">
        <v>7</v>
      </c>
      <c r="B124" s="51" t="s">
        <v>106</v>
      </c>
      <c r="C124" s="51" t="s">
        <v>12</v>
      </c>
      <c r="D124" s="51" t="s">
        <v>108</v>
      </c>
      <c r="E124" s="24"/>
      <c r="F124" s="24"/>
      <c r="G124" s="24"/>
      <c r="H124" s="52">
        <v>-45344.059691629955</v>
      </c>
      <c r="I124" s="24">
        <f t="shared" si="3"/>
        <v>-45344.059691629955</v>
      </c>
      <c r="J124" s="51" t="s">
        <v>318</v>
      </c>
      <c r="K124" s="47"/>
      <c r="L124" s="47"/>
      <c r="M124" s="47"/>
    </row>
    <row r="125" spans="1:13" x14ac:dyDescent="0.2">
      <c r="A125" s="11"/>
      <c r="B125" s="11" t="s">
        <v>65</v>
      </c>
      <c r="C125" s="11"/>
      <c r="D125" s="11" t="s">
        <v>105</v>
      </c>
      <c r="E125" s="28">
        <v>37050553.609999999</v>
      </c>
      <c r="F125" s="28">
        <v>50054298.07</v>
      </c>
      <c r="G125" s="28">
        <f>SUM(G70:G124)</f>
        <v>87104851.680000037</v>
      </c>
      <c r="H125" s="28"/>
      <c r="I125" s="28">
        <f>SUM(I70:I124)</f>
        <v>87050801.184845865</v>
      </c>
      <c r="J125" s="11"/>
      <c r="K125" s="1"/>
      <c r="L125" s="1"/>
      <c r="M125" s="1"/>
    </row>
    <row r="126" spans="1:13" x14ac:dyDescent="0.2">
      <c r="A126" s="4" t="s">
        <v>7</v>
      </c>
      <c r="B126" s="4" t="s">
        <v>106</v>
      </c>
      <c r="C126" s="4" t="s">
        <v>107</v>
      </c>
      <c r="D126" s="4" t="s">
        <v>108</v>
      </c>
      <c r="E126" s="24">
        <v>0</v>
      </c>
      <c r="F126" s="24">
        <v>0</v>
      </c>
      <c r="G126" s="24">
        <f t="shared" si="2"/>
        <v>0</v>
      </c>
      <c r="H126" s="24"/>
      <c r="I126" s="24">
        <f t="shared" si="3"/>
        <v>0</v>
      </c>
      <c r="J126" s="4" t="s">
        <v>11</v>
      </c>
      <c r="K126" s="7"/>
      <c r="L126" s="7"/>
      <c r="M126" s="7"/>
    </row>
    <row r="127" spans="1:13" x14ac:dyDescent="0.2">
      <c r="A127" s="11"/>
      <c r="B127" s="11" t="s">
        <v>106</v>
      </c>
      <c r="C127" s="11"/>
      <c r="D127" s="11" t="s">
        <v>109</v>
      </c>
      <c r="E127" s="28">
        <v>0</v>
      </c>
      <c r="F127" s="28">
        <v>0</v>
      </c>
      <c r="G127" s="28">
        <f>SUM(G126)</f>
        <v>0</v>
      </c>
      <c r="H127" s="28"/>
      <c r="I127" s="28">
        <f>SUM(I126)</f>
        <v>0</v>
      </c>
      <c r="J127" s="11"/>
      <c r="K127" s="1"/>
      <c r="L127" s="1"/>
      <c r="M127" s="1"/>
    </row>
    <row r="128" spans="1:13" x14ac:dyDescent="0.2">
      <c r="A128" s="11"/>
      <c r="B128" s="11" t="s">
        <v>110</v>
      </c>
      <c r="C128" s="11"/>
      <c r="D128" s="11"/>
      <c r="E128" s="28">
        <v>37050553.609999999</v>
      </c>
      <c r="F128" s="28">
        <v>50054298.07</v>
      </c>
      <c r="G128" s="28">
        <f>G127+G125</f>
        <v>87104851.680000037</v>
      </c>
      <c r="H128" s="28"/>
      <c r="I128" s="28">
        <f>I127+I125</f>
        <v>87050801.184845865</v>
      </c>
      <c r="J128" s="11"/>
      <c r="K128" s="1"/>
      <c r="L128" s="1"/>
      <c r="M128" s="1"/>
    </row>
    <row r="129" spans="1:13" x14ac:dyDescent="0.2">
      <c r="A129" s="4" t="s">
        <v>7</v>
      </c>
      <c r="B129" s="4" t="s">
        <v>111</v>
      </c>
      <c r="C129" s="4" t="s">
        <v>18</v>
      </c>
      <c r="D129" s="4" t="s">
        <v>112</v>
      </c>
      <c r="E129" s="24">
        <v>579201.53</v>
      </c>
      <c r="F129" s="24">
        <v>338304.24</v>
      </c>
      <c r="G129" s="24">
        <f t="shared" ref="G129:G192" si="4">SUM(E129:F129)</f>
        <v>917505.77</v>
      </c>
      <c r="H129" s="24"/>
      <c r="I129" s="24">
        <f t="shared" si="3"/>
        <v>917505.77</v>
      </c>
      <c r="J129" s="4" t="s">
        <v>11</v>
      </c>
      <c r="K129" s="7"/>
      <c r="L129" s="7"/>
      <c r="M129" s="7"/>
    </row>
    <row r="130" spans="1:13" x14ac:dyDescent="0.2">
      <c r="A130" s="4" t="s">
        <v>7</v>
      </c>
      <c r="B130" s="4" t="s">
        <v>111</v>
      </c>
      <c r="C130" s="4" t="s">
        <v>113</v>
      </c>
      <c r="D130" s="4" t="s">
        <v>112</v>
      </c>
      <c r="E130" s="24">
        <v>3875.75</v>
      </c>
      <c r="F130" s="24">
        <v>3255.38</v>
      </c>
      <c r="G130" s="24">
        <f t="shared" si="4"/>
        <v>7131.13</v>
      </c>
      <c r="H130" s="24"/>
      <c r="I130" s="24">
        <f t="shared" si="3"/>
        <v>7131.13</v>
      </c>
      <c r="J130" s="4" t="s">
        <v>11</v>
      </c>
      <c r="K130" s="7"/>
      <c r="L130" s="7"/>
      <c r="M130" s="7"/>
    </row>
    <row r="131" spans="1:13" x14ac:dyDescent="0.2">
      <c r="A131" s="4" t="s">
        <v>7</v>
      </c>
      <c r="B131" s="4" t="s">
        <v>111</v>
      </c>
      <c r="C131" s="4" t="s">
        <v>114</v>
      </c>
      <c r="D131" s="4" t="s">
        <v>112</v>
      </c>
      <c r="E131" s="24">
        <v>62.62</v>
      </c>
      <c r="F131" s="24">
        <v>0</v>
      </c>
      <c r="G131" s="24">
        <f t="shared" si="4"/>
        <v>62.62</v>
      </c>
      <c r="H131" s="24"/>
      <c r="I131" s="24">
        <f t="shared" si="3"/>
        <v>62.62</v>
      </c>
      <c r="J131" s="4" t="s">
        <v>11</v>
      </c>
      <c r="K131" s="7"/>
      <c r="L131" s="7"/>
      <c r="M131" s="7"/>
    </row>
    <row r="132" spans="1:13" x14ac:dyDescent="0.2">
      <c r="A132" s="4" t="s">
        <v>7</v>
      </c>
      <c r="B132" s="4" t="s">
        <v>111</v>
      </c>
      <c r="C132" s="4" t="s">
        <v>115</v>
      </c>
      <c r="D132" s="4" t="s">
        <v>112</v>
      </c>
      <c r="E132" s="24">
        <v>1926157.68</v>
      </c>
      <c r="F132" s="24">
        <v>376766.83</v>
      </c>
      <c r="G132" s="24">
        <f t="shared" si="4"/>
        <v>2302924.5099999998</v>
      </c>
      <c r="H132" s="24"/>
      <c r="I132" s="24">
        <f t="shared" si="3"/>
        <v>2302924.5099999998</v>
      </c>
      <c r="J132" s="4" t="s">
        <v>11</v>
      </c>
      <c r="K132" s="7"/>
      <c r="L132" s="7"/>
      <c r="M132" s="7"/>
    </row>
    <row r="133" spans="1:13" x14ac:dyDescent="0.2">
      <c r="A133" s="4" t="s">
        <v>7</v>
      </c>
      <c r="B133" s="4" t="s">
        <v>111</v>
      </c>
      <c r="C133" s="4" t="s">
        <v>115</v>
      </c>
      <c r="D133" s="4" t="s">
        <v>112</v>
      </c>
      <c r="E133" s="24">
        <v>-1926157.68</v>
      </c>
      <c r="F133" s="24">
        <v>-376766.83</v>
      </c>
      <c r="G133" s="24">
        <f t="shared" si="4"/>
        <v>-2302924.5099999998</v>
      </c>
      <c r="H133" s="24"/>
      <c r="I133" s="24">
        <f t="shared" si="3"/>
        <v>-2302924.5099999998</v>
      </c>
      <c r="J133" s="4" t="s">
        <v>13</v>
      </c>
      <c r="K133" s="7"/>
      <c r="L133" s="7"/>
      <c r="M133" s="7"/>
    </row>
    <row r="134" spans="1:13" x14ac:dyDescent="0.2">
      <c r="A134" s="4" t="s">
        <v>7</v>
      </c>
      <c r="B134" s="4" t="s">
        <v>111</v>
      </c>
      <c r="C134" s="4" t="s">
        <v>116</v>
      </c>
      <c r="D134" s="4" t="s">
        <v>112</v>
      </c>
      <c r="E134" s="24">
        <v>1433.81</v>
      </c>
      <c r="F134" s="24">
        <v>0</v>
      </c>
      <c r="G134" s="24">
        <f t="shared" si="4"/>
        <v>1433.81</v>
      </c>
      <c r="H134" s="24"/>
      <c r="I134" s="24">
        <f t="shared" si="3"/>
        <v>1433.81</v>
      </c>
      <c r="J134" s="4" t="s">
        <v>11</v>
      </c>
      <c r="K134" s="7"/>
      <c r="L134" s="7"/>
      <c r="M134" s="7"/>
    </row>
    <row r="135" spans="1:13" x14ac:dyDescent="0.2">
      <c r="A135" s="4" t="s">
        <v>7</v>
      </c>
      <c r="B135" s="4" t="s">
        <v>111</v>
      </c>
      <c r="C135" s="4" t="s">
        <v>117</v>
      </c>
      <c r="D135" s="4" t="s">
        <v>112</v>
      </c>
      <c r="E135" s="24">
        <v>157083.24</v>
      </c>
      <c r="F135" s="24">
        <v>23457.599999999999</v>
      </c>
      <c r="G135" s="24">
        <f t="shared" si="4"/>
        <v>180540.84</v>
      </c>
      <c r="H135" s="24"/>
      <c r="I135" s="24">
        <f t="shared" si="3"/>
        <v>180540.84</v>
      </c>
      <c r="J135" s="4" t="s">
        <v>11</v>
      </c>
      <c r="K135" s="7"/>
      <c r="L135" s="7"/>
      <c r="M135" s="7"/>
    </row>
    <row r="136" spans="1:13" x14ac:dyDescent="0.2">
      <c r="A136" s="4" t="s">
        <v>7</v>
      </c>
      <c r="B136" s="4" t="s">
        <v>111</v>
      </c>
      <c r="C136" s="4" t="s">
        <v>118</v>
      </c>
      <c r="D136" s="4" t="s">
        <v>112</v>
      </c>
      <c r="E136" s="24">
        <v>2549.29</v>
      </c>
      <c r="F136" s="24">
        <v>0</v>
      </c>
      <c r="G136" s="24">
        <f t="shared" si="4"/>
        <v>2549.29</v>
      </c>
      <c r="H136" s="24"/>
      <c r="I136" s="24">
        <f t="shared" si="3"/>
        <v>2549.29</v>
      </c>
      <c r="J136" s="4" t="s">
        <v>11</v>
      </c>
      <c r="K136" s="7"/>
      <c r="L136" s="7"/>
      <c r="M136" s="7"/>
    </row>
    <row r="137" spans="1:13" x14ac:dyDescent="0.2">
      <c r="A137" s="4" t="s">
        <v>7</v>
      </c>
      <c r="B137" s="4" t="s">
        <v>111</v>
      </c>
      <c r="C137" s="4" t="s">
        <v>119</v>
      </c>
      <c r="D137" s="4" t="s">
        <v>112</v>
      </c>
      <c r="E137" s="24">
        <v>0</v>
      </c>
      <c r="F137" s="24">
        <v>1080</v>
      </c>
      <c r="G137" s="24">
        <f t="shared" si="4"/>
        <v>1080</v>
      </c>
      <c r="H137" s="24"/>
      <c r="I137" s="24">
        <f t="shared" si="3"/>
        <v>1080</v>
      </c>
      <c r="J137" s="4" t="s">
        <v>11</v>
      </c>
      <c r="K137" s="7"/>
      <c r="L137" s="7"/>
      <c r="M137" s="7"/>
    </row>
    <row r="138" spans="1:13" x14ac:dyDescent="0.2">
      <c r="A138" s="4" t="s">
        <v>7</v>
      </c>
      <c r="B138" s="4" t="s">
        <v>111</v>
      </c>
      <c r="C138" s="4" t="s">
        <v>120</v>
      </c>
      <c r="D138" s="4" t="s">
        <v>112</v>
      </c>
      <c r="E138" s="24">
        <v>6794.28</v>
      </c>
      <c r="F138" s="24">
        <v>705.85</v>
      </c>
      <c r="G138" s="24">
        <f t="shared" si="4"/>
        <v>7500.13</v>
      </c>
      <c r="H138" s="24"/>
      <c r="I138" s="24">
        <f t="shared" si="3"/>
        <v>7500.13</v>
      </c>
      <c r="J138" s="4" t="s">
        <v>11</v>
      </c>
      <c r="K138" s="7"/>
      <c r="L138" s="7"/>
      <c r="M138" s="7"/>
    </row>
    <row r="139" spans="1:13" x14ac:dyDescent="0.2">
      <c r="A139" s="4" t="s">
        <v>7</v>
      </c>
      <c r="B139" s="4" t="s">
        <v>111</v>
      </c>
      <c r="C139" s="4" t="s">
        <v>121</v>
      </c>
      <c r="D139" s="4" t="s">
        <v>112</v>
      </c>
      <c r="E139" s="24">
        <v>18504.79</v>
      </c>
      <c r="F139" s="24">
        <v>4243.92</v>
      </c>
      <c r="G139" s="24">
        <f t="shared" si="4"/>
        <v>22748.71</v>
      </c>
      <c r="H139" s="24"/>
      <c r="I139" s="24">
        <f t="shared" si="3"/>
        <v>22748.71</v>
      </c>
      <c r="J139" s="4" t="s">
        <v>11</v>
      </c>
      <c r="K139" s="7"/>
      <c r="L139" s="7"/>
      <c r="M139" s="7"/>
    </row>
    <row r="140" spans="1:13" x14ac:dyDescent="0.2">
      <c r="A140" s="4" t="s">
        <v>7</v>
      </c>
      <c r="B140" s="4" t="s">
        <v>111</v>
      </c>
      <c r="C140" s="4" t="s">
        <v>122</v>
      </c>
      <c r="D140" s="4" t="s">
        <v>112</v>
      </c>
      <c r="E140" s="24">
        <v>870366.62</v>
      </c>
      <c r="F140" s="24">
        <v>429291.79</v>
      </c>
      <c r="G140" s="24">
        <f t="shared" si="4"/>
        <v>1299658.4099999999</v>
      </c>
      <c r="H140" s="24"/>
      <c r="I140" s="24">
        <f t="shared" si="3"/>
        <v>1299658.4099999999</v>
      </c>
      <c r="J140" s="4" t="s">
        <v>11</v>
      </c>
      <c r="K140" s="7"/>
      <c r="L140" s="7"/>
      <c r="M140" s="7"/>
    </row>
    <row r="141" spans="1:13" x14ac:dyDescent="0.2">
      <c r="A141" s="4" t="s">
        <v>7</v>
      </c>
      <c r="B141" s="4" t="s">
        <v>111</v>
      </c>
      <c r="C141" s="4" t="s">
        <v>123</v>
      </c>
      <c r="D141" s="4" t="s">
        <v>112</v>
      </c>
      <c r="E141" s="24">
        <v>648.76</v>
      </c>
      <c r="F141" s="24">
        <v>0</v>
      </c>
      <c r="G141" s="24">
        <f t="shared" si="4"/>
        <v>648.76</v>
      </c>
      <c r="H141" s="24"/>
      <c r="I141" s="24">
        <f t="shared" si="3"/>
        <v>648.76</v>
      </c>
      <c r="J141" s="4" t="s">
        <v>11</v>
      </c>
      <c r="K141" s="7"/>
      <c r="L141" s="7"/>
      <c r="M141" s="7"/>
    </row>
    <row r="142" spans="1:13" x14ac:dyDescent="0.2">
      <c r="A142" s="4" t="s">
        <v>7</v>
      </c>
      <c r="B142" s="4" t="s">
        <v>111</v>
      </c>
      <c r="C142" s="4" t="s">
        <v>124</v>
      </c>
      <c r="D142" s="4" t="s">
        <v>112</v>
      </c>
      <c r="E142" s="24">
        <v>115467.23</v>
      </c>
      <c r="F142" s="24">
        <v>0</v>
      </c>
      <c r="G142" s="24">
        <f t="shared" si="4"/>
        <v>115467.23</v>
      </c>
      <c r="H142" s="24"/>
      <c r="I142" s="24">
        <f t="shared" si="3"/>
        <v>115467.23</v>
      </c>
      <c r="J142" s="4" t="s">
        <v>11</v>
      </c>
      <c r="K142" s="7"/>
      <c r="L142" s="7"/>
      <c r="M142" s="7"/>
    </row>
    <row r="143" spans="1:13" x14ac:dyDescent="0.2">
      <c r="A143" s="4" t="s">
        <v>7</v>
      </c>
      <c r="B143" s="4" t="s">
        <v>111</v>
      </c>
      <c r="C143" s="4" t="s">
        <v>125</v>
      </c>
      <c r="D143" s="4" t="s">
        <v>112</v>
      </c>
      <c r="E143" s="24">
        <v>649879.06999999995</v>
      </c>
      <c r="F143" s="24">
        <v>91814.55</v>
      </c>
      <c r="G143" s="24">
        <f t="shared" si="4"/>
        <v>741693.62</v>
      </c>
      <c r="H143" s="24"/>
      <c r="I143" s="24">
        <f t="shared" si="3"/>
        <v>741693.62</v>
      </c>
      <c r="J143" s="4" t="s">
        <v>11</v>
      </c>
      <c r="K143" s="7"/>
      <c r="L143" s="7"/>
      <c r="M143" s="7"/>
    </row>
    <row r="144" spans="1:13" x14ac:dyDescent="0.2">
      <c r="A144" s="4" t="s">
        <v>7</v>
      </c>
      <c r="B144" s="4" t="s">
        <v>111</v>
      </c>
      <c r="C144" s="4" t="s">
        <v>126</v>
      </c>
      <c r="D144" s="4" t="s">
        <v>112</v>
      </c>
      <c r="E144" s="24">
        <v>1742.36</v>
      </c>
      <c r="F144" s="24">
        <v>16.47</v>
      </c>
      <c r="G144" s="24">
        <f t="shared" si="4"/>
        <v>1758.83</v>
      </c>
      <c r="H144" s="24"/>
      <c r="I144" s="24">
        <f t="shared" si="3"/>
        <v>1758.83</v>
      </c>
      <c r="J144" s="4" t="s">
        <v>11</v>
      </c>
      <c r="K144" s="7"/>
      <c r="L144" s="7"/>
      <c r="M144" s="7"/>
    </row>
    <row r="145" spans="1:13" x14ac:dyDescent="0.2">
      <c r="A145" s="4" t="s">
        <v>7</v>
      </c>
      <c r="B145" s="4" t="s">
        <v>111</v>
      </c>
      <c r="C145" s="4" t="s">
        <v>127</v>
      </c>
      <c r="D145" s="4" t="s">
        <v>112</v>
      </c>
      <c r="E145" s="24">
        <v>86895.79</v>
      </c>
      <c r="F145" s="24">
        <v>20626.32</v>
      </c>
      <c r="G145" s="24">
        <f t="shared" si="4"/>
        <v>107522.10999999999</v>
      </c>
      <c r="H145" s="24"/>
      <c r="I145" s="24">
        <f t="shared" si="3"/>
        <v>107522.10999999999</v>
      </c>
      <c r="J145" s="4" t="s">
        <v>11</v>
      </c>
      <c r="K145" s="7"/>
      <c r="L145" s="7"/>
      <c r="M145" s="7"/>
    </row>
    <row r="146" spans="1:13" x14ac:dyDescent="0.2">
      <c r="A146" s="4" t="s">
        <v>7</v>
      </c>
      <c r="B146" s="4" t="s">
        <v>111</v>
      </c>
      <c r="C146" s="4" t="s">
        <v>128</v>
      </c>
      <c r="D146" s="4" t="s">
        <v>112</v>
      </c>
      <c r="E146" s="24">
        <v>119.59</v>
      </c>
      <c r="F146" s="24">
        <v>0</v>
      </c>
      <c r="G146" s="24">
        <f t="shared" si="4"/>
        <v>119.59</v>
      </c>
      <c r="H146" s="24"/>
      <c r="I146" s="24">
        <f t="shared" si="3"/>
        <v>119.59</v>
      </c>
      <c r="J146" s="4" t="s">
        <v>11</v>
      </c>
      <c r="K146" s="7"/>
      <c r="L146" s="7"/>
      <c r="M146" s="7"/>
    </row>
    <row r="147" spans="1:13" x14ac:dyDescent="0.2">
      <c r="A147" s="4" t="s">
        <v>7</v>
      </c>
      <c r="B147" s="4" t="s">
        <v>111</v>
      </c>
      <c r="C147" s="4" t="s">
        <v>73</v>
      </c>
      <c r="D147" s="4" t="s">
        <v>112</v>
      </c>
      <c r="E147" s="24">
        <v>1396.75</v>
      </c>
      <c r="F147" s="24">
        <v>0</v>
      </c>
      <c r="G147" s="24">
        <f t="shared" si="4"/>
        <v>1396.75</v>
      </c>
      <c r="H147" s="24"/>
      <c r="I147" s="24">
        <f t="shared" si="3"/>
        <v>1396.75</v>
      </c>
      <c r="J147" s="4" t="s">
        <v>11</v>
      </c>
      <c r="K147" s="7"/>
      <c r="L147" s="7"/>
      <c r="M147" s="7"/>
    </row>
    <row r="148" spans="1:13" x14ac:dyDescent="0.2">
      <c r="A148" s="4" t="s">
        <v>7</v>
      </c>
      <c r="B148" s="4" t="s">
        <v>111</v>
      </c>
      <c r="C148" s="4" t="s">
        <v>129</v>
      </c>
      <c r="D148" s="4" t="s">
        <v>112</v>
      </c>
      <c r="E148" s="24">
        <v>0</v>
      </c>
      <c r="F148" s="24">
        <v>1215</v>
      </c>
      <c r="G148" s="24">
        <f t="shared" si="4"/>
        <v>1215</v>
      </c>
      <c r="H148" s="24"/>
      <c r="I148" s="24">
        <f t="shared" si="3"/>
        <v>1215</v>
      </c>
      <c r="J148" s="4" t="s">
        <v>11</v>
      </c>
      <c r="K148" s="7"/>
      <c r="L148" s="7"/>
      <c r="M148" s="7"/>
    </row>
    <row r="149" spans="1:13" x14ac:dyDescent="0.2">
      <c r="A149" s="4" t="s">
        <v>7</v>
      </c>
      <c r="B149" s="4" t="s">
        <v>111</v>
      </c>
      <c r="C149" s="4" t="s">
        <v>130</v>
      </c>
      <c r="D149" s="4" t="s">
        <v>112</v>
      </c>
      <c r="E149" s="24">
        <v>5400</v>
      </c>
      <c r="F149" s="24">
        <v>0</v>
      </c>
      <c r="G149" s="24">
        <f t="shared" si="4"/>
        <v>5400</v>
      </c>
      <c r="H149" s="24"/>
      <c r="I149" s="24">
        <f t="shared" si="3"/>
        <v>5400</v>
      </c>
      <c r="J149" s="4" t="s">
        <v>11</v>
      </c>
      <c r="K149" s="7"/>
      <c r="L149" s="7"/>
      <c r="M149" s="7"/>
    </row>
    <row r="150" spans="1:13" x14ac:dyDescent="0.2">
      <c r="A150" s="4" t="s">
        <v>7</v>
      </c>
      <c r="B150" s="4" t="s">
        <v>111</v>
      </c>
      <c r="C150" s="4" t="s">
        <v>74</v>
      </c>
      <c r="D150" s="4" t="s">
        <v>112</v>
      </c>
      <c r="E150" s="24">
        <v>625</v>
      </c>
      <c r="F150" s="24">
        <v>0</v>
      </c>
      <c r="G150" s="24">
        <f t="shared" si="4"/>
        <v>625</v>
      </c>
      <c r="H150" s="24"/>
      <c r="I150" s="24">
        <f t="shared" si="3"/>
        <v>625</v>
      </c>
      <c r="J150" s="4" t="s">
        <v>11</v>
      </c>
      <c r="K150" s="7"/>
      <c r="L150" s="7"/>
      <c r="M150" s="7"/>
    </row>
    <row r="151" spans="1:13" x14ac:dyDescent="0.2">
      <c r="A151" s="4" t="s">
        <v>7</v>
      </c>
      <c r="B151" s="4" t="s">
        <v>111</v>
      </c>
      <c r="C151" s="4" t="s">
        <v>131</v>
      </c>
      <c r="D151" s="4" t="s">
        <v>112</v>
      </c>
      <c r="E151" s="24">
        <v>165.5</v>
      </c>
      <c r="F151" s="24">
        <v>0</v>
      </c>
      <c r="G151" s="24">
        <f t="shared" si="4"/>
        <v>165.5</v>
      </c>
      <c r="H151" s="24"/>
      <c r="I151" s="24">
        <f t="shared" si="3"/>
        <v>165.5</v>
      </c>
      <c r="J151" s="4" t="s">
        <v>11</v>
      </c>
      <c r="K151" s="7"/>
      <c r="L151" s="7"/>
      <c r="M151" s="7"/>
    </row>
    <row r="152" spans="1:13" x14ac:dyDescent="0.2">
      <c r="A152" s="4" t="s">
        <v>7</v>
      </c>
      <c r="B152" s="4" t="s">
        <v>111</v>
      </c>
      <c r="C152" s="4" t="s">
        <v>132</v>
      </c>
      <c r="D152" s="4" t="s">
        <v>112</v>
      </c>
      <c r="E152" s="24">
        <v>-1643.3</v>
      </c>
      <c r="F152" s="24">
        <v>2200</v>
      </c>
      <c r="G152" s="24">
        <f t="shared" si="4"/>
        <v>556.70000000000005</v>
      </c>
      <c r="H152" s="24"/>
      <c r="I152" s="24">
        <f t="shared" si="3"/>
        <v>556.70000000000005</v>
      </c>
      <c r="J152" s="4" t="s">
        <v>11</v>
      </c>
      <c r="K152" s="7"/>
      <c r="L152" s="7"/>
      <c r="M152" s="7"/>
    </row>
    <row r="153" spans="1:13" x14ac:dyDescent="0.2">
      <c r="A153" s="4" t="s">
        <v>7</v>
      </c>
      <c r="B153" s="4" t="s">
        <v>111</v>
      </c>
      <c r="C153" s="4" t="s">
        <v>133</v>
      </c>
      <c r="D153" s="4" t="s">
        <v>112</v>
      </c>
      <c r="E153" s="24">
        <v>6255.3</v>
      </c>
      <c r="F153" s="24">
        <v>120.32</v>
      </c>
      <c r="G153" s="24">
        <f t="shared" si="4"/>
        <v>6375.62</v>
      </c>
      <c r="H153" s="24"/>
      <c r="I153" s="24">
        <f t="shared" si="3"/>
        <v>6375.62</v>
      </c>
      <c r="J153" s="4" t="s">
        <v>11</v>
      </c>
      <c r="K153" s="7"/>
      <c r="L153" s="7"/>
      <c r="M153" s="7"/>
    </row>
    <row r="154" spans="1:13" x14ac:dyDescent="0.2">
      <c r="A154" s="4" t="s">
        <v>7</v>
      </c>
      <c r="B154" s="4" t="s">
        <v>111</v>
      </c>
      <c r="C154" s="4" t="s">
        <v>134</v>
      </c>
      <c r="D154" s="4" t="s">
        <v>112</v>
      </c>
      <c r="E154" s="24">
        <v>9.9499999999999993</v>
      </c>
      <c r="F154" s="24">
        <v>0</v>
      </c>
      <c r="G154" s="24">
        <f t="shared" si="4"/>
        <v>9.9499999999999993</v>
      </c>
      <c r="H154" s="24"/>
      <c r="I154" s="24">
        <f t="shared" si="3"/>
        <v>9.9499999999999993</v>
      </c>
      <c r="J154" s="4" t="s">
        <v>11</v>
      </c>
      <c r="K154" s="7"/>
      <c r="L154" s="7"/>
      <c r="M154" s="7"/>
    </row>
    <row r="155" spans="1:13" x14ac:dyDescent="0.2">
      <c r="A155" s="4" t="s">
        <v>7</v>
      </c>
      <c r="B155" s="4" t="s">
        <v>111</v>
      </c>
      <c r="C155" s="4" t="s">
        <v>135</v>
      </c>
      <c r="D155" s="4" t="s">
        <v>112</v>
      </c>
      <c r="E155" s="24">
        <v>105.81</v>
      </c>
      <c r="F155" s="24">
        <v>0</v>
      </c>
      <c r="G155" s="24">
        <f t="shared" si="4"/>
        <v>105.81</v>
      </c>
      <c r="H155" s="24"/>
      <c r="I155" s="24">
        <f t="shared" si="3"/>
        <v>105.81</v>
      </c>
      <c r="J155" s="4" t="s">
        <v>11</v>
      </c>
      <c r="K155" s="7"/>
      <c r="L155" s="7"/>
      <c r="M155" s="7"/>
    </row>
    <row r="156" spans="1:13" x14ac:dyDescent="0.2">
      <c r="A156" s="4" t="s">
        <v>7</v>
      </c>
      <c r="B156" s="4" t="s">
        <v>111</v>
      </c>
      <c r="C156" s="4" t="s">
        <v>75</v>
      </c>
      <c r="D156" s="4" t="s">
        <v>112</v>
      </c>
      <c r="E156" s="24">
        <v>3260.69</v>
      </c>
      <c r="F156" s="24">
        <v>296.36</v>
      </c>
      <c r="G156" s="24">
        <f t="shared" si="4"/>
        <v>3557.05</v>
      </c>
      <c r="H156" s="24"/>
      <c r="I156" s="24">
        <f t="shared" si="3"/>
        <v>3557.05</v>
      </c>
      <c r="J156" s="4" t="s">
        <v>11</v>
      </c>
      <c r="K156" s="7"/>
      <c r="L156" s="7"/>
      <c r="M156" s="7"/>
    </row>
    <row r="157" spans="1:13" x14ac:dyDescent="0.2">
      <c r="A157" s="4" t="s">
        <v>7</v>
      </c>
      <c r="B157" s="4" t="s">
        <v>111</v>
      </c>
      <c r="C157" s="4" t="s">
        <v>136</v>
      </c>
      <c r="D157" s="4" t="s">
        <v>112</v>
      </c>
      <c r="E157" s="24">
        <v>0</v>
      </c>
      <c r="F157" s="24">
        <v>0</v>
      </c>
      <c r="G157" s="24">
        <f t="shared" si="4"/>
        <v>0</v>
      </c>
      <c r="H157" s="24"/>
      <c r="I157" s="24">
        <f t="shared" si="3"/>
        <v>0</v>
      </c>
      <c r="J157" s="4" t="s">
        <v>11</v>
      </c>
      <c r="K157" s="7"/>
      <c r="L157" s="7"/>
      <c r="M157" s="7"/>
    </row>
    <row r="158" spans="1:13" x14ac:dyDescent="0.2">
      <c r="A158" s="4" t="s">
        <v>7</v>
      </c>
      <c r="B158" s="4" t="s">
        <v>111</v>
      </c>
      <c r="C158" s="4" t="s">
        <v>137</v>
      </c>
      <c r="D158" s="4" t="s">
        <v>112</v>
      </c>
      <c r="E158" s="24">
        <v>31.6</v>
      </c>
      <c r="F158" s="24">
        <v>0</v>
      </c>
      <c r="G158" s="24">
        <f t="shared" si="4"/>
        <v>31.6</v>
      </c>
      <c r="H158" s="24"/>
      <c r="I158" s="24">
        <f t="shared" si="3"/>
        <v>31.6</v>
      </c>
      <c r="J158" s="4" t="s">
        <v>11</v>
      </c>
      <c r="K158" s="7"/>
      <c r="L158" s="7"/>
      <c r="M158" s="7"/>
    </row>
    <row r="159" spans="1:13" x14ac:dyDescent="0.2">
      <c r="A159" s="4" t="s">
        <v>7</v>
      </c>
      <c r="B159" s="4" t="s">
        <v>111</v>
      </c>
      <c r="C159" s="4" t="s">
        <v>138</v>
      </c>
      <c r="D159" s="4" t="s">
        <v>112</v>
      </c>
      <c r="E159" s="24">
        <v>11905.65</v>
      </c>
      <c r="F159" s="24">
        <v>0</v>
      </c>
      <c r="G159" s="24">
        <f t="shared" si="4"/>
        <v>11905.65</v>
      </c>
      <c r="H159" s="24"/>
      <c r="I159" s="24">
        <f t="shared" si="3"/>
        <v>11905.65</v>
      </c>
      <c r="J159" s="4" t="s">
        <v>11</v>
      </c>
      <c r="K159" s="7"/>
      <c r="L159" s="7"/>
      <c r="M159" s="7"/>
    </row>
    <row r="160" spans="1:13" x14ac:dyDescent="0.2">
      <c r="A160" s="4" t="s">
        <v>7</v>
      </c>
      <c r="B160" s="4" t="s">
        <v>111</v>
      </c>
      <c r="C160" s="4" t="s">
        <v>139</v>
      </c>
      <c r="D160" s="4" t="s">
        <v>112</v>
      </c>
      <c r="E160" s="24">
        <v>41208.11</v>
      </c>
      <c r="F160" s="24">
        <v>11367.44</v>
      </c>
      <c r="G160" s="24">
        <f t="shared" si="4"/>
        <v>52575.55</v>
      </c>
      <c r="H160" s="24"/>
      <c r="I160" s="24">
        <f t="shared" ref="I160:I282" si="5">SUM(G160:H160)</f>
        <v>52575.55</v>
      </c>
      <c r="J160" s="4" t="s">
        <v>11</v>
      </c>
      <c r="K160" s="7"/>
      <c r="L160" s="7"/>
      <c r="M160" s="7"/>
    </row>
    <row r="161" spans="1:13" x14ac:dyDescent="0.2">
      <c r="A161" s="4" t="s">
        <v>7</v>
      </c>
      <c r="B161" s="4" t="s">
        <v>111</v>
      </c>
      <c r="C161" s="4" t="s">
        <v>140</v>
      </c>
      <c r="D161" s="4" t="s">
        <v>112</v>
      </c>
      <c r="E161" s="24">
        <v>637.91999999999996</v>
      </c>
      <c r="F161" s="24">
        <v>0</v>
      </c>
      <c r="G161" s="24">
        <f t="shared" si="4"/>
        <v>637.91999999999996</v>
      </c>
      <c r="H161" s="24"/>
      <c r="I161" s="24">
        <f t="shared" si="5"/>
        <v>637.91999999999996</v>
      </c>
      <c r="J161" s="4" t="s">
        <v>11</v>
      </c>
      <c r="K161" s="7"/>
      <c r="L161" s="7"/>
      <c r="M161" s="7"/>
    </row>
    <row r="162" spans="1:13" x14ac:dyDescent="0.2">
      <c r="A162" s="4" t="s">
        <v>7</v>
      </c>
      <c r="B162" s="4" t="s">
        <v>111</v>
      </c>
      <c r="C162" s="4" t="s">
        <v>141</v>
      </c>
      <c r="D162" s="4" t="s">
        <v>112</v>
      </c>
      <c r="E162" s="24">
        <v>5433.7</v>
      </c>
      <c r="F162" s="24">
        <v>-279.12</v>
      </c>
      <c r="G162" s="24">
        <f t="shared" si="4"/>
        <v>5154.58</v>
      </c>
      <c r="H162" s="24"/>
      <c r="I162" s="24">
        <f t="shared" si="5"/>
        <v>5154.58</v>
      </c>
      <c r="J162" s="4" t="s">
        <v>11</v>
      </c>
      <c r="K162" s="7"/>
      <c r="L162" s="7"/>
      <c r="M162" s="7"/>
    </row>
    <row r="163" spans="1:13" x14ac:dyDescent="0.2">
      <c r="A163" s="4" t="s">
        <v>7</v>
      </c>
      <c r="B163" s="4" t="s">
        <v>111</v>
      </c>
      <c r="C163" s="4" t="s">
        <v>76</v>
      </c>
      <c r="D163" s="4" t="s">
        <v>112</v>
      </c>
      <c r="E163" s="24">
        <v>15157.74</v>
      </c>
      <c r="F163" s="24">
        <v>4097.22</v>
      </c>
      <c r="G163" s="24">
        <f t="shared" si="4"/>
        <v>19254.96</v>
      </c>
      <c r="H163" s="24"/>
      <c r="I163" s="24">
        <f t="shared" si="5"/>
        <v>19254.96</v>
      </c>
      <c r="J163" s="4" t="s">
        <v>11</v>
      </c>
      <c r="K163" s="7"/>
      <c r="L163" s="7"/>
      <c r="M163" s="7"/>
    </row>
    <row r="164" spans="1:13" x14ac:dyDescent="0.2">
      <c r="A164" s="4" t="s">
        <v>7</v>
      </c>
      <c r="B164" s="4" t="s">
        <v>111</v>
      </c>
      <c r="C164" s="4" t="s">
        <v>77</v>
      </c>
      <c r="D164" s="4" t="s">
        <v>112</v>
      </c>
      <c r="E164" s="24">
        <v>1086.46</v>
      </c>
      <c r="F164" s="24">
        <v>0</v>
      </c>
      <c r="G164" s="24">
        <f t="shared" si="4"/>
        <v>1086.46</v>
      </c>
      <c r="H164" s="24"/>
      <c r="I164" s="24">
        <f t="shared" si="5"/>
        <v>1086.46</v>
      </c>
      <c r="J164" s="4" t="s">
        <v>11</v>
      </c>
      <c r="K164" s="7"/>
      <c r="L164" s="7"/>
      <c r="M164" s="7"/>
    </row>
    <row r="165" spans="1:13" x14ac:dyDescent="0.2">
      <c r="A165" s="4" t="s">
        <v>7</v>
      </c>
      <c r="B165" s="4" t="s">
        <v>111</v>
      </c>
      <c r="C165" s="4" t="s">
        <v>78</v>
      </c>
      <c r="D165" s="4" t="s">
        <v>112</v>
      </c>
      <c r="E165" s="24">
        <v>324034.84999999998</v>
      </c>
      <c r="F165" s="24">
        <v>6333.49</v>
      </c>
      <c r="G165" s="24">
        <f t="shared" si="4"/>
        <v>330368.33999999997</v>
      </c>
      <c r="H165" s="24"/>
      <c r="I165" s="24">
        <f t="shared" si="5"/>
        <v>330368.33999999997</v>
      </c>
      <c r="J165" s="4" t="s">
        <v>11</v>
      </c>
      <c r="K165" s="7"/>
      <c r="L165" s="7"/>
      <c r="M165" s="7"/>
    </row>
    <row r="166" spans="1:13" x14ac:dyDescent="0.2">
      <c r="A166" s="4" t="s">
        <v>7</v>
      </c>
      <c r="B166" s="4" t="s">
        <v>111</v>
      </c>
      <c r="C166" s="4" t="s">
        <v>142</v>
      </c>
      <c r="D166" s="4" t="s">
        <v>112</v>
      </c>
      <c r="E166" s="24">
        <v>491</v>
      </c>
      <c r="F166" s="24">
        <v>0</v>
      </c>
      <c r="G166" s="24">
        <f t="shared" si="4"/>
        <v>491</v>
      </c>
      <c r="H166" s="24"/>
      <c r="I166" s="24">
        <f t="shared" si="5"/>
        <v>491</v>
      </c>
      <c r="J166" s="4" t="s">
        <v>11</v>
      </c>
      <c r="K166" s="7"/>
      <c r="L166" s="7"/>
      <c r="M166" s="7"/>
    </row>
    <row r="167" spans="1:13" x14ac:dyDescent="0.2">
      <c r="A167" s="4" t="s">
        <v>7</v>
      </c>
      <c r="B167" s="4" t="s">
        <v>111</v>
      </c>
      <c r="C167" s="4" t="s">
        <v>79</v>
      </c>
      <c r="D167" s="4" t="s">
        <v>112</v>
      </c>
      <c r="E167" s="24">
        <v>495.14</v>
      </c>
      <c r="F167" s="24">
        <v>32.54</v>
      </c>
      <c r="G167" s="24">
        <f t="shared" si="4"/>
        <v>527.67999999999995</v>
      </c>
      <c r="H167" s="24"/>
      <c r="I167" s="24">
        <f t="shared" si="5"/>
        <v>527.67999999999995</v>
      </c>
      <c r="J167" s="4" t="s">
        <v>11</v>
      </c>
      <c r="K167" s="7"/>
      <c r="L167" s="7"/>
      <c r="M167" s="7"/>
    </row>
    <row r="168" spans="1:13" x14ac:dyDescent="0.2">
      <c r="A168" s="4" t="s">
        <v>7</v>
      </c>
      <c r="B168" s="4" t="s">
        <v>111</v>
      </c>
      <c r="C168" s="4" t="s">
        <v>143</v>
      </c>
      <c r="D168" s="4" t="s">
        <v>112</v>
      </c>
      <c r="E168" s="24">
        <v>3536.5</v>
      </c>
      <c r="F168" s="24">
        <v>0</v>
      </c>
      <c r="G168" s="24">
        <f t="shared" si="4"/>
        <v>3536.5</v>
      </c>
      <c r="H168" s="24"/>
      <c r="I168" s="24">
        <f t="shared" si="5"/>
        <v>3536.5</v>
      </c>
      <c r="J168" s="4" t="s">
        <v>11</v>
      </c>
      <c r="K168" s="7"/>
      <c r="L168" s="7"/>
      <c r="M168" s="7"/>
    </row>
    <row r="169" spans="1:13" x14ac:dyDescent="0.2">
      <c r="A169" s="4" t="s">
        <v>7</v>
      </c>
      <c r="B169" s="4" t="s">
        <v>111</v>
      </c>
      <c r="C169" s="4" t="s">
        <v>80</v>
      </c>
      <c r="D169" s="4" t="s">
        <v>112</v>
      </c>
      <c r="E169" s="24">
        <v>37645.94</v>
      </c>
      <c r="F169" s="24">
        <v>846.19</v>
      </c>
      <c r="G169" s="24">
        <f t="shared" si="4"/>
        <v>38492.130000000005</v>
      </c>
      <c r="H169" s="24"/>
      <c r="I169" s="24">
        <f t="shared" si="5"/>
        <v>38492.130000000005</v>
      </c>
      <c r="J169" s="4" t="s">
        <v>11</v>
      </c>
      <c r="K169" s="7"/>
      <c r="L169" s="7"/>
      <c r="M169" s="7"/>
    </row>
    <row r="170" spans="1:13" x14ac:dyDescent="0.2">
      <c r="A170" s="4" t="s">
        <v>7</v>
      </c>
      <c r="B170" s="4" t="s">
        <v>111</v>
      </c>
      <c r="C170" s="4" t="s">
        <v>144</v>
      </c>
      <c r="D170" s="4" t="s">
        <v>112</v>
      </c>
      <c r="E170" s="24">
        <v>1776.57</v>
      </c>
      <c r="F170" s="24">
        <v>414.59</v>
      </c>
      <c r="G170" s="24">
        <f t="shared" si="4"/>
        <v>2191.16</v>
      </c>
      <c r="H170" s="24"/>
      <c r="I170" s="24">
        <f t="shared" si="5"/>
        <v>2191.16</v>
      </c>
      <c r="J170" s="4" t="s">
        <v>11</v>
      </c>
      <c r="K170" s="7"/>
      <c r="L170" s="7"/>
      <c r="M170" s="7"/>
    </row>
    <row r="171" spans="1:13" x14ac:dyDescent="0.2">
      <c r="A171" s="4" t="s">
        <v>7</v>
      </c>
      <c r="B171" s="4" t="s">
        <v>111</v>
      </c>
      <c r="C171" s="4" t="s">
        <v>145</v>
      </c>
      <c r="D171" s="4" t="s">
        <v>112</v>
      </c>
      <c r="E171" s="24">
        <v>0</v>
      </c>
      <c r="F171" s="24">
        <v>0</v>
      </c>
      <c r="G171" s="24">
        <f t="shared" si="4"/>
        <v>0</v>
      </c>
      <c r="H171" s="24"/>
      <c r="I171" s="24">
        <f t="shared" si="5"/>
        <v>0</v>
      </c>
      <c r="J171" s="4" t="s">
        <v>11</v>
      </c>
      <c r="K171" s="7"/>
      <c r="L171" s="7"/>
      <c r="M171" s="7"/>
    </row>
    <row r="172" spans="1:13" x14ac:dyDescent="0.2">
      <c r="A172" s="4" t="s">
        <v>7</v>
      </c>
      <c r="B172" s="4" t="s">
        <v>111</v>
      </c>
      <c r="C172" s="4" t="s">
        <v>146</v>
      </c>
      <c r="D172" s="4" t="s">
        <v>112</v>
      </c>
      <c r="E172" s="24">
        <v>36251.58</v>
      </c>
      <c r="F172" s="24">
        <v>6493.62</v>
      </c>
      <c r="G172" s="24">
        <f t="shared" si="4"/>
        <v>42745.200000000004</v>
      </c>
      <c r="H172" s="24"/>
      <c r="I172" s="24">
        <f t="shared" si="5"/>
        <v>42745.200000000004</v>
      </c>
      <c r="J172" s="4" t="s">
        <v>11</v>
      </c>
      <c r="K172" s="7"/>
      <c r="L172" s="7"/>
      <c r="M172" s="7"/>
    </row>
    <row r="173" spans="1:13" x14ac:dyDescent="0.2">
      <c r="A173" s="4" t="s">
        <v>7</v>
      </c>
      <c r="B173" s="4" t="s">
        <v>111</v>
      </c>
      <c r="C173" s="4" t="s">
        <v>147</v>
      </c>
      <c r="D173" s="4" t="s">
        <v>112</v>
      </c>
      <c r="E173" s="24">
        <v>509.07</v>
      </c>
      <c r="F173" s="24">
        <v>0</v>
      </c>
      <c r="G173" s="24">
        <f t="shared" si="4"/>
        <v>509.07</v>
      </c>
      <c r="H173" s="24"/>
      <c r="I173" s="24">
        <f t="shared" si="5"/>
        <v>509.07</v>
      </c>
      <c r="J173" s="4" t="s">
        <v>11</v>
      </c>
      <c r="K173" s="7"/>
      <c r="L173" s="7"/>
      <c r="M173" s="7"/>
    </row>
    <row r="174" spans="1:13" x14ac:dyDescent="0.2">
      <c r="A174" s="4" t="s">
        <v>7</v>
      </c>
      <c r="B174" s="4" t="s">
        <v>111</v>
      </c>
      <c r="C174" s="4" t="s">
        <v>148</v>
      </c>
      <c r="D174" s="4" t="s">
        <v>112</v>
      </c>
      <c r="E174" s="24">
        <v>5870</v>
      </c>
      <c r="F174" s="24">
        <v>0</v>
      </c>
      <c r="G174" s="24">
        <f t="shared" si="4"/>
        <v>5870</v>
      </c>
      <c r="H174" s="24"/>
      <c r="I174" s="24">
        <f t="shared" si="5"/>
        <v>5870</v>
      </c>
      <c r="J174" s="4" t="s">
        <v>11</v>
      </c>
      <c r="K174" s="7"/>
      <c r="L174" s="7"/>
      <c r="M174" s="7"/>
    </row>
    <row r="175" spans="1:13" x14ac:dyDescent="0.2">
      <c r="A175" s="4" t="s">
        <v>7</v>
      </c>
      <c r="B175" s="4" t="s">
        <v>111</v>
      </c>
      <c r="C175" s="4" t="s">
        <v>149</v>
      </c>
      <c r="D175" s="4" t="s">
        <v>112</v>
      </c>
      <c r="E175" s="24">
        <v>-135.18</v>
      </c>
      <c r="F175" s="24">
        <v>0</v>
      </c>
      <c r="G175" s="24">
        <f t="shared" si="4"/>
        <v>-135.18</v>
      </c>
      <c r="H175" s="24"/>
      <c r="I175" s="24">
        <f t="shared" si="5"/>
        <v>-135.18</v>
      </c>
      <c r="J175" s="4" t="s">
        <v>11</v>
      </c>
      <c r="K175" s="7"/>
      <c r="L175" s="7"/>
      <c r="M175" s="7"/>
    </row>
    <row r="176" spans="1:13" x14ac:dyDescent="0.2">
      <c r="A176" s="4" t="s">
        <v>7</v>
      </c>
      <c r="B176" s="4" t="s">
        <v>111</v>
      </c>
      <c r="C176" s="4" t="s">
        <v>81</v>
      </c>
      <c r="D176" s="4" t="s">
        <v>112</v>
      </c>
      <c r="E176" s="24">
        <v>24962.560000000001</v>
      </c>
      <c r="F176" s="24">
        <v>217.87</v>
      </c>
      <c r="G176" s="24">
        <f t="shared" si="4"/>
        <v>25180.43</v>
      </c>
      <c r="H176" s="24"/>
      <c r="I176" s="24">
        <f t="shared" si="5"/>
        <v>25180.43</v>
      </c>
      <c r="J176" s="4" t="s">
        <v>11</v>
      </c>
      <c r="K176" s="7"/>
      <c r="L176" s="7"/>
      <c r="M176" s="7"/>
    </row>
    <row r="177" spans="1:13" x14ac:dyDescent="0.2">
      <c r="A177" s="4" t="s">
        <v>7</v>
      </c>
      <c r="B177" s="4" t="s">
        <v>111</v>
      </c>
      <c r="C177" s="4" t="s">
        <v>150</v>
      </c>
      <c r="D177" s="4" t="s">
        <v>112</v>
      </c>
      <c r="E177" s="24">
        <v>7998.65</v>
      </c>
      <c r="F177" s="24">
        <v>-58.29</v>
      </c>
      <c r="G177" s="24">
        <f t="shared" si="4"/>
        <v>7940.36</v>
      </c>
      <c r="H177" s="24"/>
      <c r="I177" s="24">
        <f t="shared" si="5"/>
        <v>7940.36</v>
      </c>
      <c r="J177" s="4" t="s">
        <v>11</v>
      </c>
      <c r="K177" s="7"/>
      <c r="L177" s="7"/>
      <c r="M177" s="7"/>
    </row>
    <row r="178" spans="1:13" x14ac:dyDescent="0.2">
      <c r="A178" s="4" t="s">
        <v>7</v>
      </c>
      <c r="B178" s="4" t="s">
        <v>111</v>
      </c>
      <c r="C178" s="4" t="s">
        <v>82</v>
      </c>
      <c r="D178" s="4" t="s">
        <v>112</v>
      </c>
      <c r="E178" s="24">
        <v>-451456.73</v>
      </c>
      <c r="F178" s="24">
        <v>-256088.46</v>
      </c>
      <c r="G178" s="24">
        <f t="shared" si="4"/>
        <v>-707545.19</v>
      </c>
      <c r="H178" s="24"/>
      <c r="I178" s="24">
        <f t="shared" si="5"/>
        <v>-707545.19</v>
      </c>
      <c r="J178" s="4" t="s">
        <v>11</v>
      </c>
      <c r="K178" s="7"/>
      <c r="L178" s="7"/>
      <c r="M178" s="7"/>
    </row>
    <row r="179" spans="1:13" x14ac:dyDescent="0.2">
      <c r="A179" s="4" t="s">
        <v>7</v>
      </c>
      <c r="B179" s="4" t="s">
        <v>111</v>
      </c>
      <c r="C179" s="4" t="s">
        <v>83</v>
      </c>
      <c r="D179" s="4" t="s">
        <v>112</v>
      </c>
      <c r="E179" s="24">
        <v>18698227.859999999</v>
      </c>
      <c r="F179" s="24">
        <v>1100001.6599999999</v>
      </c>
      <c r="G179" s="24">
        <f t="shared" si="4"/>
        <v>19798229.52</v>
      </c>
      <c r="H179" s="24"/>
      <c r="I179" s="24">
        <f t="shared" si="5"/>
        <v>19798229.52</v>
      </c>
      <c r="J179" s="4" t="s">
        <v>11</v>
      </c>
      <c r="K179" s="7"/>
      <c r="L179" s="7"/>
      <c r="M179" s="7"/>
    </row>
    <row r="180" spans="1:13" x14ac:dyDescent="0.2">
      <c r="A180" s="4" t="s">
        <v>7</v>
      </c>
      <c r="B180" s="4" t="s">
        <v>111</v>
      </c>
      <c r="C180" s="4" t="s">
        <v>84</v>
      </c>
      <c r="D180" s="4" t="s">
        <v>112</v>
      </c>
      <c r="E180" s="24">
        <v>2640521.63</v>
      </c>
      <c r="F180" s="24">
        <v>144457.10999999999</v>
      </c>
      <c r="G180" s="24">
        <f t="shared" si="4"/>
        <v>2784978.7399999998</v>
      </c>
      <c r="H180" s="24"/>
      <c r="I180" s="24">
        <f t="shared" si="5"/>
        <v>2784978.7399999998</v>
      </c>
      <c r="J180" s="4" t="s">
        <v>11</v>
      </c>
      <c r="K180" s="7"/>
      <c r="L180" s="7"/>
      <c r="M180" s="7"/>
    </row>
    <row r="181" spans="1:13" x14ac:dyDescent="0.2">
      <c r="A181" s="4" t="s">
        <v>7</v>
      </c>
      <c r="B181" s="4" t="s">
        <v>111</v>
      </c>
      <c r="C181" s="4" t="s">
        <v>85</v>
      </c>
      <c r="D181" s="4" t="s">
        <v>112</v>
      </c>
      <c r="E181" s="24">
        <v>0</v>
      </c>
      <c r="F181" s="24">
        <v>0</v>
      </c>
      <c r="G181" s="24">
        <f t="shared" si="4"/>
        <v>0</v>
      </c>
      <c r="H181" s="24"/>
      <c r="I181" s="24">
        <f t="shared" si="5"/>
        <v>0</v>
      </c>
      <c r="J181" s="4" t="s">
        <v>11</v>
      </c>
      <c r="K181" s="7"/>
      <c r="L181" s="7"/>
      <c r="M181" s="7"/>
    </row>
    <row r="182" spans="1:13" x14ac:dyDescent="0.2">
      <c r="A182" s="4" t="s">
        <v>7</v>
      </c>
      <c r="B182" s="4" t="s">
        <v>111</v>
      </c>
      <c r="C182" s="4" t="s">
        <v>86</v>
      </c>
      <c r="D182" s="4" t="s">
        <v>112</v>
      </c>
      <c r="E182" s="24">
        <v>399699.32</v>
      </c>
      <c r="F182" s="24">
        <v>47406.84</v>
      </c>
      <c r="G182" s="24">
        <f t="shared" si="4"/>
        <v>447106.16000000003</v>
      </c>
      <c r="H182" s="24"/>
      <c r="I182" s="24">
        <f t="shared" si="5"/>
        <v>447106.16000000003</v>
      </c>
      <c r="J182" s="4" t="s">
        <v>11</v>
      </c>
      <c r="K182" s="7"/>
      <c r="L182" s="7"/>
      <c r="M182" s="7"/>
    </row>
    <row r="183" spans="1:13" x14ac:dyDescent="0.2">
      <c r="A183" s="4" t="s">
        <v>7</v>
      </c>
      <c r="B183" s="4" t="s">
        <v>111</v>
      </c>
      <c r="C183" s="4" t="s">
        <v>151</v>
      </c>
      <c r="D183" s="4" t="s">
        <v>112</v>
      </c>
      <c r="E183" s="24">
        <v>-100807.78</v>
      </c>
      <c r="F183" s="24">
        <v>0</v>
      </c>
      <c r="G183" s="24">
        <f t="shared" si="4"/>
        <v>-100807.78</v>
      </c>
      <c r="H183" s="24"/>
      <c r="I183" s="24">
        <f t="shared" si="5"/>
        <v>-100807.78</v>
      </c>
      <c r="J183" s="4" t="s">
        <v>11</v>
      </c>
      <c r="K183" s="7"/>
      <c r="L183" s="7"/>
      <c r="M183" s="7"/>
    </row>
    <row r="184" spans="1:13" x14ac:dyDescent="0.2">
      <c r="A184" s="4" t="s">
        <v>7</v>
      </c>
      <c r="B184" s="4" t="s">
        <v>111</v>
      </c>
      <c r="C184" s="4" t="s">
        <v>87</v>
      </c>
      <c r="D184" s="4" t="s">
        <v>112</v>
      </c>
      <c r="E184" s="24">
        <v>1106563.93</v>
      </c>
      <c r="F184" s="24">
        <v>467878.97</v>
      </c>
      <c r="G184" s="24">
        <f t="shared" si="4"/>
        <v>1574442.9</v>
      </c>
      <c r="H184" s="24"/>
      <c r="I184" s="24">
        <f t="shared" si="5"/>
        <v>1574442.9</v>
      </c>
      <c r="J184" s="4" t="s">
        <v>11</v>
      </c>
      <c r="K184" s="7"/>
      <c r="L184" s="7"/>
      <c r="M184" s="7"/>
    </row>
    <row r="185" spans="1:13" x14ac:dyDescent="0.2">
      <c r="A185" s="4" t="s">
        <v>7</v>
      </c>
      <c r="B185" s="4" t="s">
        <v>111</v>
      </c>
      <c r="C185" s="4" t="s">
        <v>88</v>
      </c>
      <c r="D185" s="4" t="s">
        <v>112</v>
      </c>
      <c r="E185" s="24">
        <v>6891587.5499999998</v>
      </c>
      <c r="F185" s="24">
        <v>1239641.31</v>
      </c>
      <c r="G185" s="24">
        <f t="shared" si="4"/>
        <v>8131228.8599999994</v>
      </c>
      <c r="H185" s="24"/>
      <c r="I185" s="24">
        <f t="shared" si="5"/>
        <v>8131228.8599999994</v>
      </c>
      <c r="J185" s="4" t="s">
        <v>11</v>
      </c>
      <c r="K185" s="7"/>
      <c r="L185" s="7"/>
      <c r="M185" s="7"/>
    </row>
    <row r="186" spans="1:13" x14ac:dyDescent="0.2">
      <c r="A186" s="4" t="s">
        <v>7</v>
      </c>
      <c r="B186" s="4" t="s">
        <v>111</v>
      </c>
      <c r="C186" s="4" t="s">
        <v>152</v>
      </c>
      <c r="D186" s="4" t="s">
        <v>112</v>
      </c>
      <c r="E186" s="24">
        <v>6472.16</v>
      </c>
      <c r="F186" s="24">
        <v>16000.01</v>
      </c>
      <c r="G186" s="24">
        <f t="shared" si="4"/>
        <v>22472.17</v>
      </c>
      <c r="H186" s="24"/>
      <c r="I186" s="24">
        <f t="shared" si="5"/>
        <v>22472.17</v>
      </c>
      <c r="J186" s="4" t="s">
        <v>11</v>
      </c>
      <c r="K186" s="7"/>
      <c r="L186" s="7"/>
      <c r="M186" s="7"/>
    </row>
    <row r="187" spans="1:13" x14ac:dyDescent="0.2">
      <c r="A187" s="4" t="s">
        <v>7</v>
      </c>
      <c r="B187" s="4" t="s">
        <v>111</v>
      </c>
      <c r="C187" s="4" t="s">
        <v>153</v>
      </c>
      <c r="D187" s="4" t="s">
        <v>112</v>
      </c>
      <c r="E187" s="24">
        <v>-155150.39000000001</v>
      </c>
      <c r="F187" s="24">
        <v>-32077.61</v>
      </c>
      <c r="G187" s="24">
        <f t="shared" si="4"/>
        <v>-187228</v>
      </c>
      <c r="H187" s="24"/>
      <c r="I187" s="24">
        <f t="shared" si="5"/>
        <v>-187228</v>
      </c>
      <c r="J187" s="4" t="s">
        <v>11</v>
      </c>
      <c r="K187" s="7"/>
      <c r="L187" s="7"/>
      <c r="M187" s="7"/>
    </row>
    <row r="188" spans="1:13" x14ac:dyDescent="0.2">
      <c r="A188" s="4" t="s">
        <v>7</v>
      </c>
      <c r="B188" s="4" t="s">
        <v>111</v>
      </c>
      <c r="C188" s="4" t="s">
        <v>89</v>
      </c>
      <c r="D188" s="4" t="s">
        <v>112</v>
      </c>
      <c r="E188" s="24">
        <v>-2686566.18</v>
      </c>
      <c r="F188" s="24">
        <v>-57889.08</v>
      </c>
      <c r="G188" s="24">
        <f t="shared" si="4"/>
        <v>-2744455.2600000002</v>
      </c>
      <c r="H188" s="24"/>
      <c r="I188" s="24">
        <f t="shared" si="5"/>
        <v>-2744455.2600000002</v>
      </c>
      <c r="J188" s="4" t="s">
        <v>11</v>
      </c>
      <c r="K188" s="7"/>
      <c r="L188" s="7"/>
      <c r="M188" s="7"/>
    </row>
    <row r="189" spans="1:13" x14ac:dyDescent="0.2">
      <c r="A189" s="4" t="s">
        <v>7</v>
      </c>
      <c r="B189" s="4" t="s">
        <v>111</v>
      </c>
      <c r="C189" s="4" t="s">
        <v>90</v>
      </c>
      <c r="D189" s="4" t="s">
        <v>112</v>
      </c>
      <c r="E189" s="24">
        <v>-21047297.989999998</v>
      </c>
      <c r="F189" s="24">
        <v>-227752.63</v>
      </c>
      <c r="G189" s="24">
        <f t="shared" si="4"/>
        <v>-21275050.619999997</v>
      </c>
      <c r="H189" s="24"/>
      <c r="I189" s="24">
        <f t="shared" si="5"/>
        <v>-21275050.619999997</v>
      </c>
      <c r="J189" s="4" t="s">
        <v>11</v>
      </c>
      <c r="K189" s="7"/>
      <c r="L189" s="7"/>
      <c r="M189" s="7"/>
    </row>
    <row r="190" spans="1:13" x14ac:dyDescent="0.2">
      <c r="A190" s="4" t="s">
        <v>7</v>
      </c>
      <c r="B190" s="4" t="s">
        <v>111</v>
      </c>
      <c r="C190" s="4" t="s">
        <v>154</v>
      </c>
      <c r="D190" s="4" t="s">
        <v>112</v>
      </c>
      <c r="E190" s="24">
        <v>1346.18</v>
      </c>
      <c r="F190" s="24">
        <v>0</v>
      </c>
      <c r="G190" s="24">
        <f t="shared" si="4"/>
        <v>1346.18</v>
      </c>
      <c r="H190" s="24"/>
      <c r="I190" s="24">
        <f t="shared" si="5"/>
        <v>1346.18</v>
      </c>
      <c r="J190" s="4" t="s">
        <v>11</v>
      </c>
      <c r="K190" s="7"/>
      <c r="L190" s="7"/>
      <c r="M190" s="7"/>
    </row>
    <row r="191" spans="1:13" x14ac:dyDescent="0.2">
      <c r="A191" s="4" t="s">
        <v>7</v>
      </c>
      <c r="B191" s="4" t="s">
        <v>111</v>
      </c>
      <c r="C191" s="4" t="s">
        <v>91</v>
      </c>
      <c r="D191" s="4" t="s">
        <v>112</v>
      </c>
      <c r="E191" s="24">
        <v>0</v>
      </c>
      <c r="F191" s="24">
        <v>-1357.98</v>
      </c>
      <c r="G191" s="24">
        <f t="shared" si="4"/>
        <v>-1357.98</v>
      </c>
      <c r="H191" s="24"/>
      <c r="I191" s="24">
        <f t="shared" si="5"/>
        <v>-1357.98</v>
      </c>
      <c r="J191" s="4" t="s">
        <v>11</v>
      </c>
      <c r="K191" s="7"/>
      <c r="L191" s="7"/>
      <c r="M191" s="7"/>
    </row>
    <row r="192" spans="1:13" x14ac:dyDescent="0.2">
      <c r="A192" s="4" t="s">
        <v>7</v>
      </c>
      <c r="B192" s="4" t="s">
        <v>111</v>
      </c>
      <c r="C192" s="4" t="s">
        <v>92</v>
      </c>
      <c r="D192" s="4" t="s">
        <v>112</v>
      </c>
      <c r="E192" s="24">
        <v>488479.58</v>
      </c>
      <c r="F192" s="24">
        <v>51405.64</v>
      </c>
      <c r="G192" s="24">
        <f t="shared" si="4"/>
        <v>539885.22</v>
      </c>
      <c r="H192" s="24"/>
      <c r="I192" s="24">
        <f t="shared" si="5"/>
        <v>539885.22</v>
      </c>
      <c r="J192" s="4" t="s">
        <v>11</v>
      </c>
      <c r="K192" s="7"/>
      <c r="L192" s="7"/>
      <c r="M192" s="7"/>
    </row>
    <row r="193" spans="1:13" x14ac:dyDescent="0.2">
      <c r="A193" s="4" t="s">
        <v>7</v>
      </c>
      <c r="B193" s="4" t="s">
        <v>111</v>
      </c>
      <c r="C193" s="4" t="s">
        <v>93</v>
      </c>
      <c r="D193" s="4" t="s">
        <v>112</v>
      </c>
      <c r="E193" s="24">
        <v>11469206.470000001</v>
      </c>
      <c r="F193" s="24">
        <v>946224.5</v>
      </c>
      <c r="G193" s="24">
        <f t="shared" ref="G193:G315" si="6">SUM(E193:F193)</f>
        <v>12415430.970000001</v>
      </c>
      <c r="H193" s="24"/>
      <c r="I193" s="24">
        <f t="shared" si="5"/>
        <v>12415430.970000001</v>
      </c>
      <c r="J193" s="4" t="s">
        <v>11</v>
      </c>
      <c r="K193" s="7"/>
      <c r="L193" s="7"/>
      <c r="M193" s="7"/>
    </row>
    <row r="194" spans="1:13" x14ac:dyDescent="0.2">
      <c r="A194" s="4" t="s">
        <v>7</v>
      </c>
      <c r="B194" s="4" t="s">
        <v>111</v>
      </c>
      <c r="C194" s="4" t="s">
        <v>94</v>
      </c>
      <c r="D194" s="4" t="s">
        <v>112</v>
      </c>
      <c r="E194" s="24">
        <v>60044.45</v>
      </c>
      <c r="F194" s="24">
        <v>5109.41</v>
      </c>
      <c r="G194" s="24">
        <f t="shared" si="6"/>
        <v>65153.86</v>
      </c>
      <c r="H194" s="24"/>
      <c r="I194" s="24">
        <f t="shared" si="5"/>
        <v>65153.86</v>
      </c>
      <c r="J194" s="4" t="s">
        <v>11</v>
      </c>
      <c r="K194" s="7"/>
      <c r="L194" s="7"/>
      <c r="M194" s="7"/>
    </row>
    <row r="195" spans="1:13" x14ac:dyDescent="0.2">
      <c r="A195" s="4" t="s">
        <v>7</v>
      </c>
      <c r="B195" s="4" t="s">
        <v>111</v>
      </c>
      <c r="C195" s="4" t="s">
        <v>95</v>
      </c>
      <c r="D195" s="4" t="s">
        <v>112</v>
      </c>
      <c r="E195" s="24">
        <v>2009026.57</v>
      </c>
      <c r="F195" s="24">
        <v>171837.29</v>
      </c>
      <c r="G195" s="24">
        <f t="shared" si="6"/>
        <v>2180863.86</v>
      </c>
      <c r="H195" s="24"/>
      <c r="I195" s="24">
        <f t="shared" si="5"/>
        <v>2180863.86</v>
      </c>
      <c r="J195" s="4" t="s">
        <v>11</v>
      </c>
      <c r="K195" s="7"/>
      <c r="L195" s="7"/>
      <c r="M195" s="7"/>
    </row>
    <row r="196" spans="1:13" x14ac:dyDescent="0.2">
      <c r="A196" s="4" t="s">
        <v>7</v>
      </c>
      <c r="B196" s="4" t="s">
        <v>111</v>
      </c>
      <c r="C196" s="4" t="s">
        <v>96</v>
      </c>
      <c r="D196" s="4" t="s">
        <v>112</v>
      </c>
      <c r="E196" s="24">
        <v>1359</v>
      </c>
      <c r="F196" s="24">
        <v>0</v>
      </c>
      <c r="G196" s="24">
        <f t="shared" si="6"/>
        <v>1359</v>
      </c>
      <c r="H196" s="24"/>
      <c r="I196" s="24">
        <f t="shared" si="5"/>
        <v>1359</v>
      </c>
      <c r="J196" s="4" t="s">
        <v>11</v>
      </c>
      <c r="K196" s="7"/>
      <c r="L196" s="7"/>
      <c r="M196" s="7"/>
    </row>
    <row r="197" spans="1:13" x14ac:dyDescent="0.2">
      <c r="A197" s="4" t="s">
        <v>7</v>
      </c>
      <c r="B197" s="4" t="s">
        <v>111</v>
      </c>
      <c r="C197" s="4" t="s">
        <v>97</v>
      </c>
      <c r="D197" s="4" t="s">
        <v>112</v>
      </c>
      <c r="E197" s="24">
        <v>4329.5</v>
      </c>
      <c r="F197" s="24">
        <v>41.35</v>
      </c>
      <c r="G197" s="24">
        <f t="shared" si="6"/>
        <v>4370.8500000000004</v>
      </c>
      <c r="H197" s="24"/>
      <c r="I197" s="24">
        <f t="shared" si="5"/>
        <v>4370.8500000000004</v>
      </c>
      <c r="J197" s="4" t="s">
        <v>11</v>
      </c>
      <c r="K197" s="7"/>
      <c r="L197" s="7"/>
      <c r="M197" s="7"/>
    </row>
    <row r="198" spans="1:13" x14ac:dyDescent="0.2">
      <c r="A198" s="4" t="s">
        <v>7</v>
      </c>
      <c r="B198" s="4" t="s">
        <v>111</v>
      </c>
      <c r="C198" s="4" t="s">
        <v>98</v>
      </c>
      <c r="D198" s="4" t="s">
        <v>112</v>
      </c>
      <c r="E198" s="24">
        <v>205363.06</v>
      </c>
      <c r="F198" s="24">
        <v>3076.6</v>
      </c>
      <c r="G198" s="24">
        <f t="shared" si="6"/>
        <v>208439.66</v>
      </c>
      <c r="H198" s="24"/>
      <c r="I198" s="24">
        <f t="shared" si="5"/>
        <v>208439.66</v>
      </c>
      <c r="J198" s="4" t="s">
        <v>11</v>
      </c>
      <c r="K198" s="7"/>
      <c r="L198" s="7"/>
      <c r="M198" s="7"/>
    </row>
    <row r="199" spans="1:13" x14ac:dyDescent="0.2">
      <c r="A199" s="4" t="s">
        <v>7</v>
      </c>
      <c r="B199" s="4" t="s">
        <v>111</v>
      </c>
      <c r="C199" s="4" t="s">
        <v>99</v>
      </c>
      <c r="D199" s="4" t="s">
        <v>112</v>
      </c>
      <c r="E199" s="24">
        <v>436446</v>
      </c>
      <c r="F199" s="24">
        <v>36757.31</v>
      </c>
      <c r="G199" s="24">
        <f t="shared" si="6"/>
        <v>473203.31</v>
      </c>
      <c r="H199" s="24"/>
      <c r="I199" s="24">
        <f t="shared" si="5"/>
        <v>473203.31</v>
      </c>
      <c r="J199" s="4" t="s">
        <v>11</v>
      </c>
      <c r="K199" s="7"/>
      <c r="L199" s="7"/>
      <c r="M199" s="7"/>
    </row>
    <row r="200" spans="1:13" x14ac:dyDescent="0.2">
      <c r="A200" s="4" t="s">
        <v>7</v>
      </c>
      <c r="B200" s="4" t="s">
        <v>111</v>
      </c>
      <c r="C200" s="4" t="s">
        <v>155</v>
      </c>
      <c r="D200" s="4" t="s">
        <v>112</v>
      </c>
      <c r="E200" s="24">
        <v>1034514.15</v>
      </c>
      <c r="F200" s="24">
        <v>303670.32</v>
      </c>
      <c r="G200" s="24">
        <f t="shared" si="6"/>
        <v>1338184.47</v>
      </c>
      <c r="H200" s="24"/>
      <c r="I200" s="24">
        <f t="shared" si="5"/>
        <v>1338184.47</v>
      </c>
      <c r="J200" s="4" t="s">
        <v>11</v>
      </c>
      <c r="K200" s="7"/>
      <c r="L200" s="7"/>
      <c r="M200" s="7"/>
    </row>
    <row r="201" spans="1:13" x14ac:dyDescent="0.2">
      <c r="A201" s="4" t="s">
        <v>7</v>
      </c>
      <c r="B201" s="4" t="s">
        <v>111</v>
      </c>
      <c r="C201" s="4" t="s">
        <v>155</v>
      </c>
      <c r="D201" s="4" t="s">
        <v>112</v>
      </c>
      <c r="E201" s="24">
        <v>-1215279.54</v>
      </c>
      <c r="F201" s="24">
        <v>-303670.32</v>
      </c>
      <c r="G201" s="24">
        <f t="shared" si="6"/>
        <v>-1518949.86</v>
      </c>
      <c r="H201" s="24"/>
      <c r="I201" s="24">
        <f t="shared" si="5"/>
        <v>-1518949.86</v>
      </c>
      <c r="J201" s="4" t="s">
        <v>13</v>
      </c>
      <c r="K201" s="7"/>
      <c r="L201" s="7"/>
      <c r="M201" s="7"/>
    </row>
    <row r="202" spans="1:13" x14ac:dyDescent="0.2">
      <c r="A202" s="4" t="s">
        <v>7</v>
      </c>
      <c r="B202" s="4" t="s">
        <v>111</v>
      </c>
      <c r="C202" s="4" t="s">
        <v>102</v>
      </c>
      <c r="D202" s="4" t="s">
        <v>112</v>
      </c>
      <c r="E202" s="24">
        <v>-8502161.5</v>
      </c>
      <c r="F202" s="24">
        <v>-1723863.57</v>
      </c>
      <c r="G202" s="24">
        <f t="shared" si="6"/>
        <v>-10226025.07</v>
      </c>
      <c r="H202" s="24"/>
      <c r="I202" s="24">
        <f t="shared" si="5"/>
        <v>-10226025.07</v>
      </c>
      <c r="J202" s="4" t="s">
        <v>11</v>
      </c>
      <c r="K202" s="7"/>
      <c r="L202" s="7"/>
      <c r="M202" s="7"/>
    </row>
    <row r="203" spans="1:13" x14ac:dyDescent="0.2">
      <c r="A203" s="4" t="s">
        <v>7</v>
      </c>
      <c r="B203" s="4" t="s">
        <v>111</v>
      </c>
      <c r="C203" s="4" t="s">
        <v>103</v>
      </c>
      <c r="D203" s="4" t="s">
        <v>112</v>
      </c>
      <c r="E203" s="24">
        <v>-41204.589999999997</v>
      </c>
      <c r="F203" s="24">
        <v>-1511.24</v>
      </c>
      <c r="G203" s="24">
        <f t="shared" si="6"/>
        <v>-42715.829999999994</v>
      </c>
      <c r="H203" s="24"/>
      <c r="I203" s="24">
        <f t="shared" si="5"/>
        <v>-42715.829999999994</v>
      </c>
      <c r="J203" s="4" t="s">
        <v>11</v>
      </c>
      <c r="K203" s="7"/>
      <c r="L203" s="7"/>
      <c r="M203" s="7"/>
    </row>
    <row r="204" spans="1:13" x14ac:dyDescent="0.2">
      <c r="A204" s="4" t="s">
        <v>7</v>
      </c>
      <c r="B204" s="4" t="s">
        <v>111</v>
      </c>
      <c r="C204" s="4" t="s">
        <v>104</v>
      </c>
      <c r="D204" s="4" t="s">
        <v>112</v>
      </c>
      <c r="E204" s="24">
        <v>-4468986</v>
      </c>
      <c r="F204" s="24">
        <v>-382597.57</v>
      </c>
      <c r="G204" s="24">
        <f t="shared" si="6"/>
        <v>-4851583.57</v>
      </c>
      <c r="H204" s="24"/>
      <c r="I204" s="24">
        <f t="shared" si="5"/>
        <v>-4851583.57</v>
      </c>
      <c r="J204" s="4" t="s">
        <v>11</v>
      </c>
      <c r="K204" s="7"/>
      <c r="L204" s="7"/>
      <c r="M204" s="7"/>
    </row>
    <row r="205" spans="1:13" x14ac:dyDescent="0.2">
      <c r="A205" s="4" t="s">
        <v>7</v>
      </c>
      <c r="B205" s="4" t="s">
        <v>111</v>
      </c>
      <c r="C205" s="4" t="s">
        <v>12</v>
      </c>
      <c r="D205" s="4" t="s">
        <v>112</v>
      </c>
      <c r="E205" s="24">
        <v>646622.02</v>
      </c>
      <c r="F205" s="24">
        <v>290569.94</v>
      </c>
      <c r="G205" s="24">
        <f t="shared" si="6"/>
        <v>937191.96</v>
      </c>
      <c r="H205" s="24"/>
      <c r="I205" s="24">
        <f t="shared" si="5"/>
        <v>937191.96</v>
      </c>
      <c r="J205" s="4" t="s">
        <v>11</v>
      </c>
      <c r="K205" s="7"/>
      <c r="L205" s="7"/>
      <c r="M205" s="7"/>
    </row>
    <row r="206" spans="1:13" x14ac:dyDescent="0.2">
      <c r="A206" s="51" t="s">
        <v>7</v>
      </c>
      <c r="B206" s="51" t="s">
        <v>111</v>
      </c>
      <c r="C206" s="51" t="s">
        <v>18</v>
      </c>
      <c r="D206" s="51" t="s">
        <v>112</v>
      </c>
      <c r="E206" s="24"/>
      <c r="F206" s="24"/>
      <c r="G206" s="24"/>
      <c r="H206" s="52">
        <v>-7423.8498669999999</v>
      </c>
      <c r="I206" s="24">
        <f t="shared" si="5"/>
        <v>-7423.8498669999999</v>
      </c>
      <c r="J206" s="51" t="s">
        <v>318</v>
      </c>
      <c r="K206" s="47"/>
      <c r="L206" s="47"/>
      <c r="M206" s="47"/>
    </row>
    <row r="207" spans="1:13" x14ac:dyDescent="0.2">
      <c r="A207" s="51" t="s">
        <v>7</v>
      </c>
      <c r="B207" s="51" t="s">
        <v>111</v>
      </c>
      <c r="C207" s="51" t="s">
        <v>113</v>
      </c>
      <c r="D207" s="51" t="s">
        <v>112</v>
      </c>
      <c r="E207" s="24"/>
      <c r="F207" s="24"/>
      <c r="G207" s="24"/>
      <c r="H207" s="52">
        <v>-2247.5472030000001</v>
      </c>
      <c r="I207" s="24">
        <f t="shared" si="5"/>
        <v>-2247.5472030000001</v>
      </c>
      <c r="J207" s="51" t="s">
        <v>318</v>
      </c>
      <c r="K207" s="47"/>
      <c r="L207" s="47"/>
      <c r="M207" s="47"/>
    </row>
    <row r="208" spans="1:13" x14ac:dyDescent="0.2">
      <c r="A208" s="51" t="s">
        <v>7</v>
      </c>
      <c r="B208" s="51" t="s">
        <v>111</v>
      </c>
      <c r="C208" s="51" t="s">
        <v>114</v>
      </c>
      <c r="D208" s="51" t="s">
        <v>112</v>
      </c>
      <c r="E208" s="24"/>
      <c r="F208" s="24"/>
      <c r="G208" s="24"/>
      <c r="H208" s="52">
        <v>-3363.8405700000003</v>
      </c>
      <c r="I208" s="24">
        <f t="shared" si="5"/>
        <v>-3363.8405700000003</v>
      </c>
      <c r="J208" s="51" t="s">
        <v>318</v>
      </c>
      <c r="K208" s="47"/>
      <c r="L208" s="47"/>
      <c r="M208" s="47"/>
    </row>
    <row r="209" spans="1:13" x14ac:dyDescent="0.2">
      <c r="A209" s="51" t="s">
        <v>7</v>
      </c>
      <c r="B209" s="51" t="s">
        <v>111</v>
      </c>
      <c r="C209" s="51" t="s">
        <v>117</v>
      </c>
      <c r="D209" s="51" t="s">
        <v>112</v>
      </c>
      <c r="E209" s="24"/>
      <c r="F209" s="24"/>
      <c r="G209" s="24"/>
      <c r="H209" s="52">
        <v>-794.20500000000004</v>
      </c>
      <c r="I209" s="24">
        <f t="shared" si="5"/>
        <v>-794.20500000000004</v>
      </c>
      <c r="J209" s="51" t="s">
        <v>318</v>
      </c>
      <c r="K209" s="47"/>
      <c r="L209" s="47"/>
      <c r="M209" s="47"/>
    </row>
    <row r="210" spans="1:13" x14ac:dyDescent="0.2">
      <c r="A210" s="51" t="s">
        <v>7</v>
      </c>
      <c r="B210" s="51" t="s">
        <v>111</v>
      </c>
      <c r="C210" s="51" t="s">
        <v>120</v>
      </c>
      <c r="D210" s="51" t="s">
        <v>112</v>
      </c>
      <c r="E210" s="24"/>
      <c r="F210" s="24"/>
      <c r="G210" s="24"/>
      <c r="H210" s="52">
        <v>-428.97659399999998</v>
      </c>
      <c r="I210" s="24">
        <f t="shared" si="5"/>
        <v>-428.97659399999998</v>
      </c>
      <c r="J210" s="51" t="s">
        <v>318</v>
      </c>
      <c r="K210" s="47"/>
      <c r="L210" s="47"/>
      <c r="M210" s="47"/>
    </row>
    <row r="211" spans="1:13" x14ac:dyDescent="0.2">
      <c r="A211" s="51" t="s">
        <v>7</v>
      </c>
      <c r="B211" s="51" t="s">
        <v>111</v>
      </c>
      <c r="C211" s="51" t="s">
        <v>178</v>
      </c>
      <c r="D211" s="51" t="s">
        <v>112</v>
      </c>
      <c r="E211" s="24"/>
      <c r="F211" s="24"/>
      <c r="G211" s="24"/>
      <c r="H211" s="52">
        <v>-2608.2692309999998</v>
      </c>
      <c r="I211" s="24">
        <f t="shared" si="5"/>
        <v>-2608.2692309999998</v>
      </c>
      <c r="J211" s="51" t="s">
        <v>318</v>
      </c>
      <c r="K211" s="47"/>
      <c r="L211" s="47"/>
      <c r="M211" s="47"/>
    </row>
    <row r="212" spans="1:13" x14ac:dyDescent="0.2">
      <c r="A212" s="51" t="s">
        <v>7</v>
      </c>
      <c r="B212" s="51" t="s">
        <v>111</v>
      </c>
      <c r="C212" s="51" t="s">
        <v>357</v>
      </c>
      <c r="D212" s="51" t="s">
        <v>112</v>
      </c>
      <c r="E212" s="24"/>
      <c r="F212" s="24"/>
      <c r="G212" s="24"/>
      <c r="H212" s="52">
        <v>-3055.718445</v>
      </c>
      <c r="I212" s="24">
        <f t="shared" si="5"/>
        <v>-3055.718445</v>
      </c>
      <c r="J212" s="51" t="s">
        <v>318</v>
      </c>
      <c r="K212" s="47"/>
      <c r="L212" s="47"/>
      <c r="M212" s="47"/>
    </row>
    <row r="213" spans="1:13" x14ac:dyDescent="0.2">
      <c r="A213" s="51" t="s">
        <v>7</v>
      </c>
      <c r="B213" s="51" t="s">
        <v>111</v>
      </c>
      <c r="C213" s="51" t="s">
        <v>122</v>
      </c>
      <c r="D213" s="51" t="s">
        <v>112</v>
      </c>
      <c r="E213" s="24"/>
      <c r="F213" s="24"/>
      <c r="G213" s="24"/>
      <c r="H213" s="52">
        <v>-28367.357320999996</v>
      </c>
      <c r="I213" s="24">
        <f t="shared" si="5"/>
        <v>-28367.357320999996</v>
      </c>
      <c r="J213" s="51" t="s">
        <v>318</v>
      </c>
      <c r="K213" s="47"/>
      <c r="L213" s="47"/>
      <c r="M213" s="47"/>
    </row>
    <row r="214" spans="1:13" x14ac:dyDescent="0.2">
      <c r="A214" s="51" t="s">
        <v>7</v>
      </c>
      <c r="B214" s="51" t="s">
        <v>111</v>
      </c>
      <c r="C214" s="51" t="s">
        <v>123</v>
      </c>
      <c r="D214" s="51" t="s">
        <v>112</v>
      </c>
      <c r="E214" s="24"/>
      <c r="F214" s="24"/>
      <c r="G214" s="24"/>
      <c r="H214" s="52">
        <v>-4102.8140050000002</v>
      </c>
      <c r="I214" s="24">
        <f t="shared" si="5"/>
        <v>-4102.8140050000002</v>
      </c>
      <c r="J214" s="51" t="s">
        <v>318</v>
      </c>
      <c r="K214" s="47"/>
      <c r="L214" s="47"/>
      <c r="M214" s="47"/>
    </row>
    <row r="215" spans="1:13" x14ac:dyDescent="0.2">
      <c r="A215" s="51" t="s">
        <v>7</v>
      </c>
      <c r="B215" s="51" t="s">
        <v>111</v>
      </c>
      <c r="C215" s="51" t="s">
        <v>126</v>
      </c>
      <c r="D215" s="51" t="s">
        <v>112</v>
      </c>
      <c r="E215" s="24"/>
      <c r="F215" s="24"/>
      <c r="G215" s="24"/>
      <c r="H215" s="52">
        <v>-62727.605159999992</v>
      </c>
      <c r="I215" s="24">
        <f t="shared" si="5"/>
        <v>-62727.605159999992</v>
      </c>
      <c r="J215" s="51" t="s">
        <v>318</v>
      </c>
      <c r="K215" s="47"/>
      <c r="L215" s="47"/>
      <c r="M215" s="47"/>
    </row>
    <row r="216" spans="1:13" x14ac:dyDescent="0.2">
      <c r="A216" s="51" t="s">
        <v>7</v>
      </c>
      <c r="B216" s="51" t="s">
        <v>111</v>
      </c>
      <c r="C216" s="51" t="s">
        <v>127</v>
      </c>
      <c r="D216" s="51" t="s">
        <v>112</v>
      </c>
      <c r="E216" s="24"/>
      <c r="F216" s="24"/>
      <c r="G216" s="24"/>
      <c r="H216" s="52">
        <v>-215746.031414</v>
      </c>
      <c r="I216" s="24">
        <f t="shared" si="5"/>
        <v>-215746.031414</v>
      </c>
      <c r="J216" s="51" t="s">
        <v>318</v>
      </c>
      <c r="K216" s="47"/>
      <c r="L216" s="47"/>
      <c r="M216" s="47"/>
    </row>
    <row r="217" spans="1:13" x14ac:dyDescent="0.2">
      <c r="A217" s="51" t="s">
        <v>7</v>
      </c>
      <c r="B217" s="51" t="s">
        <v>111</v>
      </c>
      <c r="C217" s="51" t="s">
        <v>73</v>
      </c>
      <c r="D217" s="51" t="s">
        <v>112</v>
      </c>
      <c r="E217" s="24"/>
      <c r="F217" s="24"/>
      <c r="G217" s="24"/>
      <c r="H217" s="52">
        <v>-3.7906129999999996</v>
      </c>
      <c r="I217" s="24">
        <f t="shared" si="5"/>
        <v>-3.7906129999999996</v>
      </c>
      <c r="J217" s="51" t="s">
        <v>318</v>
      </c>
      <c r="K217" s="47"/>
      <c r="L217" s="47"/>
      <c r="M217" s="47"/>
    </row>
    <row r="218" spans="1:13" x14ac:dyDescent="0.2">
      <c r="A218" s="51" t="s">
        <v>7</v>
      </c>
      <c r="B218" s="51" t="s">
        <v>111</v>
      </c>
      <c r="C218" s="51" t="s">
        <v>182</v>
      </c>
      <c r="D218" s="51" t="s">
        <v>112</v>
      </c>
      <c r="E218" s="24"/>
      <c r="F218" s="24"/>
      <c r="G218" s="24"/>
      <c r="H218" s="52">
        <v>-9923.4424389999986</v>
      </c>
      <c r="I218" s="24">
        <f t="shared" si="5"/>
        <v>-9923.4424389999986</v>
      </c>
      <c r="J218" s="51" t="s">
        <v>318</v>
      </c>
      <c r="K218" s="47"/>
      <c r="L218" s="47"/>
      <c r="M218" s="47"/>
    </row>
    <row r="219" spans="1:13" x14ac:dyDescent="0.2">
      <c r="A219" s="51" t="s">
        <v>7</v>
      </c>
      <c r="B219" s="51" t="s">
        <v>111</v>
      </c>
      <c r="C219" s="51" t="s">
        <v>358</v>
      </c>
      <c r="D219" s="51" t="s">
        <v>112</v>
      </c>
      <c r="E219" s="24"/>
      <c r="F219" s="24"/>
      <c r="G219" s="24"/>
      <c r="H219" s="52">
        <v>-292.08898899999997</v>
      </c>
      <c r="I219" s="24">
        <f t="shared" si="5"/>
        <v>-292.08898899999997</v>
      </c>
      <c r="J219" s="51" t="s">
        <v>318</v>
      </c>
      <c r="K219" s="47"/>
      <c r="L219" s="47"/>
      <c r="M219" s="47"/>
    </row>
    <row r="220" spans="1:13" x14ac:dyDescent="0.2">
      <c r="A220" s="51" t="s">
        <v>7</v>
      </c>
      <c r="B220" s="51" t="s">
        <v>111</v>
      </c>
      <c r="C220" s="51" t="s">
        <v>130</v>
      </c>
      <c r="D220" s="51" t="s">
        <v>112</v>
      </c>
      <c r="E220" s="24"/>
      <c r="F220" s="24"/>
      <c r="G220" s="24"/>
      <c r="H220" s="52">
        <v>-8624.4976100000003</v>
      </c>
      <c r="I220" s="24">
        <f t="shared" si="5"/>
        <v>-8624.4976100000003</v>
      </c>
      <c r="J220" s="51" t="s">
        <v>318</v>
      </c>
      <c r="K220" s="47"/>
      <c r="L220" s="47"/>
      <c r="M220" s="47"/>
    </row>
    <row r="221" spans="1:13" x14ac:dyDescent="0.2">
      <c r="A221" s="51" t="s">
        <v>7</v>
      </c>
      <c r="B221" s="51" t="s">
        <v>111</v>
      </c>
      <c r="C221" s="51" t="s">
        <v>184</v>
      </c>
      <c r="D221" s="51" t="s">
        <v>112</v>
      </c>
      <c r="E221" s="24"/>
      <c r="F221" s="24"/>
      <c r="G221" s="24"/>
      <c r="H221" s="52">
        <v>-143026.64688700001</v>
      </c>
      <c r="I221" s="24">
        <f t="shared" si="5"/>
        <v>-143026.64688700001</v>
      </c>
      <c r="J221" s="51" t="s">
        <v>318</v>
      </c>
      <c r="K221" s="47"/>
      <c r="L221" s="47"/>
      <c r="M221" s="47"/>
    </row>
    <row r="222" spans="1:13" x14ac:dyDescent="0.2">
      <c r="A222" s="51" t="s">
        <v>7</v>
      </c>
      <c r="B222" s="51" t="s">
        <v>111</v>
      </c>
      <c r="C222" s="51" t="s">
        <v>74</v>
      </c>
      <c r="D222" s="51" t="s">
        <v>112</v>
      </c>
      <c r="E222" s="24"/>
      <c r="F222" s="24"/>
      <c r="G222" s="24"/>
      <c r="H222" s="52">
        <v>0</v>
      </c>
      <c r="I222" s="24">
        <f t="shared" si="5"/>
        <v>0</v>
      </c>
      <c r="J222" s="51" t="s">
        <v>318</v>
      </c>
      <c r="K222" s="47"/>
      <c r="L222" s="47"/>
      <c r="M222" s="47"/>
    </row>
    <row r="223" spans="1:13" x14ac:dyDescent="0.2">
      <c r="A223" s="51" t="s">
        <v>7</v>
      </c>
      <c r="B223" s="51" t="s">
        <v>111</v>
      </c>
      <c r="C223" s="51" t="s">
        <v>131</v>
      </c>
      <c r="D223" s="51" t="s">
        <v>112</v>
      </c>
      <c r="E223" s="24"/>
      <c r="F223" s="24"/>
      <c r="G223" s="24"/>
      <c r="H223" s="52">
        <v>0</v>
      </c>
      <c r="I223" s="24">
        <f t="shared" si="5"/>
        <v>0</v>
      </c>
      <c r="J223" s="51" t="s">
        <v>318</v>
      </c>
      <c r="K223" s="47"/>
      <c r="L223" s="47"/>
      <c r="M223" s="47"/>
    </row>
    <row r="224" spans="1:13" x14ac:dyDescent="0.2">
      <c r="A224" s="51" t="s">
        <v>7</v>
      </c>
      <c r="B224" s="51" t="s">
        <v>111</v>
      </c>
      <c r="C224" s="51" t="s">
        <v>75</v>
      </c>
      <c r="D224" s="51" t="s">
        <v>112</v>
      </c>
      <c r="E224" s="24"/>
      <c r="F224" s="24"/>
      <c r="G224" s="24"/>
      <c r="H224" s="52">
        <v>-5.883</v>
      </c>
      <c r="I224" s="24">
        <f t="shared" si="5"/>
        <v>-5.883</v>
      </c>
      <c r="J224" s="51" t="s">
        <v>318</v>
      </c>
      <c r="K224" s="47"/>
      <c r="L224" s="47"/>
      <c r="M224" s="47"/>
    </row>
    <row r="225" spans="1:13" x14ac:dyDescent="0.2">
      <c r="A225" s="51" t="s">
        <v>7</v>
      </c>
      <c r="B225" s="51" t="s">
        <v>111</v>
      </c>
      <c r="C225" s="51" t="s">
        <v>137</v>
      </c>
      <c r="D225" s="51" t="s">
        <v>112</v>
      </c>
      <c r="E225" s="24"/>
      <c r="F225" s="24"/>
      <c r="G225" s="24"/>
      <c r="H225" s="52">
        <v>-6788.9565070000008</v>
      </c>
      <c r="I225" s="24">
        <f t="shared" si="5"/>
        <v>-6788.9565070000008</v>
      </c>
      <c r="J225" s="51" t="s">
        <v>318</v>
      </c>
      <c r="K225" s="47"/>
      <c r="L225" s="47"/>
      <c r="M225" s="47"/>
    </row>
    <row r="226" spans="1:13" x14ac:dyDescent="0.2">
      <c r="A226" s="51" t="s">
        <v>7</v>
      </c>
      <c r="B226" s="51" t="s">
        <v>111</v>
      </c>
      <c r="C226" s="51" t="s">
        <v>138</v>
      </c>
      <c r="D226" s="51" t="s">
        <v>112</v>
      </c>
      <c r="E226" s="24"/>
      <c r="F226" s="24"/>
      <c r="G226" s="24"/>
      <c r="H226" s="52">
        <v>-1079.018679</v>
      </c>
      <c r="I226" s="24">
        <f t="shared" si="5"/>
        <v>-1079.018679</v>
      </c>
      <c r="J226" s="51" t="s">
        <v>318</v>
      </c>
      <c r="K226" s="47"/>
      <c r="L226" s="47"/>
      <c r="M226" s="47"/>
    </row>
    <row r="227" spans="1:13" x14ac:dyDescent="0.2">
      <c r="A227" s="51" t="s">
        <v>7</v>
      </c>
      <c r="B227" s="51" t="s">
        <v>111</v>
      </c>
      <c r="C227" s="51" t="s">
        <v>185</v>
      </c>
      <c r="D227" s="51" t="s">
        <v>112</v>
      </c>
      <c r="E227" s="24"/>
      <c r="F227" s="24"/>
      <c r="G227" s="24"/>
      <c r="H227" s="52">
        <v>-1961.0372590000002</v>
      </c>
      <c r="I227" s="24">
        <f t="shared" si="5"/>
        <v>-1961.0372590000002</v>
      </c>
      <c r="J227" s="51" t="s">
        <v>318</v>
      </c>
      <c r="K227" s="47"/>
      <c r="L227" s="47"/>
      <c r="M227" s="47"/>
    </row>
    <row r="228" spans="1:13" x14ac:dyDescent="0.2">
      <c r="A228" s="51" t="s">
        <v>7</v>
      </c>
      <c r="B228" s="51" t="s">
        <v>111</v>
      </c>
      <c r="C228" s="51" t="s">
        <v>139</v>
      </c>
      <c r="D228" s="51" t="s">
        <v>112</v>
      </c>
      <c r="E228" s="24"/>
      <c r="F228" s="24"/>
      <c r="G228" s="24"/>
      <c r="H228" s="52">
        <v>-277.159896</v>
      </c>
      <c r="I228" s="24">
        <f t="shared" si="5"/>
        <v>-277.159896</v>
      </c>
      <c r="J228" s="51" t="s">
        <v>318</v>
      </c>
      <c r="K228" s="47"/>
      <c r="L228" s="47"/>
      <c r="M228" s="47"/>
    </row>
    <row r="229" spans="1:13" x14ac:dyDescent="0.2">
      <c r="A229" s="51" t="s">
        <v>7</v>
      </c>
      <c r="B229" s="51" t="s">
        <v>111</v>
      </c>
      <c r="C229" s="51" t="s">
        <v>359</v>
      </c>
      <c r="D229" s="51" t="s">
        <v>112</v>
      </c>
      <c r="E229" s="24"/>
      <c r="F229" s="24"/>
      <c r="G229" s="24"/>
      <c r="H229" s="52">
        <v>0</v>
      </c>
      <c r="I229" s="24">
        <f t="shared" si="5"/>
        <v>0</v>
      </c>
      <c r="J229" s="51" t="s">
        <v>318</v>
      </c>
      <c r="K229" s="47"/>
      <c r="L229" s="47"/>
      <c r="M229" s="47"/>
    </row>
    <row r="230" spans="1:13" x14ac:dyDescent="0.2">
      <c r="A230" s="51" t="s">
        <v>7</v>
      </c>
      <c r="B230" s="51" t="s">
        <v>111</v>
      </c>
      <c r="C230" s="51" t="s">
        <v>140</v>
      </c>
      <c r="D230" s="51" t="s">
        <v>112</v>
      </c>
      <c r="E230" s="24"/>
      <c r="F230" s="24"/>
      <c r="G230" s="24"/>
      <c r="H230" s="52">
        <v>-31.1799</v>
      </c>
      <c r="I230" s="24">
        <f t="shared" si="5"/>
        <v>-31.1799</v>
      </c>
      <c r="J230" s="51" t="s">
        <v>318</v>
      </c>
      <c r="K230" s="47"/>
      <c r="L230" s="47"/>
      <c r="M230" s="47"/>
    </row>
    <row r="231" spans="1:13" x14ac:dyDescent="0.2">
      <c r="A231" s="51" t="s">
        <v>7</v>
      </c>
      <c r="B231" s="51" t="s">
        <v>111</v>
      </c>
      <c r="C231" s="51" t="s">
        <v>141</v>
      </c>
      <c r="D231" s="51" t="s">
        <v>112</v>
      </c>
      <c r="E231" s="24"/>
      <c r="F231" s="24"/>
      <c r="G231" s="24"/>
      <c r="H231" s="52">
        <v>-81616.388579999999</v>
      </c>
      <c r="I231" s="24">
        <f t="shared" si="5"/>
        <v>-81616.388579999999</v>
      </c>
      <c r="J231" s="51" t="s">
        <v>318</v>
      </c>
      <c r="K231" s="47"/>
      <c r="L231" s="47"/>
      <c r="M231" s="47"/>
    </row>
    <row r="232" spans="1:13" x14ac:dyDescent="0.2">
      <c r="A232" s="51" t="s">
        <v>7</v>
      </c>
      <c r="B232" s="51" t="s">
        <v>111</v>
      </c>
      <c r="C232" s="51" t="s">
        <v>76</v>
      </c>
      <c r="D232" s="51" t="s">
        <v>112</v>
      </c>
      <c r="E232" s="24"/>
      <c r="F232" s="24"/>
      <c r="G232" s="24"/>
      <c r="H232" s="52">
        <v>-17.145023000000002</v>
      </c>
      <c r="I232" s="24">
        <f t="shared" si="5"/>
        <v>-17.145023000000002</v>
      </c>
      <c r="J232" s="51" t="s">
        <v>318</v>
      </c>
      <c r="K232" s="47"/>
      <c r="L232" s="47"/>
      <c r="M232" s="47"/>
    </row>
    <row r="233" spans="1:13" x14ac:dyDescent="0.2">
      <c r="A233" s="51" t="s">
        <v>7</v>
      </c>
      <c r="B233" s="51" t="s">
        <v>111</v>
      </c>
      <c r="C233" s="51" t="s">
        <v>77</v>
      </c>
      <c r="D233" s="51" t="s">
        <v>112</v>
      </c>
      <c r="E233" s="24"/>
      <c r="F233" s="24"/>
      <c r="G233" s="24"/>
      <c r="H233" s="52">
        <v>0</v>
      </c>
      <c r="I233" s="24">
        <f t="shared" si="5"/>
        <v>0</v>
      </c>
      <c r="J233" s="51" t="s">
        <v>318</v>
      </c>
      <c r="K233" s="47"/>
      <c r="L233" s="47"/>
      <c r="M233" s="47"/>
    </row>
    <row r="234" spans="1:13" x14ac:dyDescent="0.2">
      <c r="A234" s="51" t="s">
        <v>7</v>
      </c>
      <c r="B234" s="51" t="s">
        <v>111</v>
      </c>
      <c r="C234" s="51" t="s">
        <v>78</v>
      </c>
      <c r="D234" s="51" t="s">
        <v>112</v>
      </c>
      <c r="E234" s="24"/>
      <c r="F234" s="24"/>
      <c r="G234" s="24"/>
      <c r="H234" s="52">
        <v>97.471505000000008</v>
      </c>
      <c r="I234" s="24">
        <f t="shared" si="5"/>
        <v>97.471505000000008</v>
      </c>
      <c r="J234" s="51" t="s">
        <v>318</v>
      </c>
      <c r="K234" s="47"/>
      <c r="L234" s="47"/>
      <c r="M234" s="47"/>
    </row>
    <row r="235" spans="1:13" x14ac:dyDescent="0.2">
      <c r="A235" s="51" t="s">
        <v>7</v>
      </c>
      <c r="B235" s="51" t="s">
        <v>111</v>
      </c>
      <c r="C235" s="51" t="s">
        <v>79</v>
      </c>
      <c r="D235" s="51" t="s">
        <v>112</v>
      </c>
      <c r="E235" s="24"/>
      <c r="F235" s="24"/>
      <c r="G235" s="24"/>
      <c r="H235" s="52">
        <v>0</v>
      </c>
      <c r="I235" s="24">
        <f t="shared" si="5"/>
        <v>0</v>
      </c>
      <c r="J235" s="51" t="s">
        <v>318</v>
      </c>
      <c r="K235" s="47"/>
      <c r="L235" s="47"/>
      <c r="M235" s="47"/>
    </row>
    <row r="236" spans="1:13" x14ac:dyDescent="0.2">
      <c r="A236" s="51" t="s">
        <v>7</v>
      </c>
      <c r="B236" s="51" t="s">
        <v>111</v>
      </c>
      <c r="C236" s="51" t="s">
        <v>143</v>
      </c>
      <c r="D236" s="51" t="s">
        <v>112</v>
      </c>
      <c r="E236" s="24"/>
      <c r="F236" s="24"/>
      <c r="G236" s="24"/>
      <c r="H236" s="52">
        <v>0</v>
      </c>
      <c r="I236" s="24">
        <f t="shared" si="5"/>
        <v>0</v>
      </c>
      <c r="J236" s="51" t="s">
        <v>318</v>
      </c>
      <c r="K236" s="47"/>
      <c r="L236" s="47"/>
      <c r="M236" s="47"/>
    </row>
    <row r="237" spans="1:13" x14ac:dyDescent="0.2">
      <c r="A237" s="51" t="s">
        <v>7</v>
      </c>
      <c r="B237" s="51" t="s">
        <v>111</v>
      </c>
      <c r="C237" s="51" t="s">
        <v>80</v>
      </c>
      <c r="D237" s="51" t="s">
        <v>112</v>
      </c>
      <c r="E237" s="24"/>
      <c r="F237" s="24"/>
      <c r="G237" s="24"/>
      <c r="H237" s="52">
        <v>-209.74267699999999</v>
      </c>
      <c r="I237" s="24">
        <f t="shared" si="5"/>
        <v>-209.74267699999999</v>
      </c>
      <c r="J237" s="51" t="s">
        <v>318</v>
      </c>
      <c r="K237" s="47"/>
      <c r="L237" s="47"/>
      <c r="M237" s="47"/>
    </row>
    <row r="238" spans="1:13" x14ac:dyDescent="0.2">
      <c r="A238" s="51" t="s">
        <v>7</v>
      </c>
      <c r="B238" s="51" t="s">
        <v>111</v>
      </c>
      <c r="C238" s="51" t="s">
        <v>146</v>
      </c>
      <c r="D238" s="51" t="s">
        <v>112</v>
      </c>
      <c r="E238" s="24"/>
      <c r="F238" s="24"/>
      <c r="G238" s="24"/>
      <c r="H238" s="52">
        <v>-98.05</v>
      </c>
      <c r="I238" s="24">
        <f t="shared" si="5"/>
        <v>-98.05</v>
      </c>
      <c r="J238" s="51" t="s">
        <v>318</v>
      </c>
      <c r="K238" s="47"/>
      <c r="L238" s="47"/>
      <c r="M238" s="47"/>
    </row>
    <row r="239" spans="1:13" x14ac:dyDescent="0.2">
      <c r="A239" s="51" t="s">
        <v>7</v>
      </c>
      <c r="B239" s="51" t="s">
        <v>111</v>
      </c>
      <c r="C239" s="51" t="s">
        <v>147</v>
      </c>
      <c r="D239" s="51" t="s">
        <v>112</v>
      </c>
      <c r="E239" s="24"/>
      <c r="F239" s="24"/>
      <c r="G239" s="24"/>
      <c r="H239" s="52">
        <v>-791.528235</v>
      </c>
      <c r="I239" s="24">
        <f t="shared" si="5"/>
        <v>-791.528235</v>
      </c>
      <c r="J239" s="51" t="s">
        <v>318</v>
      </c>
      <c r="K239" s="47"/>
      <c r="L239" s="47"/>
      <c r="M239" s="47"/>
    </row>
    <row r="240" spans="1:13" x14ac:dyDescent="0.2">
      <c r="A240" s="51" t="s">
        <v>7</v>
      </c>
      <c r="B240" s="51" t="s">
        <v>111</v>
      </c>
      <c r="C240" s="51" t="s">
        <v>81</v>
      </c>
      <c r="D240" s="51" t="s">
        <v>112</v>
      </c>
      <c r="E240" s="24"/>
      <c r="F240" s="24"/>
      <c r="G240" s="24"/>
      <c r="H240" s="52">
        <v>-90.178545999999997</v>
      </c>
      <c r="I240" s="24">
        <f t="shared" si="5"/>
        <v>-90.178545999999997</v>
      </c>
      <c r="J240" s="51" t="s">
        <v>318</v>
      </c>
      <c r="K240" s="47"/>
      <c r="L240" s="47"/>
      <c r="M240" s="47"/>
    </row>
    <row r="241" spans="1:13" x14ac:dyDescent="0.2">
      <c r="A241" s="51" t="s">
        <v>7</v>
      </c>
      <c r="B241" s="51" t="s">
        <v>111</v>
      </c>
      <c r="C241" s="51" t="s">
        <v>189</v>
      </c>
      <c r="D241" s="51" t="s">
        <v>112</v>
      </c>
      <c r="E241" s="24"/>
      <c r="F241" s="24"/>
      <c r="G241" s="24"/>
      <c r="H241" s="52">
        <v>0</v>
      </c>
      <c r="I241" s="24">
        <f t="shared" si="5"/>
        <v>0</v>
      </c>
      <c r="J241" s="51" t="s">
        <v>318</v>
      </c>
      <c r="K241" s="47"/>
      <c r="L241" s="47"/>
      <c r="M241" s="47"/>
    </row>
    <row r="242" spans="1:13" x14ac:dyDescent="0.2">
      <c r="A242" s="51" t="s">
        <v>7</v>
      </c>
      <c r="B242" s="51" t="s">
        <v>111</v>
      </c>
      <c r="C242" s="51" t="s">
        <v>82</v>
      </c>
      <c r="D242" s="51" t="s">
        <v>112</v>
      </c>
      <c r="E242" s="24"/>
      <c r="F242" s="24"/>
      <c r="G242" s="24"/>
      <c r="H242" s="52">
        <v>-56931.746116999995</v>
      </c>
      <c r="I242" s="24">
        <f t="shared" si="5"/>
        <v>-56931.746116999995</v>
      </c>
      <c r="J242" s="51" t="s">
        <v>318</v>
      </c>
      <c r="K242" s="47"/>
      <c r="L242" s="47"/>
      <c r="M242" s="47"/>
    </row>
    <row r="243" spans="1:13" x14ac:dyDescent="0.2">
      <c r="A243" s="51" t="s">
        <v>7</v>
      </c>
      <c r="B243" s="51" t="s">
        <v>111</v>
      </c>
      <c r="C243" s="51" t="s">
        <v>83</v>
      </c>
      <c r="D243" s="51" t="s">
        <v>112</v>
      </c>
      <c r="E243" s="24"/>
      <c r="F243" s="24"/>
      <c r="G243" s="24"/>
      <c r="H243" s="52">
        <v>-20199.051062999999</v>
      </c>
      <c r="I243" s="24">
        <f t="shared" si="5"/>
        <v>-20199.051062999999</v>
      </c>
      <c r="J243" s="51" t="s">
        <v>318</v>
      </c>
      <c r="K243" s="47"/>
      <c r="L243" s="47"/>
      <c r="M243" s="47"/>
    </row>
    <row r="244" spans="1:13" x14ac:dyDescent="0.2">
      <c r="A244" s="51" t="s">
        <v>7</v>
      </c>
      <c r="B244" s="51" t="s">
        <v>111</v>
      </c>
      <c r="C244" s="51" t="s">
        <v>84</v>
      </c>
      <c r="D244" s="51" t="s">
        <v>112</v>
      </c>
      <c r="E244" s="24"/>
      <c r="F244" s="24"/>
      <c r="G244" s="24"/>
      <c r="H244" s="52">
        <v>-3435.717103</v>
      </c>
      <c r="I244" s="24">
        <f t="shared" si="5"/>
        <v>-3435.717103</v>
      </c>
      <c r="J244" s="51" t="s">
        <v>318</v>
      </c>
      <c r="K244" s="47"/>
      <c r="L244" s="47"/>
      <c r="M244" s="47"/>
    </row>
    <row r="245" spans="1:13" x14ac:dyDescent="0.2">
      <c r="A245" s="51" t="s">
        <v>7</v>
      </c>
      <c r="B245" s="51" t="s">
        <v>111</v>
      </c>
      <c r="C245" s="51" t="s">
        <v>86</v>
      </c>
      <c r="D245" s="51" t="s">
        <v>112</v>
      </c>
      <c r="E245" s="24"/>
      <c r="F245" s="24"/>
      <c r="G245" s="24"/>
      <c r="H245" s="52">
        <v>3160.4985970000002</v>
      </c>
      <c r="I245" s="24">
        <f t="shared" si="5"/>
        <v>3160.4985970000002</v>
      </c>
      <c r="J245" s="51" t="s">
        <v>318</v>
      </c>
      <c r="K245" s="47"/>
      <c r="L245" s="47"/>
      <c r="M245" s="47"/>
    </row>
    <row r="246" spans="1:13" x14ac:dyDescent="0.2">
      <c r="A246" s="51" t="s">
        <v>7</v>
      </c>
      <c r="B246" s="51" t="s">
        <v>111</v>
      </c>
      <c r="C246" s="51" t="s">
        <v>87</v>
      </c>
      <c r="D246" s="51" t="s">
        <v>112</v>
      </c>
      <c r="E246" s="24"/>
      <c r="F246" s="24"/>
      <c r="G246" s="24"/>
      <c r="H246" s="52">
        <v>-4396.3247189999993</v>
      </c>
      <c r="I246" s="24">
        <f t="shared" si="5"/>
        <v>-4396.3247189999993</v>
      </c>
      <c r="J246" s="51" t="s">
        <v>318</v>
      </c>
      <c r="K246" s="47"/>
      <c r="L246" s="47"/>
      <c r="M246" s="47"/>
    </row>
    <row r="247" spans="1:13" x14ac:dyDescent="0.2">
      <c r="A247" s="51" t="s">
        <v>7</v>
      </c>
      <c r="B247" s="51" t="s">
        <v>111</v>
      </c>
      <c r="C247" s="51" t="s">
        <v>88</v>
      </c>
      <c r="D247" s="51" t="s">
        <v>112</v>
      </c>
      <c r="E247" s="24"/>
      <c r="F247" s="24"/>
      <c r="G247" s="24"/>
      <c r="H247" s="52">
        <v>71635.633955000012</v>
      </c>
      <c r="I247" s="24">
        <f t="shared" si="5"/>
        <v>71635.633955000012</v>
      </c>
      <c r="J247" s="51" t="s">
        <v>318</v>
      </c>
      <c r="K247" s="47"/>
      <c r="L247" s="47"/>
      <c r="M247" s="47"/>
    </row>
    <row r="248" spans="1:13" x14ac:dyDescent="0.2">
      <c r="A248" s="51" t="s">
        <v>7</v>
      </c>
      <c r="B248" s="51" t="s">
        <v>111</v>
      </c>
      <c r="C248" s="51" t="s">
        <v>89</v>
      </c>
      <c r="D248" s="51" t="s">
        <v>112</v>
      </c>
      <c r="E248" s="24"/>
      <c r="F248" s="24"/>
      <c r="G248" s="24"/>
      <c r="H248" s="52">
        <v>5168.1252940000004</v>
      </c>
      <c r="I248" s="24">
        <f t="shared" si="5"/>
        <v>5168.1252940000004</v>
      </c>
      <c r="J248" s="51" t="s">
        <v>318</v>
      </c>
      <c r="K248" s="47"/>
      <c r="L248" s="47"/>
      <c r="M248" s="47"/>
    </row>
    <row r="249" spans="1:13" x14ac:dyDescent="0.2">
      <c r="A249" s="51" t="s">
        <v>7</v>
      </c>
      <c r="B249" s="51" t="s">
        <v>111</v>
      </c>
      <c r="C249" s="51" t="s">
        <v>90</v>
      </c>
      <c r="D249" s="51" t="s">
        <v>112</v>
      </c>
      <c r="E249" s="24"/>
      <c r="F249" s="24"/>
      <c r="G249" s="24"/>
      <c r="H249" s="52">
        <v>19849.526344999998</v>
      </c>
      <c r="I249" s="24">
        <f t="shared" si="5"/>
        <v>19849.526344999998</v>
      </c>
      <c r="J249" s="51" t="s">
        <v>318</v>
      </c>
      <c r="K249" s="47"/>
      <c r="L249" s="47"/>
      <c r="M249" s="47"/>
    </row>
    <row r="250" spans="1:13" x14ac:dyDescent="0.2">
      <c r="A250" s="51" t="s">
        <v>7</v>
      </c>
      <c r="B250" s="51" t="s">
        <v>111</v>
      </c>
      <c r="C250" s="51" t="s">
        <v>192</v>
      </c>
      <c r="D250" s="51" t="s">
        <v>112</v>
      </c>
      <c r="E250" s="24"/>
      <c r="F250" s="24"/>
      <c r="G250" s="24"/>
      <c r="H250" s="52">
        <v>-4904.8747709999998</v>
      </c>
      <c r="I250" s="24">
        <f t="shared" si="5"/>
        <v>-4904.8747709999998</v>
      </c>
      <c r="J250" s="51" t="s">
        <v>318</v>
      </c>
      <c r="K250" s="47"/>
      <c r="L250" s="47"/>
      <c r="M250" s="47"/>
    </row>
    <row r="251" spans="1:13" x14ac:dyDescent="0.2">
      <c r="A251" s="51" t="s">
        <v>7</v>
      </c>
      <c r="B251" s="51" t="s">
        <v>111</v>
      </c>
      <c r="C251" s="51" t="s">
        <v>92</v>
      </c>
      <c r="D251" s="51" t="s">
        <v>112</v>
      </c>
      <c r="E251" s="24"/>
      <c r="F251" s="24"/>
      <c r="G251" s="24"/>
      <c r="H251" s="52">
        <v>-682.10443499999997</v>
      </c>
      <c r="I251" s="24">
        <f t="shared" si="5"/>
        <v>-682.10443499999997</v>
      </c>
      <c r="J251" s="51" t="s">
        <v>318</v>
      </c>
      <c r="K251" s="47"/>
      <c r="L251" s="47"/>
      <c r="M251" s="47"/>
    </row>
    <row r="252" spans="1:13" x14ac:dyDescent="0.2">
      <c r="A252" s="51" t="s">
        <v>7</v>
      </c>
      <c r="B252" s="51" t="s">
        <v>111</v>
      </c>
      <c r="C252" s="51" t="s">
        <v>93</v>
      </c>
      <c r="D252" s="51" t="s">
        <v>112</v>
      </c>
      <c r="E252" s="24"/>
      <c r="F252" s="24"/>
      <c r="G252" s="24"/>
      <c r="H252" s="52">
        <v>20066.354114999998</v>
      </c>
      <c r="I252" s="24">
        <f t="shared" si="5"/>
        <v>20066.354114999998</v>
      </c>
      <c r="J252" s="51" t="s">
        <v>318</v>
      </c>
      <c r="K252" s="47"/>
      <c r="L252" s="47"/>
      <c r="M252" s="47"/>
    </row>
    <row r="253" spans="1:13" x14ac:dyDescent="0.2">
      <c r="A253" s="51" t="s">
        <v>7</v>
      </c>
      <c r="B253" s="51" t="s">
        <v>111</v>
      </c>
      <c r="C253" s="51" t="s">
        <v>94</v>
      </c>
      <c r="D253" s="51" t="s">
        <v>112</v>
      </c>
      <c r="E253" s="24"/>
      <c r="F253" s="24"/>
      <c r="G253" s="24"/>
      <c r="H253" s="52">
        <v>144.34921</v>
      </c>
      <c r="I253" s="24">
        <f t="shared" si="5"/>
        <v>144.34921</v>
      </c>
      <c r="J253" s="51" t="s">
        <v>318</v>
      </c>
      <c r="K253" s="47"/>
      <c r="L253" s="47"/>
      <c r="M253" s="47"/>
    </row>
    <row r="254" spans="1:13" x14ac:dyDescent="0.2">
      <c r="A254" s="51" t="s">
        <v>7</v>
      </c>
      <c r="B254" s="51" t="s">
        <v>111</v>
      </c>
      <c r="C254" s="51" t="s">
        <v>95</v>
      </c>
      <c r="D254" s="51" t="s">
        <v>112</v>
      </c>
      <c r="E254" s="24"/>
      <c r="F254" s="24"/>
      <c r="G254" s="24"/>
      <c r="H254" s="52">
        <v>3121.649226</v>
      </c>
      <c r="I254" s="24">
        <f t="shared" si="5"/>
        <v>3121.649226</v>
      </c>
      <c r="J254" s="51" t="s">
        <v>318</v>
      </c>
      <c r="K254" s="47"/>
      <c r="L254" s="47"/>
      <c r="M254" s="47"/>
    </row>
    <row r="255" spans="1:13" x14ac:dyDescent="0.2">
      <c r="A255" s="51" t="s">
        <v>7</v>
      </c>
      <c r="B255" s="51" t="s">
        <v>111</v>
      </c>
      <c r="C255" s="51" t="s">
        <v>99</v>
      </c>
      <c r="D255" s="51" t="s">
        <v>112</v>
      </c>
      <c r="E255" s="24"/>
      <c r="F255" s="24"/>
      <c r="G255" s="24"/>
      <c r="H255" s="52">
        <v>762.63289999999995</v>
      </c>
      <c r="I255" s="24">
        <f t="shared" si="5"/>
        <v>762.63289999999995</v>
      </c>
      <c r="J255" s="51" t="s">
        <v>318</v>
      </c>
      <c r="K255" s="47"/>
      <c r="L255" s="47"/>
      <c r="M255" s="47"/>
    </row>
    <row r="256" spans="1:13" x14ac:dyDescent="0.2">
      <c r="A256" s="51" t="s">
        <v>7</v>
      </c>
      <c r="B256" s="51" t="s">
        <v>111</v>
      </c>
      <c r="C256" s="51" t="s">
        <v>102</v>
      </c>
      <c r="D256" s="51" t="s">
        <v>112</v>
      </c>
      <c r="E256" s="24"/>
      <c r="F256" s="24"/>
      <c r="G256" s="24"/>
      <c r="H256" s="52">
        <v>814.37192400000004</v>
      </c>
      <c r="I256" s="24">
        <f t="shared" si="5"/>
        <v>814.37192400000004</v>
      </c>
      <c r="J256" s="51" t="s">
        <v>318</v>
      </c>
      <c r="K256" s="47"/>
      <c r="L256" s="47"/>
      <c r="M256" s="47"/>
    </row>
    <row r="257" spans="1:13" x14ac:dyDescent="0.2">
      <c r="A257" s="51" t="s">
        <v>7</v>
      </c>
      <c r="B257" s="51" t="s">
        <v>111</v>
      </c>
      <c r="C257" s="51" t="s">
        <v>207</v>
      </c>
      <c r="D257" s="51" t="s">
        <v>112</v>
      </c>
      <c r="E257" s="24"/>
      <c r="F257" s="24"/>
      <c r="G257" s="24"/>
      <c r="H257" s="52">
        <v>-18544.247486</v>
      </c>
      <c r="I257" s="24">
        <f t="shared" si="5"/>
        <v>-18544.247486</v>
      </c>
      <c r="J257" s="51" t="s">
        <v>318</v>
      </c>
      <c r="K257" s="47"/>
      <c r="L257" s="47"/>
      <c r="M257" s="47"/>
    </row>
    <row r="258" spans="1:13" x14ac:dyDescent="0.2">
      <c r="A258" s="51" t="s">
        <v>7</v>
      </c>
      <c r="B258" s="51" t="s">
        <v>111</v>
      </c>
      <c r="C258" s="51" t="s">
        <v>45</v>
      </c>
      <c r="D258" s="51" t="s">
        <v>112</v>
      </c>
      <c r="E258" s="24"/>
      <c r="F258" s="24"/>
      <c r="G258" s="24"/>
      <c r="H258" s="52">
        <v>0</v>
      </c>
      <c r="I258" s="24">
        <f t="shared" si="5"/>
        <v>0</v>
      </c>
      <c r="J258" s="51" t="s">
        <v>318</v>
      </c>
      <c r="K258" s="47"/>
      <c r="L258" s="47"/>
      <c r="M258" s="47"/>
    </row>
    <row r="259" spans="1:13" x14ac:dyDescent="0.2">
      <c r="A259" s="51" t="s">
        <v>7</v>
      </c>
      <c r="B259" s="51" t="s">
        <v>111</v>
      </c>
      <c r="C259" s="51" t="s">
        <v>208</v>
      </c>
      <c r="D259" s="51" t="s">
        <v>112</v>
      </c>
      <c r="E259" s="24"/>
      <c r="F259" s="24"/>
      <c r="G259" s="24"/>
      <c r="H259" s="52">
        <v>-35875.449787000005</v>
      </c>
      <c r="I259" s="24">
        <f t="shared" si="5"/>
        <v>-35875.449787000005</v>
      </c>
      <c r="J259" s="51" t="s">
        <v>318</v>
      </c>
      <c r="K259" s="47"/>
      <c r="L259" s="47"/>
      <c r="M259" s="47"/>
    </row>
    <row r="260" spans="1:13" x14ac:dyDescent="0.2">
      <c r="A260" s="51" t="s">
        <v>7</v>
      </c>
      <c r="B260" s="51" t="s">
        <v>111</v>
      </c>
      <c r="C260" s="51" t="s">
        <v>103</v>
      </c>
      <c r="D260" s="51" t="s">
        <v>112</v>
      </c>
      <c r="E260" s="24"/>
      <c r="F260" s="24"/>
      <c r="G260" s="24"/>
      <c r="H260" s="52">
        <v>-68696.296937999999</v>
      </c>
      <c r="I260" s="24">
        <f t="shared" si="5"/>
        <v>-68696.296937999999</v>
      </c>
      <c r="J260" s="51" t="s">
        <v>318</v>
      </c>
      <c r="K260" s="47"/>
      <c r="L260" s="47"/>
      <c r="M260" s="47"/>
    </row>
    <row r="261" spans="1:13" x14ac:dyDescent="0.2">
      <c r="A261" s="51" t="s">
        <v>7</v>
      </c>
      <c r="B261" s="51" t="s">
        <v>111</v>
      </c>
      <c r="C261" s="51" t="s">
        <v>209</v>
      </c>
      <c r="D261" s="51" t="s">
        <v>112</v>
      </c>
      <c r="E261" s="24"/>
      <c r="F261" s="24"/>
      <c r="G261" s="24"/>
      <c r="H261" s="52">
        <v>60811.180651000002</v>
      </c>
      <c r="I261" s="24">
        <f t="shared" si="5"/>
        <v>60811.180651000002</v>
      </c>
      <c r="J261" s="51" t="s">
        <v>318</v>
      </c>
      <c r="K261" s="47"/>
      <c r="L261" s="47"/>
      <c r="M261" s="47"/>
    </row>
    <row r="262" spans="1:13" x14ac:dyDescent="0.2">
      <c r="A262" s="51" t="s">
        <v>7</v>
      </c>
      <c r="B262" s="51" t="s">
        <v>111</v>
      </c>
      <c r="C262" s="51" t="s">
        <v>104</v>
      </c>
      <c r="D262" s="51" t="s">
        <v>112</v>
      </c>
      <c r="E262" s="24"/>
      <c r="F262" s="24"/>
      <c r="G262" s="24"/>
      <c r="H262" s="52">
        <v>-7798.1125999999995</v>
      </c>
      <c r="I262" s="24">
        <f t="shared" si="5"/>
        <v>-7798.1125999999995</v>
      </c>
      <c r="J262" s="51" t="s">
        <v>318</v>
      </c>
      <c r="K262" s="47"/>
      <c r="L262" s="47"/>
      <c r="M262" s="47"/>
    </row>
    <row r="263" spans="1:13" x14ac:dyDescent="0.2">
      <c r="A263" s="51" t="s">
        <v>7</v>
      </c>
      <c r="B263" s="51" t="s">
        <v>111</v>
      </c>
      <c r="C263" s="51" t="s">
        <v>12</v>
      </c>
      <c r="D263" s="51" t="s">
        <v>112</v>
      </c>
      <c r="E263" s="24"/>
      <c r="F263" s="24"/>
      <c r="G263" s="24"/>
      <c r="H263" s="52">
        <v>-1229222.7427670001</v>
      </c>
      <c r="I263" s="24">
        <f t="shared" si="5"/>
        <v>-1229222.7427670001</v>
      </c>
      <c r="J263" s="51" t="s">
        <v>318</v>
      </c>
      <c r="K263" s="47"/>
      <c r="L263" s="47"/>
      <c r="M263" s="47"/>
    </row>
    <row r="264" spans="1:13" x14ac:dyDescent="0.2">
      <c r="A264" s="51" t="s">
        <v>7</v>
      </c>
      <c r="B264" s="51" t="s">
        <v>111</v>
      </c>
      <c r="C264" s="51" t="s">
        <v>211</v>
      </c>
      <c r="D264" s="51" t="s">
        <v>112</v>
      </c>
      <c r="E264" s="24"/>
      <c r="F264" s="24"/>
      <c r="G264" s="24"/>
      <c r="H264" s="52">
        <v>0</v>
      </c>
      <c r="I264" s="24">
        <f t="shared" si="5"/>
        <v>0</v>
      </c>
      <c r="J264" s="51" t="s">
        <v>318</v>
      </c>
      <c r="K264" s="47"/>
      <c r="L264" s="47"/>
      <c r="M264" s="47"/>
    </row>
    <row r="265" spans="1:13" x14ac:dyDescent="0.2">
      <c r="A265" s="11"/>
      <c r="B265" s="11" t="s">
        <v>111</v>
      </c>
      <c r="C265" s="11"/>
      <c r="D265" s="11" t="s">
        <v>156</v>
      </c>
      <c r="E265" s="28">
        <v>10459997.02</v>
      </c>
      <c r="F265" s="28">
        <v>2783363.15</v>
      </c>
      <c r="G265" s="28">
        <f>SUM(G129:G264)</f>
        <v>13243360.169999998</v>
      </c>
      <c r="H265" s="28"/>
      <c r="I265" s="28">
        <f>SUM(I129:I264)</f>
        <v>11392602.346285993</v>
      </c>
      <c r="J265" s="11"/>
      <c r="K265" s="1"/>
      <c r="L265" s="1"/>
      <c r="M265" s="1"/>
    </row>
    <row r="266" spans="1:13" x14ac:dyDescent="0.2">
      <c r="A266" s="4" t="s">
        <v>7</v>
      </c>
      <c r="B266" s="4" t="s">
        <v>157</v>
      </c>
      <c r="C266" s="4" t="s">
        <v>158</v>
      </c>
      <c r="D266" s="4" t="s">
        <v>159</v>
      </c>
      <c r="E266" s="24">
        <v>1463630.37</v>
      </c>
      <c r="F266" s="24">
        <v>294334.78999999998</v>
      </c>
      <c r="G266" s="24">
        <f t="shared" si="6"/>
        <v>1757965.1600000001</v>
      </c>
      <c r="H266" s="24"/>
      <c r="I266" s="24">
        <f t="shared" si="5"/>
        <v>1757965.1600000001</v>
      </c>
      <c r="J266" s="4" t="s">
        <v>11</v>
      </c>
      <c r="K266" s="7"/>
      <c r="L266" s="7"/>
      <c r="M266" s="7"/>
    </row>
    <row r="267" spans="1:13" x14ac:dyDescent="0.2">
      <c r="A267" s="4" t="s">
        <v>7</v>
      </c>
      <c r="B267" s="4" t="s">
        <v>157</v>
      </c>
      <c r="C267" s="4" t="s">
        <v>160</v>
      </c>
      <c r="D267" s="4" t="s">
        <v>159</v>
      </c>
      <c r="E267" s="24">
        <v>-306825.53000000003</v>
      </c>
      <c r="F267" s="24">
        <v>68700.009999999995</v>
      </c>
      <c r="G267" s="24">
        <f t="shared" si="6"/>
        <v>-238125.52000000002</v>
      </c>
      <c r="H267" s="24"/>
      <c r="I267" s="24">
        <f t="shared" si="5"/>
        <v>-238125.52000000002</v>
      </c>
      <c r="J267" s="4" t="s">
        <v>11</v>
      </c>
      <c r="K267" s="7"/>
      <c r="L267" s="7"/>
      <c r="M267" s="7"/>
    </row>
    <row r="268" spans="1:13" x14ac:dyDescent="0.2">
      <c r="A268" s="4" t="s">
        <v>7</v>
      </c>
      <c r="B268" s="4" t="s">
        <v>157</v>
      </c>
      <c r="C268" s="4" t="s">
        <v>160</v>
      </c>
      <c r="D268" s="4" t="s">
        <v>159</v>
      </c>
      <c r="E268" s="24">
        <v>54925.52</v>
      </c>
      <c r="F268" s="24">
        <v>0</v>
      </c>
      <c r="G268" s="24">
        <f t="shared" si="6"/>
        <v>54925.52</v>
      </c>
      <c r="H268" s="24"/>
      <c r="I268" s="24">
        <f t="shared" si="5"/>
        <v>54925.52</v>
      </c>
      <c r="J268" s="4" t="s">
        <v>13</v>
      </c>
      <c r="K268" s="7"/>
      <c r="L268" s="7"/>
      <c r="M268" s="7"/>
    </row>
    <row r="269" spans="1:13" x14ac:dyDescent="0.2">
      <c r="A269" s="4" t="s">
        <v>7</v>
      </c>
      <c r="B269" s="4" t="s">
        <v>157</v>
      </c>
      <c r="C269" s="4" t="s">
        <v>161</v>
      </c>
      <c r="D269" s="4" t="s">
        <v>159</v>
      </c>
      <c r="E269" s="24">
        <v>13129.32</v>
      </c>
      <c r="F269" s="24">
        <v>4826.3100000000004</v>
      </c>
      <c r="G269" s="24">
        <f t="shared" si="6"/>
        <v>17955.63</v>
      </c>
      <c r="H269" s="24"/>
      <c r="I269" s="24">
        <f t="shared" si="5"/>
        <v>17955.63</v>
      </c>
      <c r="J269" s="4" t="s">
        <v>11</v>
      </c>
      <c r="K269" s="7"/>
      <c r="L269" s="7"/>
      <c r="M269" s="7"/>
    </row>
    <row r="270" spans="1:13" x14ac:dyDescent="0.2">
      <c r="A270" s="4" t="s">
        <v>7</v>
      </c>
      <c r="B270" s="4" t="s">
        <v>157</v>
      </c>
      <c r="C270" s="4" t="s">
        <v>162</v>
      </c>
      <c r="D270" s="4" t="s">
        <v>163</v>
      </c>
      <c r="E270" s="24">
        <v>-30151.200000000001</v>
      </c>
      <c r="F270" s="24">
        <v>0</v>
      </c>
      <c r="G270" s="24">
        <f t="shared" si="6"/>
        <v>-30151.200000000001</v>
      </c>
      <c r="H270" s="24"/>
      <c r="I270" s="24">
        <f t="shared" si="5"/>
        <v>-30151.200000000001</v>
      </c>
      <c r="J270" s="4" t="s">
        <v>11</v>
      </c>
      <c r="K270" s="7"/>
      <c r="L270" s="7"/>
      <c r="M270" s="7"/>
    </row>
    <row r="271" spans="1:13" x14ac:dyDescent="0.2">
      <c r="A271" s="4" t="s">
        <v>7</v>
      </c>
      <c r="B271" s="4" t="s">
        <v>157</v>
      </c>
      <c r="C271" s="4" t="s">
        <v>73</v>
      </c>
      <c r="D271" s="4" t="s">
        <v>163</v>
      </c>
      <c r="E271" s="24">
        <v>0</v>
      </c>
      <c r="F271" s="24">
        <v>0</v>
      </c>
      <c r="G271" s="24">
        <f t="shared" si="6"/>
        <v>0</v>
      </c>
      <c r="H271" s="24"/>
      <c r="I271" s="24">
        <f t="shared" si="5"/>
        <v>0</v>
      </c>
      <c r="J271" s="4" t="s">
        <v>11</v>
      </c>
      <c r="K271" s="7"/>
      <c r="L271" s="7"/>
      <c r="M271" s="7"/>
    </row>
    <row r="272" spans="1:13" x14ac:dyDescent="0.2">
      <c r="A272" s="4" t="s">
        <v>7</v>
      </c>
      <c r="B272" s="4" t="s">
        <v>157</v>
      </c>
      <c r="C272" s="4" t="s">
        <v>164</v>
      </c>
      <c r="D272" s="4" t="s">
        <v>163</v>
      </c>
      <c r="E272" s="24">
        <v>5251.97</v>
      </c>
      <c r="F272" s="24">
        <v>0</v>
      </c>
      <c r="G272" s="24">
        <f t="shared" si="6"/>
        <v>5251.97</v>
      </c>
      <c r="H272" s="24"/>
      <c r="I272" s="24">
        <f t="shared" si="5"/>
        <v>5251.97</v>
      </c>
      <c r="J272" s="4" t="s">
        <v>11</v>
      </c>
      <c r="K272" s="7"/>
      <c r="L272" s="7"/>
      <c r="M272" s="7"/>
    </row>
    <row r="273" spans="1:13" x14ac:dyDescent="0.2">
      <c r="A273" s="4" t="s">
        <v>7</v>
      </c>
      <c r="B273" s="4" t="s">
        <v>157</v>
      </c>
      <c r="C273" s="4" t="s">
        <v>165</v>
      </c>
      <c r="D273" s="4" t="s">
        <v>163</v>
      </c>
      <c r="E273" s="24">
        <v>0</v>
      </c>
      <c r="F273" s="24">
        <v>0</v>
      </c>
      <c r="G273" s="24">
        <f t="shared" si="6"/>
        <v>0</v>
      </c>
      <c r="H273" s="24"/>
      <c r="I273" s="24">
        <f t="shared" si="5"/>
        <v>0</v>
      </c>
      <c r="J273" s="4" t="s">
        <v>11</v>
      </c>
      <c r="K273" s="7"/>
      <c r="L273" s="7"/>
      <c r="M273" s="7"/>
    </row>
    <row r="274" spans="1:13" x14ac:dyDescent="0.2">
      <c r="A274" s="4" t="s">
        <v>7</v>
      </c>
      <c r="B274" s="4" t="s">
        <v>157</v>
      </c>
      <c r="C274" s="4" t="s">
        <v>75</v>
      </c>
      <c r="D274" s="4" t="s">
        <v>163</v>
      </c>
      <c r="E274" s="24">
        <v>0</v>
      </c>
      <c r="F274" s="24">
        <v>0</v>
      </c>
      <c r="G274" s="24">
        <f t="shared" si="6"/>
        <v>0</v>
      </c>
      <c r="H274" s="24"/>
      <c r="I274" s="24">
        <f t="shared" si="5"/>
        <v>0</v>
      </c>
      <c r="J274" s="4" t="s">
        <v>11</v>
      </c>
      <c r="K274" s="7"/>
      <c r="L274" s="7"/>
      <c r="M274" s="7"/>
    </row>
    <row r="275" spans="1:13" x14ac:dyDescent="0.2">
      <c r="A275" s="4" t="s">
        <v>7</v>
      </c>
      <c r="B275" s="4" t="s">
        <v>157</v>
      </c>
      <c r="C275" s="4" t="s">
        <v>166</v>
      </c>
      <c r="D275" s="4" t="s">
        <v>163</v>
      </c>
      <c r="E275" s="24">
        <v>0</v>
      </c>
      <c r="F275" s="24">
        <v>0</v>
      </c>
      <c r="G275" s="24">
        <f t="shared" si="6"/>
        <v>0</v>
      </c>
      <c r="H275" s="24"/>
      <c r="I275" s="24">
        <f t="shared" si="5"/>
        <v>0</v>
      </c>
      <c r="J275" s="4" t="s">
        <v>11</v>
      </c>
      <c r="K275" s="7"/>
      <c r="L275" s="7"/>
      <c r="M275" s="7"/>
    </row>
    <row r="276" spans="1:13" x14ac:dyDescent="0.2">
      <c r="A276" s="4" t="s">
        <v>7</v>
      </c>
      <c r="B276" s="4" t="s">
        <v>157</v>
      </c>
      <c r="C276" s="4" t="s">
        <v>136</v>
      </c>
      <c r="D276" s="4" t="s">
        <v>163</v>
      </c>
      <c r="E276" s="24">
        <v>-20166.599999999999</v>
      </c>
      <c r="F276" s="24">
        <v>0</v>
      </c>
      <c r="G276" s="24">
        <f t="shared" si="6"/>
        <v>-20166.599999999999</v>
      </c>
      <c r="H276" s="24"/>
      <c r="I276" s="24">
        <f t="shared" si="5"/>
        <v>-20166.599999999999</v>
      </c>
      <c r="J276" s="4" t="s">
        <v>11</v>
      </c>
      <c r="K276" s="7"/>
      <c r="L276" s="7"/>
      <c r="M276" s="7"/>
    </row>
    <row r="277" spans="1:13" x14ac:dyDescent="0.2">
      <c r="A277" s="4" t="s">
        <v>7</v>
      </c>
      <c r="B277" s="4" t="s">
        <v>157</v>
      </c>
      <c r="C277" s="4" t="s">
        <v>76</v>
      </c>
      <c r="D277" s="4" t="s">
        <v>163</v>
      </c>
      <c r="E277" s="24">
        <v>0</v>
      </c>
      <c r="F277" s="24">
        <v>0</v>
      </c>
      <c r="G277" s="24">
        <f t="shared" si="6"/>
        <v>0</v>
      </c>
      <c r="H277" s="24"/>
      <c r="I277" s="24">
        <f t="shared" si="5"/>
        <v>0</v>
      </c>
      <c r="J277" s="4" t="s">
        <v>11</v>
      </c>
      <c r="K277" s="7"/>
      <c r="L277" s="7"/>
      <c r="M277" s="7"/>
    </row>
    <row r="278" spans="1:13" x14ac:dyDescent="0.2">
      <c r="A278" s="4" t="s">
        <v>7</v>
      </c>
      <c r="B278" s="4" t="s">
        <v>157</v>
      </c>
      <c r="C278" s="4" t="s">
        <v>78</v>
      </c>
      <c r="D278" s="4" t="s">
        <v>163</v>
      </c>
      <c r="E278" s="24">
        <v>-7</v>
      </c>
      <c r="F278" s="24">
        <v>0</v>
      </c>
      <c r="G278" s="24">
        <f t="shared" si="6"/>
        <v>-7</v>
      </c>
      <c r="H278" s="24"/>
      <c r="I278" s="24">
        <f t="shared" si="5"/>
        <v>-7</v>
      </c>
      <c r="J278" s="4" t="s">
        <v>11</v>
      </c>
      <c r="K278" s="7"/>
      <c r="L278" s="7"/>
      <c r="M278" s="7"/>
    </row>
    <row r="279" spans="1:13" x14ac:dyDescent="0.2">
      <c r="A279" s="4" t="s">
        <v>7</v>
      </c>
      <c r="B279" s="4" t="s">
        <v>157</v>
      </c>
      <c r="C279" s="4" t="s">
        <v>79</v>
      </c>
      <c r="D279" s="4" t="s">
        <v>163</v>
      </c>
      <c r="E279" s="24">
        <v>-4.4800000000000004</v>
      </c>
      <c r="F279" s="24">
        <v>0</v>
      </c>
      <c r="G279" s="24">
        <f t="shared" si="6"/>
        <v>-4.4800000000000004</v>
      </c>
      <c r="H279" s="24"/>
      <c r="I279" s="24">
        <f t="shared" si="5"/>
        <v>-4.4800000000000004</v>
      </c>
      <c r="J279" s="4" t="s">
        <v>11</v>
      </c>
      <c r="K279" s="7"/>
      <c r="L279" s="7"/>
      <c r="M279" s="7"/>
    </row>
    <row r="280" spans="1:13" x14ac:dyDescent="0.2">
      <c r="A280" s="4" t="s">
        <v>7</v>
      </c>
      <c r="B280" s="4" t="s">
        <v>157</v>
      </c>
      <c r="C280" s="4" t="s">
        <v>143</v>
      </c>
      <c r="D280" s="4" t="s">
        <v>163</v>
      </c>
      <c r="E280" s="24">
        <v>-6.16</v>
      </c>
      <c r="F280" s="24">
        <v>0</v>
      </c>
      <c r="G280" s="24">
        <f t="shared" si="6"/>
        <v>-6.16</v>
      </c>
      <c r="H280" s="24"/>
      <c r="I280" s="24">
        <f t="shared" si="5"/>
        <v>-6.16</v>
      </c>
      <c r="J280" s="4" t="s">
        <v>11</v>
      </c>
      <c r="K280" s="7"/>
      <c r="L280" s="7"/>
      <c r="M280" s="7"/>
    </row>
    <row r="281" spans="1:13" x14ac:dyDescent="0.2">
      <c r="A281" s="4" t="s">
        <v>7</v>
      </c>
      <c r="B281" s="4" t="s">
        <v>157</v>
      </c>
      <c r="C281" s="4" t="s">
        <v>80</v>
      </c>
      <c r="D281" s="4" t="s">
        <v>163</v>
      </c>
      <c r="E281" s="24">
        <v>-1.34</v>
      </c>
      <c r="F281" s="24">
        <v>0</v>
      </c>
      <c r="G281" s="24">
        <f t="shared" si="6"/>
        <v>-1.34</v>
      </c>
      <c r="H281" s="24"/>
      <c r="I281" s="24">
        <f t="shared" si="5"/>
        <v>-1.34</v>
      </c>
      <c r="J281" s="4" t="s">
        <v>11</v>
      </c>
      <c r="K281" s="7"/>
      <c r="L281" s="7"/>
      <c r="M281" s="7"/>
    </row>
    <row r="282" spans="1:13" x14ac:dyDescent="0.2">
      <c r="A282" s="4" t="s">
        <v>7</v>
      </c>
      <c r="B282" s="4" t="s">
        <v>157</v>
      </c>
      <c r="C282" s="4" t="s">
        <v>144</v>
      </c>
      <c r="D282" s="4" t="s">
        <v>163</v>
      </c>
      <c r="E282" s="24">
        <v>0</v>
      </c>
      <c r="F282" s="24">
        <v>0</v>
      </c>
      <c r="G282" s="24">
        <f t="shared" si="6"/>
        <v>0</v>
      </c>
      <c r="H282" s="24"/>
      <c r="I282" s="24">
        <f t="shared" si="5"/>
        <v>0</v>
      </c>
      <c r="J282" s="4" t="s">
        <v>11</v>
      </c>
      <c r="K282" s="7"/>
      <c r="L282" s="7"/>
      <c r="M282" s="7"/>
    </row>
    <row r="283" spans="1:13" x14ac:dyDescent="0.2">
      <c r="A283" s="4" t="s">
        <v>7</v>
      </c>
      <c r="B283" s="4" t="s">
        <v>157</v>
      </c>
      <c r="C283" s="4" t="s">
        <v>146</v>
      </c>
      <c r="D283" s="4" t="s">
        <v>163</v>
      </c>
      <c r="E283" s="24">
        <v>0</v>
      </c>
      <c r="F283" s="24">
        <v>0</v>
      </c>
      <c r="G283" s="24">
        <f t="shared" si="6"/>
        <v>0</v>
      </c>
      <c r="H283" s="24"/>
      <c r="I283" s="24">
        <f t="shared" ref="I283:I346" si="7">SUM(G283:H283)</f>
        <v>0</v>
      </c>
      <c r="J283" s="4" t="s">
        <v>11</v>
      </c>
      <c r="K283" s="7"/>
      <c r="L283" s="7"/>
      <c r="M283" s="7"/>
    </row>
    <row r="284" spans="1:13" x14ac:dyDescent="0.2">
      <c r="A284" s="4" t="s">
        <v>7</v>
      </c>
      <c r="B284" s="4" t="s">
        <v>157</v>
      </c>
      <c r="C284" s="4" t="s">
        <v>147</v>
      </c>
      <c r="D284" s="4" t="s">
        <v>163</v>
      </c>
      <c r="E284" s="24">
        <v>17594.900000000001</v>
      </c>
      <c r="F284" s="24">
        <v>0</v>
      </c>
      <c r="G284" s="24">
        <f t="shared" si="6"/>
        <v>17594.900000000001</v>
      </c>
      <c r="H284" s="24"/>
      <c r="I284" s="24">
        <f t="shared" si="7"/>
        <v>17594.900000000001</v>
      </c>
      <c r="J284" s="4" t="s">
        <v>11</v>
      </c>
      <c r="K284" s="7"/>
      <c r="L284" s="7"/>
      <c r="M284" s="7"/>
    </row>
    <row r="285" spans="1:13" x14ac:dyDescent="0.2">
      <c r="A285" s="4" t="s">
        <v>7</v>
      </c>
      <c r="B285" s="4" t="s">
        <v>157</v>
      </c>
      <c r="C285" s="4" t="s">
        <v>81</v>
      </c>
      <c r="D285" s="4" t="s">
        <v>163</v>
      </c>
      <c r="E285" s="24">
        <v>-10.47</v>
      </c>
      <c r="F285" s="24">
        <v>0</v>
      </c>
      <c r="G285" s="24">
        <f t="shared" si="6"/>
        <v>-10.47</v>
      </c>
      <c r="H285" s="24"/>
      <c r="I285" s="24">
        <f t="shared" si="7"/>
        <v>-10.47</v>
      </c>
      <c r="J285" s="4" t="s">
        <v>11</v>
      </c>
      <c r="K285" s="7"/>
      <c r="L285" s="7"/>
      <c r="M285" s="7"/>
    </row>
    <row r="286" spans="1:13" x14ac:dyDescent="0.2">
      <c r="A286" s="4" t="s">
        <v>7</v>
      </c>
      <c r="B286" s="4" t="s">
        <v>157</v>
      </c>
      <c r="C286" s="4" t="s">
        <v>88</v>
      </c>
      <c r="D286" s="4" t="s">
        <v>163</v>
      </c>
      <c r="E286" s="24">
        <v>6026.56</v>
      </c>
      <c r="F286" s="24">
        <v>7250.78</v>
      </c>
      <c r="G286" s="24">
        <f t="shared" si="6"/>
        <v>13277.34</v>
      </c>
      <c r="H286" s="24"/>
      <c r="I286" s="24">
        <f t="shared" si="7"/>
        <v>13277.34</v>
      </c>
      <c r="J286" s="4" t="s">
        <v>11</v>
      </c>
      <c r="K286" s="7"/>
      <c r="L286" s="7"/>
      <c r="M286" s="7"/>
    </row>
    <row r="287" spans="1:13" x14ac:dyDescent="0.2">
      <c r="A287" s="4" t="s">
        <v>7</v>
      </c>
      <c r="B287" s="4" t="s">
        <v>157</v>
      </c>
      <c r="C287" s="4" t="s">
        <v>89</v>
      </c>
      <c r="D287" s="4" t="s">
        <v>163</v>
      </c>
      <c r="E287" s="24">
        <v>1.33</v>
      </c>
      <c r="F287" s="24">
        <v>0</v>
      </c>
      <c r="G287" s="24">
        <f t="shared" si="6"/>
        <v>1.33</v>
      </c>
      <c r="H287" s="24"/>
      <c r="I287" s="24">
        <f t="shared" si="7"/>
        <v>1.33</v>
      </c>
      <c r="J287" s="4" t="s">
        <v>11</v>
      </c>
      <c r="K287" s="7"/>
      <c r="L287" s="7"/>
      <c r="M287" s="7"/>
    </row>
    <row r="288" spans="1:13" x14ac:dyDescent="0.2">
      <c r="A288" s="4" t="s">
        <v>7</v>
      </c>
      <c r="B288" s="4" t="s">
        <v>157</v>
      </c>
      <c r="C288" s="4" t="s">
        <v>90</v>
      </c>
      <c r="D288" s="4" t="s">
        <v>163</v>
      </c>
      <c r="E288" s="24">
        <v>578.24</v>
      </c>
      <c r="F288" s="24">
        <v>0</v>
      </c>
      <c r="G288" s="24">
        <f t="shared" si="6"/>
        <v>578.24</v>
      </c>
      <c r="H288" s="24"/>
      <c r="I288" s="24">
        <f t="shared" si="7"/>
        <v>578.24</v>
      </c>
      <c r="J288" s="4" t="s">
        <v>11</v>
      </c>
      <c r="K288" s="7"/>
      <c r="L288" s="7"/>
      <c r="M288" s="7"/>
    </row>
    <row r="289" spans="1:13" x14ac:dyDescent="0.2">
      <c r="A289" s="4" t="s">
        <v>7</v>
      </c>
      <c r="B289" s="4" t="s">
        <v>157</v>
      </c>
      <c r="C289" s="4" t="s">
        <v>98</v>
      </c>
      <c r="D289" s="4" t="s">
        <v>163</v>
      </c>
      <c r="E289" s="24">
        <v>0</v>
      </c>
      <c r="F289" s="24">
        <v>0</v>
      </c>
      <c r="G289" s="24">
        <f t="shared" si="6"/>
        <v>0</v>
      </c>
      <c r="H289" s="24"/>
      <c r="I289" s="24">
        <f t="shared" si="7"/>
        <v>0</v>
      </c>
      <c r="J289" s="4" t="s">
        <v>11</v>
      </c>
      <c r="K289" s="7"/>
      <c r="L289" s="7"/>
      <c r="M289" s="7"/>
    </row>
    <row r="290" spans="1:13" x14ac:dyDescent="0.2">
      <c r="A290" s="4" t="s">
        <v>7</v>
      </c>
      <c r="B290" s="4" t="s">
        <v>157</v>
      </c>
      <c r="C290" s="4" t="s">
        <v>9</v>
      </c>
      <c r="D290" s="4" t="s">
        <v>163</v>
      </c>
      <c r="E290" s="24">
        <v>749450.32</v>
      </c>
      <c r="F290" s="24">
        <v>544573.14</v>
      </c>
      <c r="G290" s="24">
        <f t="shared" si="6"/>
        <v>1294023.46</v>
      </c>
      <c r="H290" s="24"/>
      <c r="I290" s="24">
        <f t="shared" si="7"/>
        <v>1294023.46</v>
      </c>
      <c r="J290" s="4" t="s">
        <v>11</v>
      </c>
      <c r="K290" s="7"/>
      <c r="L290" s="7"/>
      <c r="M290" s="7"/>
    </row>
    <row r="291" spans="1:13" x14ac:dyDescent="0.2">
      <c r="A291" s="4" t="s">
        <v>7</v>
      </c>
      <c r="B291" s="4" t="s">
        <v>157</v>
      </c>
      <c r="C291" s="4" t="s">
        <v>103</v>
      </c>
      <c r="D291" s="4" t="s">
        <v>163</v>
      </c>
      <c r="E291" s="24">
        <v>-375.42</v>
      </c>
      <c r="F291" s="24">
        <v>0</v>
      </c>
      <c r="G291" s="24">
        <f t="shared" si="6"/>
        <v>-375.42</v>
      </c>
      <c r="H291" s="24"/>
      <c r="I291" s="24">
        <f t="shared" si="7"/>
        <v>-375.42</v>
      </c>
      <c r="J291" s="4" t="s">
        <v>11</v>
      </c>
      <c r="K291" s="7"/>
      <c r="L291" s="7"/>
      <c r="M291" s="7"/>
    </row>
    <row r="292" spans="1:13" x14ac:dyDescent="0.2">
      <c r="A292" s="4" t="s">
        <v>7</v>
      </c>
      <c r="B292" s="4" t="s">
        <v>157</v>
      </c>
      <c r="C292" s="4" t="s">
        <v>12</v>
      </c>
      <c r="D292" s="4" t="s">
        <v>163</v>
      </c>
      <c r="E292" s="24">
        <v>32594.06</v>
      </c>
      <c r="F292" s="24">
        <v>87814.34</v>
      </c>
      <c r="G292" s="24">
        <f t="shared" si="6"/>
        <v>120408.4</v>
      </c>
      <c r="H292" s="24"/>
      <c r="I292" s="24">
        <f t="shared" si="7"/>
        <v>120408.4</v>
      </c>
      <c r="J292" s="4" t="s">
        <v>11</v>
      </c>
      <c r="K292" s="7"/>
      <c r="L292" s="7"/>
      <c r="M292" s="7"/>
    </row>
    <row r="293" spans="1:13" x14ac:dyDescent="0.2">
      <c r="A293" s="4" t="s">
        <v>7</v>
      </c>
      <c r="B293" s="4" t="s">
        <v>157</v>
      </c>
      <c r="C293" s="4" t="s">
        <v>167</v>
      </c>
      <c r="D293" s="4" t="s">
        <v>168</v>
      </c>
      <c r="E293" s="24">
        <v>695869.73</v>
      </c>
      <c r="F293" s="24">
        <v>159381</v>
      </c>
      <c r="G293" s="24">
        <f t="shared" si="6"/>
        <v>855250.73</v>
      </c>
      <c r="H293" s="24"/>
      <c r="I293" s="24">
        <f t="shared" si="7"/>
        <v>855250.73</v>
      </c>
      <c r="J293" s="4" t="s">
        <v>11</v>
      </c>
      <c r="K293" s="7"/>
      <c r="L293" s="7"/>
      <c r="M293" s="7"/>
    </row>
    <row r="294" spans="1:13" x14ac:dyDescent="0.2">
      <c r="A294" s="4" t="s">
        <v>7</v>
      </c>
      <c r="B294" s="4" t="s">
        <v>157</v>
      </c>
      <c r="C294" s="4" t="s">
        <v>117</v>
      </c>
      <c r="D294" s="4" t="s">
        <v>168</v>
      </c>
      <c r="E294" s="24">
        <v>0</v>
      </c>
      <c r="F294" s="24">
        <v>0</v>
      </c>
      <c r="G294" s="24">
        <f t="shared" si="6"/>
        <v>0</v>
      </c>
      <c r="H294" s="24"/>
      <c r="I294" s="24">
        <f t="shared" si="7"/>
        <v>0</v>
      </c>
      <c r="J294" s="4" t="s">
        <v>11</v>
      </c>
      <c r="K294" s="7"/>
      <c r="L294" s="7"/>
      <c r="M294" s="7"/>
    </row>
    <row r="295" spans="1:13" x14ac:dyDescent="0.2">
      <c r="A295" s="4" t="s">
        <v>7</v>
      </c>
      <c r="B295" s="4" t="s">
        <v>157</v>
      </c>
      <c r="C295" s="4" t="s">
        <v>73</v>
      </c>
      <c r="D295" s="4" t="s">
        <v>168</v>
      </c>
      <c r="E295" s="24">
        <v>20.85</v>
      </c>
      <c r="F295" s="24">
        <v>0</v>
      </c>
      <c r="G295" s="24">
        <f t="shared" si="6"/>
        <v>20.85</v>
      </c>
      <c r="H295" s="24"/>
      <c r="I295" s="24">
        <f t="shared" si="7"/>
        <v>20.85</v>
      </c>
      <c r="J295" s="4" t="s">
        <v>11</v>
      </c>
      <c r="K295" s="7"/>
      <c r="L295" s="7"/>
      <c r="M295" s="7"/>
    </row>
    <row r="296" spans="1:13" x14ac:dyDescent="0.2">
      <c r="A296" s="4" t="s">
        <v>7</v>
      </c>
      <c r="B296" s="4" t="s">
        <v>157</v>
      </c>
      <c r="C296" s="4" t="s">
        <v>169</v>
      </c>
      <c r="D296" s="4" t="s">
        <v>168</v>
      </c>
      <c r="E296" s="24">
        <v>17152.560000000001</v>
      </c>
      <c r="F296" s="24">
        <v>0</v>
      </c>
      <c r="G296" s="24">
        <f t="shared" si="6"/>
        <v>17152.560000000001</v>
      </c>
      <c r="H296" s="24"/>
      <c r="I296" s="24">
        <f t="shared" si="7"/>
        <v>17152.560000000001</v>
      </c>
      <c r="J296" s="4" t="s">
        <v>11</v>
      </c>
      <c r="K296" s="7"/>
      <c r="L296" s="7"/>
      <c r="M296" s="7"/>
    </row>
    <row r="297" spans="1:13" x14ac:dyDescent="0.2">
      <c r="A297" s="4" t="s">
        <v>7</v>
      </c>
      <c r="B297" s="4" t="s">
        <v>157</v>
      </c>
      <c r="C297" s="4" t="s">
        <v>170</v>
      </c>
      <c r="D297" s="4" t="s">
        <v>168</v>
      </c>
      <c r="E297" s="24">
        <v>2700.91</v>
      </c>
      <c r="F297" s="24">
        <v>1526.22</v>
      </c>
      <c r="G297" s="24">
        <f t="shared" si="6"/>
        <v>4227.13</v>
      </c>
      <c r="H297" s="24"/>
      <c r="I297" s="24">
        <f t="shared" si="7"/>
        <v>4227.13</v>
      </c>
      <c r="J297" s="4" t="s">
        <v>11</v>
      </c>
      <c r="K297" s="7"/>
      <c r="L297" s="7"/>
      <c r="M297" s="7"/>
    </row>
    <row r="298" spans="1:13" x14ac:dyDescent="0.2">
      <c r="A298" s="4" t="s">
        <v>7</v>
      </c>
      <c r="B298" s="4" t="s">
        <v>157</v>
      </c>
      <c r="C298" s="4" t="s">
        <v>79</v>
      </c>
      <c r="D298" s="4" t="s">
        <v>168</v>
      </c>
      <c r="E298" s="24">
        <v>17.3</v>
      </c>
      <c r="F298" s="24">
        <v>0</v>
      </c>
      <c r="G298" s="24">
        <f t="shared" si="6"/>
        <v>17.3</v>
      </c>
      <c r="H298" s="24"/>
      <c r="I298" s="24">
        <f t="shared" si="7"/>
        <v>17.3</v>
      </c>
      <c r="J298" s="4" t="s">
        <v>11</v>
      </c>
      <c r="K298" s="7"/>
      <c r="L298" s="7"/>
      <c r="M298" s="7"/>
    </row>
    <row r="299" spans="1:13" x14ac:dyDescent="0.2">
      <c r="A299" s="4" t="s">
        <v>7</v>
      </c>
      <c r="B299" s="4" t="s">
        <v>157</v>
      </c>
      <c r="C299" s="4" t="s">
        <v>80</v>
      </c>
      <c r="D299" s="4" t="s">
        <v>168</v>
      </c>
      <c r="E299" s="24">
        <v>10.8</v>
      </c>
      <c r="F299" s="24">
        <v>0</v>
      </c>
      <c r="G299" s="24">
        <f t="shared" si="6"/>
        <v>10.8</v>
      </c>
      <c r="H299" s="24"/>
      <c r="I299" s="24">
        <f t="shared" si="7"/>
        <v>10.8</v>
      </c>
      <c r="J299" s="4" t="s">
        <v>11</v>
      </c>
      <c r="K299" s="7"/>
      <c r="L299" s="7"/>
      <c r="M299" s="7"/>
    </row>
    <row r="300" spans="1:13" x14ac:dyDescent="0.2">
      <c r="A300" s="4" t="s">
        <v>7</v>
      </c>
      <c r="B300" s="4" t="s">
        <v>157</v>
      </c>
      <c r="C300" s="4" t="s">
        <v>171</v>
      </c>
      <c r="D300" s="4" t="s">
        <v>168</v>
      </c>
      <c r="E300" s="24">
        <v>0</v>
      </c>
      <c r="F300" s="24">
        <v>0</v>
      </c>
      <c r="G300" s="24">
        <f t="shared" si="6"/>
        <v>0</v>
      </c>
      <c r="H300" s="24"/>
      <c r="I300" s="24">
        <f t="shared" si="7"/>
        <v>0</v>
      </c>
      <c r="J300" s="4" t="s">
        <v>11</v>
      </c>
      <c r="K300" s="7"/>
      <c r="L300" s="7"/>
      <c r="M300" s="7"/>
    </row>
    <row r="301" spans="1:13" x14ac:dyDescent="0.2">
      <c r="A301" s="4" t="s">
        <v>7</v>
      </c>
      <c r="B301" s="4" t="s">
        <v>157</v>
      </c>
      <c r="C301" s="4" t="s">
        <v>88</v>
      </c>
      <c r="D301" s="4" t="s">
        <v>168</v>
      </c>
      <c r="E301" s="24">
        <v>153812.09</v>
      </c>
      <c r="F301" s="24">
        <v>44599.21</v>
      </c>
      <c r="G301" s="24">
        <f t="shared" si="6"/>
        <v>198411.3</v>
      </c>
      <c r="H301" s="24"/>
      <c r="I301" s="24">
        <f t="shared" si="7"/>
        <v>198411.3</v>
      </c>
      <c r="J301" s="4" t="s">
        <v>11</v>
      </c>
      <c r="K301" s="7"/>
      <c r="L301" s="7"/>
      <c r="M301" s="7"/>
    </row>
    <row r="302" spans="1:13" x14ac:dyDescent="0.2">
      <c r="A302" s="4" t="s">
        <v>7</v>
      </c>
      <c r="B302" s="4" t="s">
        <v>157</v>
      </c>
      <c r="C302" s="4" t="s">
        <v>103</v>
      </c>
      <c r="D302" s="4" t="s">
        <v>168</v>
      </c>
      <c r="E302" s="24">
        <v>-109121.23</v>
      </c>
      <c r="F302" s="24">
        <v>-22706.43</v>
      </c>
      <c r="G302" s="24">
        <f t="shared" si="6"/>
        <v>-131827.66</v>
      </c>
      <c r="H302" s="24"/>
      <c r="I302" s="24">
        <f t="shared" si="7"/>
        <v>-131827.66</v>
      </c>
      <c r="J302" s="4" t="s">
        <v>11</v>
      </c>
      <c r="K302" s="7"/>
      <c r="L302" s="7"/>
      <c r="M302" s="7"/>
    </row>
    <row r="303" spans="1:13" x14ac:dyDescent="0.2">
      <c r="A303" s="4" t="s">
        <v>7</v>
      </c>
      <c r="B303" s="4" t="s">
        <v>157</v>
      </c>
      <c r="C303" s="4" t="s">
        <v>12</v>
      </c>
      <c r="D303" s="4" t="s">
        <v>168</v>
      </c>
      <c r="E303" s="24">
        <v>371412.04</v>
      </c>
      <c r="F303" s="24">
        <v>7922.06</v>
      </c>
      <c r="G303" s="24">
        <f t="shared" si="6"/>
        <v>379334.1</v>
      </c>
      <c r="H303" s="24"/>
      <c r="I303" s="24">
        <f t="shared" si="7"/>
        <v>379334.1</v>
      </c>
      <c r="J303" s="4" t="s">
        <v>11</v>
      </c>
      <c r="K303" s="7"/>
      <c r="L303" s="7"/>
      <c r="M303" s="7"/>
    </row>
    <row r="304" spans="1:13" x14ac:dyDescent="0.2">
      <c r="A304" s="4" t="s">
        <v>7</v>
      </c>
      <c r="B304" s="4" t="s">
        <v>157</v>
      </c>
      <c r="C304" s="4" t="s">
        <v>172</v>
      </c>
      <c r="D304" s="4" t="s">
        <v>173</v>
      </c>
      <c r="E304" s="24">
        <v>24628.560000000001</v>
      </c>
      <c r="F304" s="24">
        <v>13868.04</v>
      </c>
      <c r="G304" s="24">
        <f t="shared" si="6"/>
        <v>38496.600000000006</v>
      </c>
      <c r="H304" s="24"/>
      <c r="I304" s="24">
        <f t="shared" si="7"/>
        <v>38496.600000000006</v>
      </c>
      <c r="J304" s="4" t="s">
        <v>11</v>
      </c>
      <c r="K304" s="7"/>
      <c r="L304" s="7"/>
      <c r="M304" s="7"/>
    </row>
    <row r="305" spans="1:13" x14ac:dyDescent="0.2">
      <c r="A305" s="4" t="s">
        <v>7</v>
      </c>
      <c r="B305" s="4" t="s">
        <v>157</v>
      </c>
      <c r="C305" s="4" t="s">
        <v>18</v>
      </c>
      <c r="D305" s="4" t="s">
        <v>173</v>
      </c>
      <c r="E305" s="24">
        <v>1380000.69</v>
      </c>
      <c r="F305" s="24">
        <v>295272.36</v>
      </c>
      <c r="G305" s="24">
        <f t="shared" si="6"/>
        <v>1675273.0499999998</v>
      </c>
      <c r="H305" s="24"/>
      <c r="I305" s="24">
        <f t="shared" si="7"/>
        <v>1675273.0499999998</v>
      </c>
      <c r="J305" s="4" t="s">
        <v>11</v>
      </c>
      <c r="K305" s="7"/>
      <c r="L305" s="7"/>
      <c r="M305" s="7"/>
    </row>
    <row r="306" spans="1:13" x14ac:dyDescent="0.2">
      <c r="A306" s="4" t="s">
        <v>7</v>
      </c>
      <c r="B306" s="4" t="s">
        <v>157</v>
      </c>
      <c r="C306" s="4" t="s">
        <v>174</v>
      </c>
      <c r="D306" s="4" t="s">
        <v>173</v>
      </c>
      <c r="E306" s="24">
        <v>8897.8799999999992</v>
      </c>
      <c r="F306" s="24">
        <v>3858.6</v>
      </c>
      <c r="G306" s="24">
        <f t="shared" si="6"/>
        <v>12756.48</v>
      </c>
      <c r="H306" s="24"/>
      <c r="I306" s="24">
        <f t="shared" si="7"/>
        <v>12756.48</v>
      </c>
      <c r="J306" s="4" t="s">
        <v>11</v>
      </c>
      <c r="K306" s="7"/>
      <c r="L306" s="7"/>
      <c r="M306" s="7"/>
    </row>
    <row r="307" spans="1:13" x14ac:dyDescent="0.2">
      <c r="A307" s="4" t="s">
        <v>7</v>
      </c>
      <c r="B307" s="4" t="s">
        <v>157</v>
      </c>
      <c r="C307" s="4" t="s">
        <v>113</v>
      </c>
      <c r="D307" s="4" t="s">
        <v>173</v>
      </c>
      <c r="E307" s="24">
        <v>35548.879999999997</v>
      </c>
      <c r="F307" s="24">
        <v>12428.41</v>
      </c>
      <c r="G307" s="24">
        <f t="shared" si="6"/>
        <v>47977.289999999994</v>
      </c>
      <c r="H307" s="24"/>
      <c r="I307" s="24">
        <f t="shared" si="7"/>
        <v>47977.289999999994</v>
      </c>
      <c r="J307" s="4" t="s">
        <v>11</v>
      </c>
      <c r="K307" s="7"/>
      <c r="L307" s="7"/>
      <c r="M307" s="7"/>
    </row>
    <row r="308" spans="1:13" x14ac:dyDescent="0.2">
      <c r="A308" s="4" t="s">
        <v>7</v>
      </c>
      <c r="B308" s="4" t="s">
        <v>157</v>
      </c>
      <c r="C308" s="4" t="s">
        <v>175</v>
      </c>
      <c r="D308" s="4" t="s">
        <v>173</v>
      </c>
      <c r="E308" s="24">
        <v>750259.16</v>
      </c>
      <c r="F308" s="24">
        <v>105500</v>
      </c>
      <c r="G308" s="24">
        <f t="shared" si="6"/>
        <v>855759.16</v>
      </c>
      <c r="H308" s="24"/>
      <c r="I308" s="24">
        <f t="shared" si="7"/>
        <v>855759.16</v>
      </c>
      <c r="J308" s="4" t="s">
        <v>11</v>
      </c>
      <c r="K308" s="7"/>
      <c r="L308" s="7"/>
      <c r="M308" s="7"/>
    </row>
    <row r="309" spans="1:13" x14ac:dyDescent="0.2">
      <c r="A309" s="4" t="s">
        <v>7</v>
      </c>
      <c r="B309" s="4" t="s">
        <v>157</v>
      </c>
      <c r="C309" s="4" t="s">
        <v>114</v>
      </c>
      <c r="D309" s="4" t="s">
        <v>173</v>
      </c>
      <c r="E309" s="24">
        <v>1959.86</v>
      </c>
      <c r="F309" s="24">
        <v>1069.49</v>
      </c>
      <c r="G309" s="24">
        <f t="shared" si="6"/>
        <v>3029.35</v>
      </c>
      <c r="H309" s="24"/>
      <c r="I309" s="24">
        <f t="shared" si="7"/>
        <v>3029.35</v>
      </c>
      <c r="J309" s="4" t="s">
        <v>11</v>
      </c>
      <c r="K309" s="7"/>
      <c r="L309" s="7"/>
      <c r="M309" s="7"/>
    </row>
    <row r="310" spans="1:13" x14ac:dyDescent="0.2">
      <c r="A310" s="4" t="s">
        <v>7</v>
      </c>
      <c r="B310" s="4" t="s">
        <v>157</v>
      </c>
      <c r="C310" s="4" t="s">
        <v>115</v>
      </c>
      <c r="D310" s="4" t="s">
        <v>173</v>
      </c>
      <c r="E310" s="24">
        <v>-129524.73</v>
      </c>
      <c r="F310" s="24">
        <v>1983.43</v>
      </c>
      <c r="G310" s="24">
        <f t="shared" si="6"/>
        <v>-127541.3</v>
      </c>
      <c r="H310" s="24"/>
      <c r="I310" s="24">
        <f t="shared" si="7"/>
        <v>-127541.3</v>
      </c>
      <c r="J310" s="4" t="s">
        <v>11</v>
      </c>
      <c r="K310" s="7"/>
      <c r="L310" s="7"/>
      <c r="M310" s="7"/>
    </row>
    <row r="311" spans="1:13" x14ac:dyDescent="0.2">
      <c r="A311" s="4" t="s">
        <v>7</v>
      </c>
      <c r="B311" s="4" t="s">
        <v>157</v>
      </c>
      <c r="C311" s="4" t="s">
        <v>115</v>
      </c>
      <c r="D311" s="4" t="s">
        <v>173</v>
      </c>
      <c r="E311" s="24">
        <v>129524.73</v>
      </c>
      <c r="F311" s="24">
        <v>-1983.43</v>
      </c>
      <c r="G311" s="24">
        <f t="shared" si="6"/>
        <v>127541.3</v>
      </c>
      <c r="H311" s="24"/>
      <c r="I311" s="24">
        <f t="shared" si="7"/>
        <v>127541.3</v>
      </c>
      <c r="J311" s="4" t="s">
        <v>13</v>
      </c>
      <c r="K311" s="7"/>
      <c r="L311" s="7"/>
      <c r="M311" s="7"/>
    </row>
    <row r="312" spans="1:13" x14ac:dyDescent="0.2">
      <c r="A312" s="4" t="s">
        <v>7</v>
      </c>
      <c r="B312" s="4" t="s">
        <v>157</v>
      </c>
      <c r="C312" s="4" t="s">
        <v>116</v>
      </c>
      <c r="D312" s="4" t="s">
        <v>173</v>
      </c>
      <c r="E312" s="24">
        <v>507194.26</v>
      </c>
      <c r="F312" s="24">
        <v>2795.42</v>
      </c>
      <c r="G312" s="24">
        <f t="shared" si="6"/>
        <v>509989.68</v>
      </c>
      <c r="H312" s="24"/>
      <c r="I312" s="24">
        <f t="shared" si="7"/>
        <v>509989.68</v>
      </c>
      <c r="J312" s="4" t="s">
        <v>11</v>
      </c>
      <c r="K312" s="7"/>
      <c r="L312" s="7"/>
      <c r="M312" s="7"/>
    </row>
    <row r="313" spans="1:13" x14ac:dyDescent="0.2">
      <c r="A313" s="4" t="s">
        <v>7</v>
      </c>
      <c r="B313" s="4" t="s">
        <v>157</v>
      </c>
      <c r="C313" s="4" t="s">
        <v>176</v>
      </c>
      <c r="D313" s="4" t="s">
        <v>173</v>
      </c>
      <c r="E313" s="24">
        <v>30585.23</v>
      </c>
      <c r="F313" s="24">
        <v>209.25</v>
      </c>
      <c r="G313" s="24">
        <f t="shared" si="6"/>
        <v>30794.48</v>
      </c>
      <c r="H313" s="24"/>
      <c r="I313" s="24">
        <f t="shared" si="7"/>
        <v>30794.48</v>
      </c>
      <c r="J313" s="4" t="s">
        <v>11</v>
      </c>
      <c r="K313" s="7"/>
      <c r="L313" s="7"/>
      <c r="M313" s="7"/>
    </row>
    <row r="314" spans="1:13" x14ac:dyDescent="0.2">
      <c r="A314" s="4" t="s">
        <v>7</v>
      </c>
      <c r="B314" s="4" t="s">
        <v>157</v>
      </c>
      <c r="C314" s="4" t="s">
        <v>117</v>
      </c>
      <c r="D314" s="4" t="s">
        <v>173</v>
      </c>
      <c r="E314" s="24">
        <v>-69.16</v>
      </c>
      <c r="F314" s="24">
        <v>536.35</v>
      </c>
      <c r="G314" s="24">
        <f t="shared" si="6"/>
        <v>467.19000000000005</v>
      </c>
      <c r="H314" s="24"/>
      <c r="I314" s="24">
        <f t="shared" si="7"/>
        <v>467.19000000000005</v>
      </c>
      <c r="J314" s="4" t="s">
        <v>11</v>
      </c>
      <c r="K314" s="7"/>
      <c r="L314" s="7"/>
      <c r="M314" s="7"/>
    </row>
    <row r="315" spans="1:13" x14ac:dyDescent="0.2">
      <c r="A315" s="4" t="s">
        <v>7</v>
      </c>
      <c r="B315" s="4" t="s">
        <v>157</v>
      </c>
      <c r="C315" s="4" t="s">
        <v>177</v>
      </c>
      <c r="D315" s="4" t="s">
        <v>173</v>
      </c>
      <c r="E315" s="24">
        <v>1242</v>
      </c>
      <c r="F315" s="24">
        <v>0</v>
      </c>
      <c r="G315" s="24">
        <f t="shared" si="6"/>
        <v>1242</v>
      </c>
      <c r="H315" s="24"/>
      <c r="I315" s="24">
        <f t="shared" si="7"/>
        <v>1242</v>
      </c>
      <c r="J315" s="4" t="s">
        <v>11</v>
      </c>
      <c r="K315" s="7"/>
      <c r="L315" s="7"/>
      <c r="M315" s="7"/>
    </row>
    <row r="316" spans="1:13" x14ac:dyDescent="0.2">
      <c r="A316" s="4" t="s">
        <v>7</v>
      </c>
      <c r="B316" s="4" t="s">
        <v>157</v>
      </c>
      <c r="C316" s="4" t="s">
        <v>118</v>
      </c>
      <c r="D316" s="4" t="s">
        <v>173</v>
      </c>
      <c r="E316" s="24">
        <v>501.93</v>
      </c>
      <c r="F316" s="24">
        <v>0</v>
      </c>
      <c r="G316" s="24">
        <f t="shared" ref="G316:G379" si="8">SUM(E316:F316)</f>
        <v>501.93</v>
      </c>
      <c r="H316" s="24"/>
      <c r="I316" s="24">
        <f t="shared" si="7"/>
        <v>501.93</v>
      </c>
      <c r="J316" s="4" t="s">
        <v>11</v>
      </c>
      <c r="K316" s="7"/>
      <c r="L316" s="7"/>
      <c r="M316" s="7"/>
    </row>
    <row r="317" spans="1:13" x14ac:dyDescent="0.2">
      <c r="A317" s="4" t="s">
        <v>7</v>
      </c>
      <c r="B317" s="4" t="s">
        <v>157</v>
      </c>
      <c r="C317" s="4" t="s">
        <v>162</v>
      </c>
      <c r="D317" s="4" t="s">
        <v>173</v>
      </c>
      <c r="E317" s="24">
        <v>30151.200000000001</v>
      </c>
      <c r="F317" s="24">
        <v>0</v>
      </c>
      <c r="G317" s="24">
        <f t="shared" si="8"/>
        <v>30151.200000000001</v>
      </c>
      <c r="H317" s="24"/>
      <c r="I317" s="24">
        <f t="shared" si="7"/>
        <v>30151.200000000001</v>
      </c>
      <c r="J317" s="4" t="s">
        <v>11</v>
      </c>
      <c r="K317" s="7"/>
      <c r="L317" s="7"/>
      <c r="M317" s="7"/>
    </row>
    <row r="318" spans="1:13" x14ac:dyDescent="0.2">
      <c r="A318" s="4" t="s">
        <v>7</v>
      </c>
      <c r="B318" s="4" t="s">
        <v>157</v>
      </c>
      <c r="C318" s="4" t="s">
        <v>120</v>
      </c>
      <c r="D318" s="4" t="s">
        <v>173</v>
      </c>
      <c r="E318" s="24">
        <v>11623.24</v>
      </c>
      <c r="F318" s="24">
        <v>25401.71</v>
      </c>
      <c r="G318" s="24">
        <f t="shared" si="8"/>
        <v>37024.949999999997</v>
      </c>
      <c r="H318" s="24"/>
      <c r="I318" s="24">
        <f t="shared" si="7"/>
        <v>37024.949999999997</v>
      </c>
      <c r="J318" s="4" t="s">
        <v>11</v>
      </c>
      <c r="K318" s="7"/>
      <c r="L318" s="7"/>
      <c r="M318" s="7"/>
    </row>
    <row r="319" spans="1:13" x14ac:dyDescent="0.2">
      <c r="A319" s="4" t="s">
        <v>7</v>
      </c>
      <c r="B319" s="4" t="s">
        <v>157</v>
      </c>
      <c r="C319" s="4" t="s">
        <v>178</v>
      </c>
      <c r="D319" s="4" t="s">
        <v>173</v>
      </c>
      <c r="E319" s="24">
        <v>162.65</v>
      </c>
      <c r="F319" s="24">
        <v>0</v>
      </c>
      <c r="G319" s="24">
        <f t="shared" si="8"/>
        <v>162.65</v>
      </c>
      <c r="H319" s="24"/>
      <c r="I319" s="24">
        <f t="shared" si="7"/>
        <v>162.65</v>
      </c>
      <c r="J319" s="4" t="s">
        <v>11</v>
      </c>
      <c r="K319" s="7"/>
      <c r="L319" s="7"/>
      <c r="M319" s="7"/>
    </row>
    <row r="320" spans="1:13" x14ac:dyDescent="0.2">
      <c r="A320" s="4" t="s">
        <v>7</v>
      </c>
      <c r="B320" s="4" t="s">
        <v>157</v>
      </c>
      <c r="C320" s="4" t="s">
        <v>121</v>
      </c>
      <c r="D320" s="4" t="s">
        <v>173</v>
      </c>
      <c r="E320" s="24">
        <v>13973.83</v>
      </c>
      <c r="F320" s="24">
        <v>23956.39</v>
      </c>
      <c r="G320" s="24">
        <f t="shared" si="8"/>
        <v>37930.22</v>
      </c>
      <c r="H320" s="24"/>
      <c r="I320" s="24">
        <f t="shared" si="7"/>
        <v>37930.22</v>
      </c>
      <c r="J320" s="4" t="s">
        <v>11</v>
      </c>
      <c r="K320" s="7"/>
      <c r="L320" s="7"/>
      <c r="M320" s="7"/>
    </row>
    <row r="321" spans="1:13" x14ac:dyDescent="0.2">
      <c r="A321" s="4" t="s">
        <v>7</v>
      </c>
      <c r="B321" s="4" t="s">
        <v>157</v>
      </c>
      <c r="C321" s="4" t="s">
        <v>122</v>
      </c>
      <c r="D321" s="4" t="s">
        <v>173</v>
      </c>
      <c r="E321" s="24">
        <v>2550774.02</v>
      </c>
      <c r="F321" s="24">
        <v>880146.97</v>
      </c>
      <c r="G321" s="24">
        <f t="shared" si="8"/>
        <v>3430920.99</v>
      </c>
      <c r="H321" s="24"/>
      <c r="I321" s="24">
        <f t="shared" si="7"/>
        <v>3430920.99</v>
      </c>
      <c r="J321" s="4" t="s">
        <v>11</v>
      </c>
      <c r="K321" s="7"/>
      <c r="L321" s="7"/>
      <c r="M321" s="7"/>
    </row>
    <row r="322" spans="1:13" x14ac:dyDescent="0.2">
      <c r="A322" s="4" t="s">
        <v>7</v>
      </c>
      <c r="B322" s="4" t="s">
        <v>157</v>
      </c>
      <c r="C322" s="4" t="s">
        <v>123</v>
      </c>
      <c r="D322" s="4" t="s">
        <v>173</v>
      </c>
      <c r="E322" s="24">
        <v>398.91</v>
      </c>
      <c r="F322" s="24">
        <v>2423.27</v>
      </c>
      <c r="G322" s="24">
        <f t="shared" si="8"/>
        <v>2822.18</v>
      </c>
      <c r="H322" s="24"/>
      <c r="I322" s="24">
        <f t="shared" si="7"/>
        <v>2822.18</v>
      </c>
      <c r="J322" s="4" t="s">
        <v>11</v>
      </c>
      <c r="K322" s="7"/>
      <c r="L322" s="7"/>
      <c r="M322" s="7"/>
    </row>
    <row r="323" spans="1:13" x14ac:dyDescent="0.2">
      <c r="A323" s="4" t="s">
        <v>7</v>
      </c>
      <c r="B323" s="4" t="s">
        <v>157</v>
      </c>
      <c r="C323" s="4" t="s">
        <v>124</v>
      </c>
      <c r="D323" s="4" t="s">
        <v>173</v>
      </c>
      <c r="E323" s="24">
        <v>-134666.66</v>
      </c>
      <c r="F323" s="24">
        <v>0</v>
      </c>
      <c r="G323" s="24">
        <f t="shared" si="8"/>
        <v>-134666.66</v>
      </c>
      <c r="H323" s="24"/>
      <c r="I323" s="24">
        <f t="shared" si="7"/>
        <v>-134666.66</v>
      </c>
      <c r="J323" s="4" t="s">
        <v>11</v>
      </c>
      <c r="K323" s="7"/>
      <c r="L323" s="7"/>
      <c r="M323" s="7"/>
    </row>
    <row r="324" spans="1:13" x14ac:dyDescent="0.2">
      <c r="A324" s="4" t="s">
        <v>7</v>
      </c>
      <c r="B324" s="4" t="s">
        <v>157</v>
      </c>
      <c r="C324" s="4" t="s">
        <v>179</v>
      </c>
      <c r="D324" s="4" t="s">
        <v>173</v>
      </c>
      <c r="E324" s="24">
        <v>0</v>
      </c>
      <c r="F324" s="24">
        <v>0</v>
      </c>
      <c r="G324" s="24">
        <f t="shared" si="8"/>
        <v>0</v>
      </c>
      <c r="H324" s="24"/>
      <c r="I324" s="24">
        <f t="shared" si="7"/>
        <v>0</v>
      </c>
      <c r="J324" s="4" t="s">
        <v>11</v>
      </c>
      <c r="K324" s="7"/>
      <c r="L324" s="7"/>
      <c r="M324" s="7"/>
    </row>
    <row r="325" spans="1:13" x14ac:dyDescent="0.2">
      <c r="A325" s="4" t="s">
        <v>7</v>
      </c>
      <c r="B325" s="4" t="s">
        <v>157</v>
      </c>
      <c r="C325" s="4" t="s">
        <v>125</v>
      </c>
      <c r="D325" s="4" t="s">
        <v>173</v>
      </c>
      <c r="E325" s="24">
        <v>-126858.04</v>
      </c>
      <c r="F325" s="24">
        <v>155622.13</v>
      </c>
      <c r="G325" s="24">
        <f t="shared" si="8"/>
        <v>28764.090000000011</v>
      </c>
      <c r="H325" s="24"/>
      <c r="I325" s="24">
        <f t="shared" si="7"/>
        <v>28764.090000000011</v>
      </c>
      <c r="J325" s="4" t="s">
        <v>11</v>
      </c>
      <c r="K325" s="7"/>
      <c r="L325" s="7"/>
      <c r="M325" s="7"/>
    </row>
    <row r="326" spans="1:13" x14ac:dyDescent="0.2">
      <c r="A326" s="4" t="s">
        <v>7</v>
      </c>
      <c r="B326" s="4" t="s">
        <v>157</v>
      </c>
      <c r="C326" s="4" t="s">
        <v>180</v>
      </c>
      <c r="D326" s="4" t="s">
        <v>173</v>
      </c>
      <c r="E326" s="24">
        <v>12728</v>
      </c>
      <c r="F326" s="24">
        <v>596.05999999999995</v>
      </c>
      <c r="G326" s="24">
        <f t="shared" si="8"/>
        <v>13324.06</v>
      </c>
      <c r="H326" s="24"/>
      <c r="I326" s="24">
        <f t="shared" si="7"/>
        <v>13324.06</v>
      </c>
      <c r="J326" s="4" t="s">
        <v>11</v>
      </c>
      <c r="K326" s="7"/>
      <c r="L326" s="7"/>
      <c r="M326" s="7"/>
    </row>
    <row r="327" spans="1:13" x14ac:dyDescent="0.2">
      <c r="A327" s="4" t="s">
        <v>7</v>
      </c>
      <c r="B327" s="4" t="s">
        <v>157</v>
      </c>
      <c r="C327" s="4" t="s">
        <v>126</v>
      </c>
      <c r="D327" s="4" t="s">
        <v>173</v>
      </c>
      <c r="E327" s="24">
        <v>-631.14</v>
      </c>
      <c r="F327" s="24">
        <v>2492.54</v>
      </c>
      <c r="G327" s="24">
        <f t="shared" si="8"/>
        <v>1861.4</v>
      </c>
      <c r="H327" s="24"/>
      <c r="I327" s="24">
        <f t="shared" si="7"/>
        <v>1861.4</v>
      </c>
      <c r="J327" s="4" t="s">
        <v>11</v>
      </c>
      <c r="K327" s="7"/>
      <c r="L327" s="7"/>
      <c r="M327" s="7"/>
    </row>
    <row r="328" spans="1:13" x14ac:dyDescent="0.2">
      <c r="A328" s="4" t="s">
        <v>7</v>
      </c>
      <c r="B328" s="4" t="s">
        <v>157</v>
      </c>
      <c r="C328" s="4" t="s">
        <v>127</v>
      </c>
      <c r="D328" s="4" t="s">
        <v>173</v>
      </c>
      <c r="E328" s="24">
        <v>41030.94</v>
      </c>
      <c r="F328" s="24">
        <v>15879.05</v>
      </c>
      <c r="G328" s="24">
        <f t="shared" si="8"/>
        <v>56909.990000000005</v>
      </c>
      <c r="H328" s="24"/>
      <c r="I328" s="24">
        <f t="shared" si="7"/>
        <v>56909.990000000005</v>
      </c>
      <c r="J328" s="4" t="s">
        <v>11</v>
      </c>
      <c r="K328" s="7"/>
      <c r="L328" s="7"/>
      <c r="M328" s="7"/>
    </row>
    <row r="329" spans="1:13" x14ac:dyDescent="0.2">
      <c r="A329" s="4" t="s">
        <v>7</v>
      </c>
      <c r="B329" s="4" t="s">
        <v>157</v>
      </c>
      <c r="C329" s="4" t="s">
        <v>128</v>
      </c>
      <c r="D329" s="4" t="s">
        <v>173</v>
      </c>
      <c r="E329" s="24">
        <v>287.33</v>
      </c>
      <c r="F329" s="24">
        <v>0</v>
      </c>
      <c r="G329" s="24">
        <f t="shared" si="8"/>
        <v>287.33</v>
      </c>
      <c r="H329" s="24"/>
      <c r="I329" s="24">
        <f t="shared" si="7"/>
        <v>287.33</v>
      </c>
      <c r="J329" s="4" t="s">
        <v>11</v>
      </c>
      <c r="K329" s="7"/>
      <c r="L329" s="7"/>
      <c r="M329" s="7"/>
    </row>
    <row r="330" spans="1:13" x14ac:dyDescent="0.2">
      <c r="A330" s="4" t="s">
        <v>7</v>
      </c>
      <c r="B330" s="4" t="s">
        <v>157</v>
      </c>
      <c r="C330" s="4" t="s">
        <v>73</v>
      </c>
      <c r="D330" s="4" t="s">
        <v>173</v>
      </c>
      <c r="E330" s="24">
        <v>1119.68</v>
      </c>
      <c r="F330" s="24">
        <v>418.21</v>
      </c>
      <c r="G330" s="24">
        <f t="shared" si="8"/>
        <v>1537.89</v>
      </c>
      <c r="H330" s="24"/>
      <c r="I330" s="24">
        <f t="shared" si="7"/>
        <v>1537.89</v>
      </c>
      <c r="J330" s="4" t="s">
        <v>11</v>
      </c>
      <c r="K330" s="7"/>
      <c r="L330" s="7"/>
      <c r="M330" s="7"/>
    </row>
    <row r="331" spans="1:13" x14ac:dyDescent="0.2">
      <c r="A331" s="4" t="s">
        <v>7</v>
      </c>
      <c r="B331" s="4" t="s">
        <v>157</v>
      </c>
      <c r="C331" s="4" t="s">
        <v>181</v>
      </c>
      <c r="D331" s="4" t="s">
        <v>173</v>
      </c>
      <c r="E331" s="24">
        <v>0</v>
      </c>
      <c r="F331" s="24">
        <v>810</v>
      </c>
      <c r="G331" s="24">
        <f t="shared" si="8"/>
        <v>810</v>
      </c>
      <c r="H331" s="24"/>
      <c r="I331" s="24">
        <f t="shared" si="7"/>
        <v>810</v>
      </c>
      <c r="J331" s="4" t="s">
        <v>11</v>
      </c>
      <c r="K331" s="7"/>
      <c r="L331" s="7"/>
      <c r="M331" s="7"/>
    </row>
    <row r="332" spans="1:13" x14ac:dyDescent="0.2">
      <c r="A332" s="4" t="s">
        <v>7</v>
      </c>
      <c r="B332" s="4" t="s">
        <v>157</v>
      </c>
      <c r="C332" s="4" t="s">
        <v>182</v>
      </c>
      <c r="D332" s="4" t="s">
        <v>173</v>
      </c>
      <c r="E332" s="24">
        <v>0</v>
      </c>
      <c r="F332" s="24">
        <v>0</v>
      </c>
      <c r="G332" s="24">
        <f t="shared" si="8"/>
        <v>0</v>
      </c>
      <c r="H332" s="24"/>
      <c r="I332" s="24">
        <f t="shared" si="7"/>
        <v>0</v>
      </c>
      <c r="J332" s="4" t="s">
        <v>11</v>
      </c>
      <c r="K332" s="7"/>
      <c r="L332" s="7"/>
      <c r="M332" s="7"/>
    </row>
    <row r="333" spans="1:13" x14ac:dyDescent="0.2">
      <c r="A333" s="4" t="s">
        <v>7</v>
      </c>
      <c r="B333" s="4" t="s">
        <v>157</v>
      </c>
      <c r="C333" s="4" t="s">
        <v>129</v>
      </c>
      <c r="D333" s="4" t="s">
        <v>173</v>
      </c>
      <c r="E333" s="24">
        <v>405</v>
      </c>
      <c r="F333" s="24">
        <v>405</v>
      </c>
      <c r="G333" s="24">
        <f t="shared" si="8"/>
        <v>810</v>
      </c>
      <c r="H333" s="24"/>
      <c r="I333" s="24">
        <f t="shared" si="7"/>
        <v>810</v>
      </c>
      <c r="J333" s="4" t="s">
        <v>11</v>
      </c>
      <c r="K333" s="7"/>
      <c r="L333" s="7"/>
      <c r="M333" s="7"/>
    </row>
    <row r="334" spans="1:13" x14ac:dyDescent="0.2">
      <c r="A334" s="4" t="s">
        <v>7</v>
      </c>
      <c r="B334" s="4" t="s">
        <v>157</v>
      </c>
      <c r="C334" s="4" t="s">
        <v>130</v>
      </c>
      <c r="D334" s="4" t="s">
        <v>173</v>
      </c>
      <c r="E334" s="24">
        <v>432</v>
      </c>
      <c r="F334" s="24">
        <v>-432</v>
      </c>
      <c r="G334" s="24">
        <f t="shared" si="8"/>
        <v>0</v>
      </c>
      <c r="H334" s="24"/>
      <c r="I334" s="24">
        <f t="shared" si="7"/>
        <v>0</v>
      </c>
      <c r="J334" s="4" t="s">
        <v>11</v>
      </c>
      <c r="K334" s="7"/>
      <c r="L334" s="7"/>
      <c r="M334" s="7"/>
    </row>
    <row r="335" spans="1:13" x14ac:dyDescent="0.2">
      <c r="A335" s="4" t="s">
        <v>7</v>
      </c>
      <c r="B335" s="4" t="s">
        <v>157</v>
      </c>
      <c r="C335" s="4" t="s">
        <v>183</v>
      </c>
      <c r="D335" s="4" t="s">
        <v>173</v>
      </c>
      <c r="E335" s="24">
        <v>0</v>
      </c>
      <c r="F335" s="24">
        <v>0</v>
      </c>
      <c r="G335" s="24">
        <f t="shared" si="8"/>
        <v>0</v>
      </c>
      <c r="H335" s="24"/>
      <c r="I335" s="24">
        <f t="shared" si="7"/>
        <v>0</v>
      </c>
      <c r="J335" s="4" t="s">
        <v>13</v>
      </c>
      <c r="K335" s="7"/>
      <c r="L335" s="7"/>
      <c r="M335" s="7"/>
    </row>
    <row r="336" spans="1:13" x14ac:dyDescent="0.2">
      <c r="A336" s="4" t="s">
        <v>7</v>
      </c>
      <c r="B336" s="4" t="s">
        <v>157</v>
      </c>
      <c r="C336" s="4" t="s">
        <v>184</v>
      </c>
      <c r="D336" s="4" t="s">
        <v>173</v>
      </c>
      <c r="E336" s="24">
        <v>35111.46</v>
      </c>
      <c r="F336" s="24">
        <v>0</v>
      </c>
      <c r="G336" s="24">
        <f t="shared" si="8"/>
        <v>35111.46</v>
      </c>
      <c r="H336" s="24"/>
      <c r="I336" s="24">
        <f t="shared" si="7"/>
        <v>35111.46</v>
      </c>
      <c r="J336" s="4" t="s">
        <v>11</v>
      </c>
      <c r="K336" s="7"/>
      <c r="L336" s="7"/>
      <c r="M336" s="7"/>
    </row>
    <row r="337" spans="1:13" x14ac:dyDescent="0.2">
      <c r="A337" s="4" t="s">
        <v>7</v>
      </c>
      <c r="B337" s="4" t="s">
        <v>157</v>
      </c>
      <c r="C337" s="4" t="s">
        <v>74</v>
      </c>
      <c r="D337" s="4" t="s">
        <v>173</v>
      </c>
      <c r="E337" s="24">
        <v>0</v>
      </c>
      <c r="F337" s="24">
        <v>38017.5</v>
      </c>
      <c r="G337" s="24">
        <f t="shared" si="8"/>
        <v>38017.5</v>
      </c>
      <c r="H337" s="24"/>
      <c r="I337" s="24">
        <f t="shared" si="7"/>
        <v>38017.5</v>
      </c>
      <c r="J337" s="4" t="s">
        <v>11</v>
      </c>
      <c r="K337" s="7"/>
      <c r="L337" s="7"/>
      <c r="M337" s="7"/>
    </row>
    <row r="338" spans="1:13" x14ac:dyDescent="0.2">
      <c r="A338" s="4" t="s">
        <v>7</v>
      </c>
      <c r="B338" s="4" t="s">
        <v>157</v>
      </c>
      <c r="C338" s="4" t="s">
        <v>164</v>
      </c>
      <c r="D338" s="4" t="s">
        <v>173</v>
      </c>
      <c r="E338" s="24">
        <v>1374739.79</v>
      </c>
      <c r="F338" s="24">
        <v>125317.5</v>
      </c>
      <c r="G338" s="24">
        <f t="shared" si="8"/>
        <v>1500057.29</v>
      </c>
      <c r="H338" s="24"/>
      <c r="I338" s="24">
        <f t="shared" si="7"/>
        <v>1500057.29</v>
      </c>
      <c r="J338" s="4" t="s">
        <v>11</v>
      </c>
      <c r="K338" s="7"/>
      <c r="L338" s="7"/>
      <c r="M338" s="7"/>
    </row>
    <row r="339" spans="1:13" x14ac:dyDescent="0.2">
      <c r="A339" s="4" t="s">
        <v>7</v>
      </c>
      <c r="B339" s="4" t="s">
        <v>157</v>
      </c>
      <c r="C339" s="4" t="s">
        <v>131</v>
      </c>
      <c r="D339" s="4" t="s">
        <v>173</v>
      </c>
      <c r="E339" s="24">
        <v>-133</v>
      </c>
      <c r="F339" s="24">
        <v>557.5</v>
      </c>
      <c r="G339" s="24">
        <f t="shared" si="8"/>
        <v>424.5</v>
      </c>
      <c r="H339" s="24"/>
      <c r="I339" s="24">
        <f t="shared" si="7"/>
        <v>424.5</v>
      </c>
      <c r="J339" s="4" t="s">
        <v>11</v>
      </c>
      <c r="K339" s="7"/>
      <c r="L339" s="7"/>
      <c r="M339" s="7"/>
    </row>
    <row r="340" spans="1:13" x14ac:dyDescent="0.2">
      <c r="A340" s="4" t="s">
        <v>7</v>
      </c>
      <c r="B340" s="4" t="s">
        <v>157</v>
      </c>
      <c r="C340" s="4" t="s">
        <v>132</v>
      </c>
      <c r="D340" s="4" t="s">
        <v>173</v>
      </c>
      <c r="E340" s="24">
        <v>9637.99</v>
      </c>
      <c r="F340" s="24">
        <v>0</v>
      </c>
      <c r="G340" s="24">
        <f t="shared" si="8"/>
        <v>9637.99</v>
      </c>
      <c r="H340" s="24"/>
      <c r="I340" s="24">
        <f t="shared" si="7"/>
        <v>9637.99</v>
      </c>
      <c r="J340" s="4" t="s">
        <v>11</v>
      </c>
      <c r="K340" s="7"/>
      <c r="L340" s="7"/>
      <c r="M340" s="7"/>
    </row>
    <row r="341" spans="1:13" x14ac:dyDescent="0.2">
      <c r="A341" s="4" t="s">
        <v>7</v>
      </c>
      <c r="B341" s="4" t="s">
        <v>157</v>
      </c>
      <c r="C341" s="4" t="s">
        <v>133</v>
      </c>
      <c r="D341" s="4" t="s">
        <v>173</v>
      </c>
      <c r="E341" s="24">
        <v>-4634.59</v>
      </c>
      <c r="F341" s="24">
        <v>1025.46</v>
      </c>
      <c r="G341" s="24">
        <f t="shared" si="8"/>
        <v>-3609.13</v>
      </c>
      <c r="H341" s="24"/>
      <c r="I341" s="24">
        <f t="shared" si="7"/>
        <v>-3609.13</v>
      </c>
      <c r="J341" s="4" t="s">
        <v>11</v>
      </c>
      <c r="K341" s="7"/>
      <c r="L341" s="7"/>
      <c r="M341" s="7"/>
    </row>
    <row r="342" spans="1:13" x14ac:dyDescent="0.2">
      <c r="A342" s="4" t="s">
        <v>7</v>
      </c>
      <c r="B342" s="4" t="s">
        <v>157</v>
      </c>
      <c r="C342" s="4" t="s">
        <v>134</v>
      </c>
      <c r="D342" s="4" t="s">
        <v>173</v>
      </c>
      <c r="E342" s="24">
        <v>-9.9499999999999993</v>
      </c>
      <c r="F342" s="24">
        <v>75</v>
      </c>
      <c r="G342" s="24">
        <f t="shared" si="8"/>
        <v>65.05</v>
      </c>
      <c r="H342" s="24"/>
      <c r="I342" s="24">
        <f t="shared" si="7"/>
        <v>65.05</v>
      </c>
      <c r="J342" s="4" t="s">
        <v>11</v>
      </c>
      <c r="K342" s="7"/>
      <c r="L342" s="7"/>
      <c r="M342" s="7"/>
    </row>
    <row r="343" spans="1:13" x14ac:dyDescent="0.2">
      <c r="A343" s="4" t="s">
        <v>7</v>
      </c>
      <c r="B343" s="4" t="s">
        <v>157</v>
      </c>
      <c r="C343" s="4" t="s">
        <v>135</v>
      </c>
      <c r="D343" s="4" t="s">
        <v>173</v>
      </c>
      <c r="E343" s="24">
        <v>50493.83</v>
      </c>
      <c r="F343" s="24">
        <v>66816.39</v>
      </c>
      <c r="G343" s="24">
        <f t="shared" si="8"/>
        <v>117310.22</v>
      </c>
      <c r="H343" s="24"/>
      <c r="I343" s="24">
        <f t="shared" si="7"/>
        <v>117310.22</v>
      </c>
      <c r="J343" s="4" t="s">
        <v>11</v>
      </c>
      <c r="K343" s="7"/>
      <c r="L343" s="7"/>
      <c r="M343" s="7"/>
    </row>
    <row r="344" spans="1:13" x14ac:dyDescent="0.2">
      <c r="A344" s="4" t="s">
        <v>7</v>
      </c>
      <c r="B344" s="4" t="s">
        <v>157</v>
      </c>
      <c r="C344" s="4" t="s">
        <v>75</v>
      </c>
      <c r="D344" s="4" t="s">
        <v>173</v>
      </c>
      <c r="E344" s="24">
        <v>6761.14</v>
      </c>
      <c r="F344" s="24">
        <v>4925.0200000000004</v>
      </c>
      <c r="G344" s="24">
        <f t="shared" si="8"/>
        <v>11686.16</v>
      </c>
      <c r="H344" s="24"/>
      <c r="I344" s="24">
        <f t="shared" si="7"/>
        <v>11686.16</v>
      </c>
      <c r="J344" s="4" t="s">
        <v>11</v>
      </c>
      <c r="K344" s="7"/>
      <c r="L344" s="7"/>
      <c r="M344" s="7"/>
    </row>
    <row r="345" spans="1:13" x14ac:dyDescent="0.2">
      <c r="A345" s="4" t="s">
        <v>7</v>
      </c>
      <c r="B345" s="4" t="s">
        <v>157</v>
      </c>
      <c r="C345" s="4" t="s">
        <v>166</v>
      </c>
      <c r="D345" s="4" t="s">
        <v>173</v>
      </c>
      <c r="E345" s="24">
        <v>100718.44</v>
      </c>
      <c r="F345" s="24">
        <v>6341.5</v>
      </c>
      <c r="G345" s="24">
        <f t="shared" si="8"/>
        <v>107059.94</v>
      </c>
      <c r="H345" s="24"/>
      <c r="I345" s="24">
        <f t="shared" si="7"/>
        <v>107059.94</v>
      </c>
      <c r="J345" s="4" t="s">
        <v>11</v>
      </c>
      <c r="K345" s="7"/>
      <c r="L345" s="7"/>
      <c r="M345" s="7"/>
    </row>
    <row r="346" spans="1:13" x14ac:dyDescent="0.2">
      <c r="A346" s="4" t="s">
        <v>7</v>
      </c>
      <c r="B346" s="4" t="s">
        <v>157</v>
      </c>
      <c r="C346" s="4" t="s">
        <v>136</v>
      </c>
      <c r="D346" s="4" t="s">
        <v>173</v>
      </c>
      <c r="E346" s="24">
        <v>173239.05</v>
      </c>
      <c r="F346" s="24">
        <v>95136.65</v>
      </c>
      <c r="G346" s="24">
        <f t="shared" si="8"/>
        <v>268375.69999999995</v>
      </c>
      <c r="H346" s="24"/>
      <c r="I346" s="24">
        <f t="shared" si="7"/>
        <v>268375.69999999995</v>
      </c>
      <c r="J346" s="4" t="s">
        <v>11</v>
      </c>
      <c r="K346" s="7"/>
      <c r="L346" s="7"/>
      <c r="M346" s="7"/>
    </row>
    <row r="347" spans="1:13" x14ac:dyDescent="0.2">
      <c r="A347" s="4" t="s">
        <v>7</v>
      </c>
      <c r="B347" s="4" t="s">
        <v>157</v>
      </c>
      <c r="C347" s="4" t="s">
        <v>137</v>
      </c>
      <c r="D347" s="4" t="s">
        <v>173</v>
      </c>
      <c r="E347" s="24">
        <v>6.8</v>
      </c>
      <c r="F347" s="24">
        <v>25.2</v>
      </c>
      <c r="G347" s="24">
        <f t="shared" si="8"/>
        <v>32</v>
      </c>
      <c r="H347" s="24"/>
      <c r="I347" s="24">
        <f t="shared" ref="I347:I410" si="9">SUM(G347:H347)</f>
        <v>32</v>
      </c>
      <c r="J347" s="4" t="s">
        <v>11</v>
      </c>
      <c r="K347" s="7"/>
      <c r="L347" s="7"/>
      <c r="M347" s="7"/>
    </row>
    <row r="348" spans="1:13" x14ac:dyDescent="0.2">
      <c r="A348" s="4" t="s">
        <v>7</v>
      </c>
      <c r="B348" s="4" t="s">
        <v>157</v>
      </c>
      <c r="C348" s="4" t="s">
        <v>138</v>
      </c>
      <c r="D348" s="4" t="s">
        <v>173</v>
      </c>
      <c r="E348" s="24">
        <v>-2531.13</v>
      </c>
      <c r="F348" s="24">
        <v>6338.41</v>
      </c>
      <c r="G348" s="24">
        <f t="shared" si="8"/>
        <v>3807.2799999999997</v>
      </c>
      <c r="H348" s="24"/>
      <c r="I348" s="24">
        <f t="shared" si="9"/>
        <v>3807.2799999999997</v>
      </c>
      <c r="J348" s="4" t="s">
        <v>11</v>
      </c>
      <c r="K348" s="7"/>
      <c r="L348" s="7"/>
      <c r="M348" s="7"/>
    </row>
    <row r="349" spans="1:13" x14ac:dyDescent="0.2">
      <c r="A349" s="4" t="s">
        <v>7</v>
      </c>
      <c r="B349" s="4" t="s">
        <v>157</v>
      </c>
      <c r="C349" s="4" t="s">
        <v>185</v>
      </c>
      <c r="D349" s="4" t="s">
        <v>173</v>
      </c>
      <c r="E349" s="24">
        <v>0</v>
      </c>
      <c r="F349" s="24">
        <v>2853</v>
      </c>
      <c r="G349" s="24">
        <f t="shared" si="8"/>
        <v>2853</v>
      </c>
      <c r="H349" s="24"/>
      <c r="I349" s="24">
        <f t="shared" si="9"/>
        <v>2853</v>
      </c>
      <c r="J349" s="4" t="s">
        <v>11</v>
      </c>
      <c r="K349" s="7"/>
      <c r="L349" s="7"/>
      <c r="M349" s="7"/>
    </row>
    <row r="350" spans="1:13" x14ac:dyDescent="0.2">
      <c r="A350" s="4" t="s">
        <v>7</v>
      </c>
      <c r="B350" s="4" t="s">
        <v>157</v>
      </c>
      <c r="C350" s="4" t="s">
        <v>139</v>
      </c>
      <c r="D350" s="4" t="s">
        <v>173</v>
      </c>
      <c r="E350" s="24">
        <v>3483.09</v>
      </c>
      <c r="F350" s="24">
        <v>24429.94</v>
      </c>
      <c r="G350" s="24">
        <f t="shared" si="8"/>
        <v>27913.03</v>
      </c>
      <c r="H350" s="24"/>
      <c r="I350" s="24">
        <f t="shared" si="9"/>
        <v>27913.03</v>
      </c>
      <c r="J350" s="4" t="s">
        <v>11</v>
      </c>
      <c r="K350" s="7"/>
      <c r="L350" s="7"/>
      <c r="M350" s="7"/>
    </row>
    <row r="351" spans="1:13" x14ac:dyDescent="0.2">
      <c r="A351" s="4" t="s">
        <v>7</v>
      </c>
      <c r="B351" s="4" t="s">
        <v>157</v>
      </c>
      <c r="C351" s="4" t="s">
        <v>140</v>
      </c>
      <c r="D351" s="4" t="s">
        <v>173</v>
      </c>
      <c r="E351" s="24">
        <v>4034.71</v>
      </c>
      <c r="F351" s="24">
        <v>22821.08</v>
      </c>
      <c r="G351" s="24">
        <f t="shared" si="8"/>
        <v>26855.79</v>
      </c>
      <c r="H351" s="24"/>
      <c r="I351" s="24">
        <f t="shared" si="9"/>
        <v>26855.79</v>
      </c>
      <c r="J351" s="4" t="s">
        <v>11</v>
      </c>
      <c r="K351" s="7"/>
      <c r="L351" s="7"/>
      <c r="M351" s="7"/>
    </row>
    <row r="352" spans="1:13" x14ac:dyDescent="0.2">
      <c r="A352" s="4" t="s">
        <v>7</v>
      </c>
      <c r="B352" s="4" t="s">
        <v>157</v>
      </c>
      <c r="C352" s="4" t="s">
        <v>141</v>
      </c>
      <c r="D352" s="4" t="s">
        <v>173</v>
      </c>
      <c r="E352" s="24">
        <v>-5408.98</v>
      </c>
      <c r="F352" s="24">
        <v>0</v>
      </c>
      <c r="G352" s="24">
        <f t="shared" si="8"/>
        <v>-5408.98</v>
      </c>
      <c r="H352" s="24"/>
      <c r="I352" s="24">
        <f t="shared" si="9"/>
        <v>-5408.98</v>
      </c>
      <c r="J352" s="4" t="s">
        <v>11</v>
      </c>
      <c r="K352" s="7"/>
      <c r="L352" s="7"/>
      <c r="M352" s="7"/>
    </row>
    <row r="353" spans="1:13" x14ac:dyDescent="0.2">
      <c r="A353" s="4" t="s">
        <v>7</v>
      </c>
      <c r="B353" s="4" t="s">
        <v>157</v>
      </c>
      <c r="C353" s="4" t="s">
        <v>76</v>
      </c>
      <c r="D353" s="4" t="s">
        <v>173</v>
      </c>
      <c r="E353" s="24">
        <v>824.58</v>
      </c>
      <c r="F353" s="24">
        <v>13224.58</v>
      </c>
      <c r="G353" s="24">
        <f t="shared" si="8"/>
        <v>14049.16</v>
      </c>
      <c r="H353" s="24"/>
      <c r="I353" s="24">
        <f t="shared" si="9"/>
        <v>14049.16</v>
      </c>
      <c r="J353" s="4" t="s">
        <v>11</v>
      </c>
      <c r="K353" s="7"/>
      <c r="L353" s="7"/>
      <c r="M353" s="7"/>
    </row>
    <row r="354" spans="1:13" x14ac:dyDescent="0.2">
      <c r="A354" s="4" t="s">
        <v>7</v>
      </c>
      <c r="B354" s="4" t="s">
        <v>157</v>
      </c>
      <c r="C354" s="4" t="s">
        <v>77</v>
      </c>
      <c r="D354" s="4" t="s">
        <v>173</v>
      </c>
      <c r="E354" s="24">
        <v>-3243.91</v>
      </c>
      <c r="F354" s="24">
        <v>3495.44</v>
      </c>
      <c r="G354" s="24">
        <f t="shared" si="8"/>
        <v>251.5300000000002</v>
      </c>
      <c r="H354" s="24"/>
      <c r="I354" s="24">
        <f t="shared" si="9"/>
        <v>251.5300000000002</v>
      </c>
      <c r="J354" s="4" t="s">
        <v>11</v>
      </c>
      <c r="K354" s="7"/>
      <c r="L354" s="7"/>
      <c r="M354" s="7"/>
    </row>
    <row r="355" spans="1:13" x14ac:dyDescent="0.2">
      <c r="A355" s="4" t="s">
        <v>7</v>
      </c>
      <c r="B355" s="4" t="s">
        <v>157</v>
      </c>
      <c r="C355" s="4" t="s">
        <v>78</v>
      </c>
      <c r="D355" s="4" t="s">
        <v>173</v>
      </c>
      <c r="E355" s="24">
        <v>9625.65</v>
      </c>
      <c r="F355" s="24">
        <v>144556.92000000001</v>
      </c>
      <c r="G355" s="24">
        <f t="shared" si="8"/>
        <v>154182.57</v>
      </c>
      <c r="H355" s="24"/>
      <c r="I355" s="24">
        <f t="shared" si="9"/>
        <v>154182.57</v>
      </c>
      <c r="J355" s="4" t="s">
        <v>11</v>
      </c>
      <c r="K355" s="7"/>
      <c r="L355" s="7"/>
      <c r="M355" s="7"/>
    </row>
    <row r="356" spans="1:13" x14ac:dyDescent="0.2">
      <c r="A356" s="4" t="s">
        <v>7</v>
      </c>
      <c r="B356" s="4" t="s">
        <v>157</v>
      </c>
      <c r="C356" s="4" t="s">
        <v>142</v>
      </c>
      <c r="D356" s="4" t="s">
        <v>173</v>
      </c>
      <c r="E356" s="24">
        <v>-91</v>
      </c>
      <c r="F356" s="24">
        <v>0</v>
      </c>
      <c r="G356" s="24">
        <f t="shared" si="8"/>
        <v>-91</v>
      </c>
      <c r="H356" s="24"/>
      <c r="I356" s="24">
        <f t="shared" si="9"/>
        <v>-91</v>
      </c>
      <c r="J356" s="4" t="s">
        <v>11</v>
      </c>
      <c r="K356" s="7"/>
      <c r="L356" s="7"/>
      <c r="M356" s="7"/>
    </row>
    <row r="357" spans="1:13" x14ac:dyDescent="0.2">
      <c r="A357" s="4" t="s">
        <v>7</v>
      </c>
      <c r="B357" s="4" t="s">
        <v>157</v>
      </c>
      <c r="C357" s="4" t="s">
        <v>79</v>
      </c>
      <c r="D357" s="4" t="s">
        <v>173</v>
      </c>
      <c r="E357" s="24">
        <v>736.66</v>
      </c>
      <c r="F357" s="24">
        <v>442.1</v>
      </c>
      <c r="G357" s="24">
        <f t="shared" si="8"/>
        <v>1178.76</v>
      </c>
      <c r="H357" s="24"/>
      <c r="I357" s="24">
        <f t="shared" si="9"/>
        <v>1178.76</v>
      </c>
      <c r="J357" s="4" t="s">
        <v>11</v>
      </c>
      <c r="K357" s="7"/>
      <c r="L357" s="7"/>
      <c r="M357" s="7"/>
    </row>
    <row r="358" spans="1:13" x14ac:dyDescent="0.2">
      <c r="A358" s="4" t="s">
        <v>7</v>
      </c>
      <c r="B358" s="4" t="s">
        <v>157</v>
      </c>
      <c r="C358" s="4" t="s">
        <v>143</v>
      </c>
      <c r="D358" s="4" t="s">
        <v>173</v>
      </c>
      <c r="E358" s="24">
        <v>441</v>
      </c>
      <c r="F358" s="24">
        <v>174.39</v>
      </c>
      <c r="G358" s="24">
        <f t="shared" si="8"/>
        <v>615.39</v>
      </c>
      <c r="H358" s="24"/>
      <c r="I358" s="24">
        <f t="shared" si="9"/>
        <v>615.39</v>
      </c>
      <c r="J358" s="4" t="s">
        <v>11</v>
      </c>
      <c r="K358" s="7"/>
      <c r="L358" s="7"/>
      <c r="M358" s="7"/>
    </row>
    <row r="359" spans="1:13" x14ac:dyDescent="0.2">
      <c r="A359" s="4" t="s">
        <v>7</v>
      </c>
      <c r="B359" s="4" t="s">
        <v>157</v>
      </c>
      <c r="C359" s="4" t="s">
        <v>80</v>
      </c>
      <c r="D359" s="4" t="s">
        <v>173</v>
      </c>
      <c r="E359" s="24">
        <v>8496.9599999999991</v>
      </c>
      <c r="F359" s="24">
        <v>20985.87</v>
      </c>
      <c r="G359" s="24">
        <f t="shared" si="8"/>
        <v>29482.829999999998</v>
      </c>
      <c r="H359" s="24"/>
      <c r="I359" s="24">
        <f t="shared" si="9"/>
        <v>29482.829999999998</v>
      </c>
      <c r="J359" s="4" t="s">
        <v>11</v>
      </c>
      <c r="K359" s="7"/>
      <c r="L359" s="7"/>
      <c r="M359" s="7"/>
    </row>
    <row r="360" spans="1:13" x14ac:dyDescent="0.2">
      <c r="A360" s="4" t="s">
        <v>7</v>
      </c>
      <c r="B360" s="4" t="s">
        <v>157</v>
      </c>
      <c r="C360" s="4" t="s">
        <v>144</v>
      </c>
      <c r="D360" s="4" t="s">
        <v>173</v>
      </c>
      <c r="E360" s="24">
        <v>9117.84</v>
      </c>
      <c r="F360" s="24">
        <v>13177.06</v>
      </c>
      <c r="G360" s="24">
        <f t="shared" si="8"/>
        <v>22294.9</v>
      </c>
      <c r="H360" s="24"/>
      <c r="I360" s="24">
        <f t="shared" si="9"/>
        <v>22294.9</v>
      </c>
      <c r="J360" s="4" t="s">
        <v>11</v>
      </c>
      <c r="K360" s="7"/>
      <c r="L360" s="7"/>
      <c r="M360" s="7"/>
    </row>
    <row r="361" spans="1:13" x14ac:dyDescent="0.2">
      <c r="A361" s="4" t="s">
        <v>7</v>
      </c>
      <c r="B361" s="4" t="s">
        <v>157</v>
      </c>
      <c r="C361" s="4" t="s">
        <v>186</v>
      </c>
      <c r="D361" s="4" t="s">
        <v>173</v>
      </c>
      <c r="E361" s="24">
        <v>5118</v>
      </c>
      <c r="F361" s="24">
        <v>3114.65</v>
      </c>
      <c r="G361" s="24">
        <f t="shared" si="8"/>
        <v>8232.65</v>
      </c>
      <c r="H361" s="24"/>
      <c r="I361" s="24">
        <f t="shared" si="9"/>
        <v>8232.65</v>
      </c>
      <c r="J361" s="4" t="s">
        <v>11</v>
      </c>
      <c r="K361" s="7"/>
      <c r="L361" s="7"/>
      <c r="M361" s="7"/>
    </row>
    <row r="362" spans="1:13" x14ac:dyDescent="0.2">
      <c r="A362" s="4" t="s">
        <v>7</v>
      </c>
      <c r="B362" s="4" t="s">
        <v>157</v>
      </c>
      <c r="C362" s="4" t="s">
        <v>187</v>
      </c>
      <c r="D362" s="4" t="s">
        <v>173</v>
      </c>
      <c r="E362" s="24">
        <v>0</v>
      </c>
      <c r="F362" s="24">
        <v>0</v>
      </c>
      <c r="G362" s="24">
        <f t="shared" si="8"/>
        <v>0</v>
      </c>
      <c r="H362" s="24"/>
      <c r="I362" s="24">
        <f t="shared" si="9"/>
        <v>0</v>
      </c>
      <c r="J362" s="4" t="s">
        <v>11</v>
      </c>
      <c r="K362" s="7"/>
      <c r="L362" s="7"/>
      <c r="M362" s="7"/>
    </row>
    <row r="363" spans="1:13" x14ac:dyDescent="0.2">
      <c r="A363" s="4" t="s">
        <v>7</v>
      </c>
      <c r="B363" s="4" t="s">
        <v>157</v>
      </c>
      <c r="C363" s="4" t="s">
        <v>146</v>
      </c>
      <c r="D363" s="4" t="s">
        <v>173</v>
      </c>
      <c r="E363" s="24">
        <v>140742.96</v>
      </c>
      <c r="F363" s="24">
        <v>-788959.96</v>
      </c>
      <c r="G363" s="24">
        <f t="shared" si="8"/>
        <v>-648217</v>
      </c>
      <c r="H363" s="24"/>
      <c r="I363" s="24">
        <f t="shared" si="9"/>
        <v>-648217</v>
      </c>
      <c r="J363" s="4" t="s">
        <v>11</v>
      </c>
      <c r="K363" s="7"/>
      <c r="L363" s="7"/>
      <c r="M363" s="7"/>
    </row>
    <row r="364" spans="1:13" x14ac:dyDescent="0.2">
      <c r="A364" s="4" t="s">
        <v>7</v>
      </c>
      <c r="B364" s="4" t="s">
        <v>157</v>
      </c>
      <c r="C364" s="4" t="s">
        <v>146</v>
      </c>
      <c r="D364" s="4" t="s">
        <v>173</v>
      </c>
      <c r="E364" s="24">
        <v>2000</v>
      </c>
      <c r="F364" s="24">
        <v>875000</v>
      </c>
      <c r="G364" s="24">
        <f t="shared" si="8"/>
        <v>877000</v>
      </c>
      <c r="H364" s="24"/>
      <c r="I364" s="24">
        <f t="shared" si="9"/>
        <v>877000</v>
      </c>
      <c r="J364" s="4" t="s">
        <v>13</v>
      </c>
      <c r="K364" s="7"/>
      <c r="L364" s="7"/>
      <c r="M364" s="7"/>
    </row>
    <row r="365" spans="1:13" x14ac:dyDescent="0.2">
      <c r="A365" s="4" t="s">
        <v>7</v>
      </c>
      <c r="B365" s="4" t="s">
        <v>157</v>
      </c>
      <c r="C365" s="4" t="s">
        <v>147</v>
      </c>
      <c r="D365" s="4" t="s">
        <v>173</v>
      </c>
      <c r="E365" s="24">
        <v>24197.52</v>
      </c>
      <c r="F365" s="24">
        <v>2745.65</v>
      </c>
      <c r="G365" s="24">
        <f t="shared" si="8"/>
        <v>26943.170000000002</v>
      </c>
      <c r="H365" s="24"/>
      <c r="I365" s="24">
        <f t="shared" si="9"/>
        <v>26943.170000000002</v>
      </c>
      <c r="J365" s="4" t="s">
        <v>11</v>
      </c>
      <c r="K365" s="7"/>
      <c r="L365" s="7"/>
      <c r="M365" s="7"/>
    </row>
    <row r="366" spans="1:13" x14ac:dyDescent="0.2">
      <c r="A366" s="4" t="s">
        <v>7</v>
      </c>
      <c r="B366" s="4" t="s">
        <v>157</v>
      </c>
      <c r="C366" s="4" t="s">
        <v>148</v>
      </c>
      <c r="D366" s="4" t="s">
        <v>173</v>
      </c>
      <c r="E366" s="24">
        <v>-646.22</v>
      </c>
      <c r="F366" s="24">
        <v>11982.02</v>
      </c>
      <c r="G366" s="24">
        <f t="shared" si="8"/>
        <v>11335.800000000001</v>
      </c>
      <c r="H366" s="24"/>
      <c r="I366" s="24">
        <f t="shared" si="9"/>
        <v>11335.800000000001</v>
      </c>
      <c r="J366" s="4" t="s">
        <v>11</v>
      </c>
      <c r="K366" s="7"/>
      <c r="L366" s="7"/>
      <c r="M366" s="7"/>
    </row>
    <row r="367" spans="1:13" x14ac:dyDescent="0.2">
      <c r="A367" s="4" t="s">
        <v>7</v>
      </c>
      <c r="B367" s="4" t="s">
        <v>157</v>
      </c>
      <c r="C367" s="4" t="s">
        <v>149</v>
      </c>
      <c r="D367" s="4" t="s">
        <v>173</v>
      </c>
      <c r="E367" s="24">
        <v>27.73</v>
      </c>
      <c r="F367" s="24">
        <v>-52.19</v>
      </c>
      <c r="G367" s="24">
        <f t="shared" si="8"/>
        <v>-24.459999999999997</v>
      </c>
      <c r="H367" s="24"/>
      <c r="I367" s="24">
        <f t="shared" si="9"/>
        <v>-24.459999999999997</v>
      </c>
      <c r="J367" s="4" t="s">
        <v>11</v>
      </c>
      <c r="K367" s="7"/>
      <c r="L367" s="7"/>
      <c r="M367" s="7"/>
    </row>
    <row r="368" spans="1:13" x14ac:dyDescent="0.2">
      <c r="A368" s="4" t="s">
        <v>7</v>
      </c>
      <c r="B368" s="4" t="s">
        <v>157</v>
      </c>
      <c r="C368" s="4" t="s">
        <v>81</v>
      </c>
      <c r="D368" s="4" t="s">
        <v>173</v>
      </c>
      <c r="E368" s="24">
        <v>16867</v>
      </c>
      <c r="F368" s="24">
        <v>17140.080000000002</v>
      </c>
      <c r="G368" s="24">
        <f t="shared" si="8"/>
        <v>34007.08</v>
      </c>
      <c r="H368" s="24"/>
      <c r="I368" s="24">
        <f t="shared" si="9"/>
        <v>34007.08</v>
      </c>
      <c r="J368" s="4" t="s">
        <v>11</v>
      </c>
      <c r="K368" s="7"/>
      <c r="L368" s="7"/>
      <c r="M368" s="7"/>
    </row>
    <row r="369" spans="1:13" x14ac:dyDescent="0.2">
      <c r="A369" s="4" t="s">
        <v>7</v>
      </c>
      <c r="B369" s="4" t="s">
        <v>157</v>
      </c>
      <c r="C369" s="4" t="s">
        <v>188</v>
      </c>
      <c r="D369" s="4" t="s">
        <v>173</v>
      </c>
      <c r="E369" s="24">
        <v>289418.75</v>
      </c>
      <c r="F369" s="24">
        <v>0</v>
      </c>
      <c r="G369" s="24">
        <f t="shared" si="8"/>
        <v>289418.75</v>
      </c>
      <c r="H369" s="24"/>
      <c r="I369" s="24">
        <f t="shared" si="9"/>
        <v>289418.75</v>
      </c>
      <c r="J369" s="4" t="s">
        <v>11</v>
      </c>
      <c r="K369" s="7"/>
      <c r="L369" s="7"/>
      <c r="M369" s="7"/>
    </row>
    <row r="370" spans="1:13" x14ac:dyDescent="0.2">
      <c r="A370" s="4" t="s">
        <v>7</v>
      </c>
      <c r="B370" s="4" t="s">
        <v>157</v>
      </c>
      <c r="C370" s="4" t="s">
        <v>150</v>
      </c>
      <c r="D370" s="4" t="s">
        <v>173</v>
      </c>
      <c r="E370" s="24">
        <v>11126.27</v>
      </c>
      <c r="F370" s="24">
        <v>15840.76</v>
      </c>
      <c r="G370" s="24">
        <f t="shared" si="8"/>
        <v>26967.03</v>
      </c>
      <c r="H370" s="24"/>
      <c r="I370" s="24">
        <f t="shared" si="9"/>
        <v>26967.03</v>
      </c>
      <c r="J370" s="4" t="s">
        <v>11</v>
      </c>
      <c r="K370" s="7"/>
      <c r="L370" s="7"/>
      <c r="M370" s="7"/>
    </row>
    <row r="371" spans="1:13" x14ac:dyDescent="0.2">
      <c r="A371" s="4" t="s">
        <v>7</v>
      </c>
      <c r="B371" s="4" t="s">
        <v>157</v>
      </c>
      <c r="C371" s="4" t="s">
        <v>189</v>
      </c>
      <c r="D371" s="4" t="s">
        <v>173</v>
      </c>
      <c r="E371" s="24">
        <v>7562.26</v>
      </c>
      <c r="F371" s="24">
        <v>0</v>
      </c>
      <c r="G371" s="24">
        <f t="shared" si="8"/>
        <v>7562.26</v>
      </c>
      <c r="H371" s="24"/>
      <c r="I371" s="24">
        <f t="shared" si="9"/>
        <v>7562.26</v>
      </c>
      <c r="J371" s="4" t="s">
        <v>11</v>
      </c>
      <c r="K371" s="7"/>
      <c r="L371" s="7"/>
      <c r="M371" s="7"/>
    </row>
    <row r="372" spans="1:13" x14ac:dyDescent="0.2">
      <c r="A372" s="4" t="s">
        <v>7</v>
      </c>
      <c r="B372" s="4" t="s">
        <v>157</v>
      </c>
      <c r="C372" s="4" t="s">
        <v>82</v>
      </c>
      <c r="D372" s="4" t="s">
        <v>173</v>
      </c>
      <c r="E372" s="24">
        <v>171583.89</v>
      </c>
      <c r="F372" s="24">
        <v>271239.11</v>
      </c>
      <c r="G372" s="24">
        <f t="shared" si="8"/>
        <v>442823</v>
      </c>
      <c r="H372" s="24"/>
      <c r="I372" s="24">
        <f t="shared" si="9"/>
        <v>442823</v>
      </c>
      <c r="J372" s="4" t="s">
        <v>11</v>
      </c>
      <c r="K372" s="7"/>
      <c r="L372" s="7"/>
      <c r="M372" s="7"/>
    </row>
    <row r="373" spans="1:13" x14ac:dyDescent="0.2">
      <c r="A373" s="4" t="s">
        <v>7</v>
      </c>
      <c r="B373" s="4" t="s">
        <v>157</v>
      </c>
      <c r="C373" s="4" t="s">
        <v>83</v>
      </c>
      <c r="D373" s="4" t="s">
        <v>173</v>
      </c>
      <c r="E373" s="24">
        <v>-3944245.23</v>
      </c>
      <c r="F373" s="24">
        <v>7168620.96</v>
      </c>
      <c r="G373" s="24">
        <f t="shared" si="8"/>
        <v>3224375.73</v>
      </c>
      <c r="H373" s="24"/>
      <c r="I373" s="24">
        <f t="shared" si="9"/>
        <v>3224375.73</v>
      </c>
      <c r="J373" s="4" t="s">
        <v>11</v>
      </c>
      <c r="K373" s="7"/>
      <c r="L373" s="7"/>
      <c r="M373" s="7"/>
    </row>
    <row r="374" spans="1:13" x14ac:dyDescent="0.2">
      <c r="A374" s="4" t="s">
        <v>7</v>
      </c>
      <c r="B374" s="4" t="s">
        <v>157</v>
      </c>
      <c r="C374" s="4" t="s">
        <v>83</v>
      </c>
      <c r="D374" s="4" t="s">
        <v>173</v>
      </c>
      <c r="E374" s="24">
        <v>0</v>
      </c>
      <c r="F374" s="24">
        <v>0</v>
      </c>
      <c r="G374" s="24">
        <f t="shared" si="8"/>
        <v>0</v>
      </c>
      <c r="H374" s="24"/>
      <c r="I374" s="24">
        <f t="shared" si="9"/>
        <v>0</v>
      </c>
      <c r="J374" s="4" t="s">
        <v>13</v>
      </c>
      <c r="K374" s="7"/>
      <c r="L374" s="7"/>
      <c r="M374" s="7"/>
    </row>
    <row r="375" spans="1:13" x14ac:dyDescent="0.2">
      <c r="A375" s="4" t="s">
        <v>7</v>
      </c>
      <c r="B375" s="4" t="s">
        <v>157</v>
      </c>
      <c r="C375" s="4" t="s">
        <v>84</v>
      </c>
      <c r="D375" s="4" t="s">
        <v>173</v>
      </c>
      <c r="E375" s="24">
        <v>-441204.26</v>
      </c>
      <c r="F375" s="24">
        <v>1153635.0900000001</v>
      </c>
      <c r="G375" s="24">
        <f t="shared" si="8"/>
        <v>712430.83000000007</v>
      </c>
      <c r="H375" s="24"/>
      <c r="I375" s="24">
        <f t="shared" si="9"/>
        <v>712430.83000000007</v>
      </c>
      <c r="J375" s="4" t="s">
        <v>11</v>
      </c>
      <c r="K375" s="7"/>
      <c r="L375" s="7"/>
      <c r="M375" s="7"/>
    </row>
    <row r="376" spans="1:13" x14ac:dyDescent="0.2">
      <c r="A376" s="4" t="s">
        <v>7</v>
      </c>
      <c r="B376" s="4" t="s">
        <v>157</v>
      </c>
      <c r="C376" s="4" t="s">
        <v>85</v>
      </c>
      <c r="D376" s="4" t="s">
        <v>173</v>
      </c>
      <c r="E376" s="24">
        <v>0</v>
      </c>
      <c r="F376" s="24">
        <v>0</v>
      </c>
      <c r="G376" s="24">
        <f t="shared" si="8"/>
        <v>0</v>
      </c>
      <c r="H376" s="24"/>
      <c r="I376" s="24">
        <f t="shared" si="9"/>
        <v>0</v>
      </c>
      <c r="J376" s="4" t="s">
        <v>11</v>
      </c>
      <c r="K376" s="7"/>
      <c r="L376" s="7"/>
      <c r="M376" s="7"/>
    </row>
    <row r="377" spans="1:13" x14ac:dyDescent="0.2">
      <c r="A377" s="4" t="s">
        <v>7</v>
      </c>
      <c r="B377" s="4" t="s">
        <v>157</v>
      </c>
      <c r="C377" s="4" t="s">
        <v>86</v>
      </c>
      <c r="D377" s="4" t="s">
        <v>173</v>
      </c>
      <c r="E377" s="24">
        <v>39178.94</v>
      </c>
      <c r="F377" s="24">
        <v>256057.56</v>
      </c>
      <c r="G377" s="24">
        <f t="shared" si="8"/>
        <v>295236.5</v>
      </c>
      <c r="H377" s="24"/>
      <c r="I377" s="24">
        <f t="shared" si="9"/>
        <v>295236.5</v>
      </c>
      <c r="J377" s="4" t="s">
        <v>11</v>
      </c>
      <c r="K377" s="7"/>
      <c r="L377" s="7"/>
      <c r="M377" s="7"/>
    </row>
    <row r="378" spans="1:13" x14ac:dyDescent="0.2">
      <c r="A378" s="4" t="s">
        <v>7</v>
      </c>
      <c r="B378" s="4" t="s">
        <v>157</v>
      </c>
      <c r="C378" s="4" t="s">
        <v>190</v>
      </c>
      <c r="D378" s="4" t="s">
        <v>173</v>
      </c>
      <c r="E378" s="24">
        <v>0</v>
      </c>
      <c r="F378" s="24">
        <v>3767.67</v>
      </c>
      <c r="G378" s="24">
        <f t="shared" si="8"/>
        <v>3767.67</v>
      </c>
      <c r="H378" s="24"/>
      <c r="I378" s="24">
        <f t="shared" si="9"/>
        <v>3767.67</v>
      </c>
      <c r="J378" s="4" t="s">
        <v>11</v>
      </c>
      <c r="K378" s="7"/>
      <c r="L378" s="7"/>
      <c r="M378" s="7"/>
    </row>
    <row r="379" spans="1:13" x14ac:dyDescent="0.2">
      <c r="A379" s="4" t="s">
        <v>7</v>
      </c>
      <c r="B379" s="4" t="s">
        <v>157</v>
      </c>
      <c r="C379" s="4" t="s">
        <v>151</v>
      </c>
      <c r="D379" s="4" t="s">
        <v>173</v>
      </c>
      <c r="E379" s="24">
        <v>16637.59</v>
      </c>
      <c r="F379" s="24">
        <v>26646.799999999999</v>
      </c>
      <c r="G379" s="24">
        <f t="shared" si="8"/>
        <v>43284.39</v>
      </c>
      <c r="H379" s="24"/>
      <c r="I379" s="24">
        <f t="shared" si="9"/>
        <v>43284.39</v>
      </c>
      <c r="J379" s="4" t="s">
        <v>11</v>
      </c>
      <c r="K379" s="7"/>
      <c r="L379" s="7"/>
      <c r="M379" s="7"/>
    </row>
    <row r="380" spans="1:13" x14ac:dyDescent="0.2">
      <c r="A380" s="4" t="s">
        <v>7</v>
      </c>
      <c r="B380" s="4" t="s">
        <v>157</v>
      </c>
      <c r="C380" s="4" t="s">
        <v>191</v>
      </c>
      <c r="D380" s="4" t="s">
        <v>173</v>
      </c>
      <c r="E380" s="24">
        <v>0</v>
      </c>
      <c r="F380" s="24">
        <v>0</v>
      </c>
      <c r="G380" s="24">
        <f t="shared" ref="G380:G443" si="10">SUM(E380:F380)</f>
        <v>0</v>
      </c>
      <c r="H380" s="24"/>
      <c r="I380" s="24">
        <f t="shared" si="9"/>
        <v>0</v>
      </c>
      <c r="J380" s="4" t="s">
        <v>13</v>
      </c>
      <c r="K380" s="7"/>
      <c r="L380" s="7"/>
      <c r="M380" s="7"/>
    </row>
    <row r="381" spans="1:13" x14ac:dyDescent="0.2">
      <c r="A381" s="4" t="s">
        <v>7</v>
      </c>
      <c r="B381" s="4" t="s">
        <v>157</v>
      </c>
      <c r="C381" s="4" t="s">
        <v>87</v>
      </c>
      <c r="D381" s="4" t="s">
        <v>173</v>
      </c>
      <c r="E381" s="24">
        <v>1149119.06</v>
      </c>
      <c r="F381" s="24">
        <v>506020.53</v>
      </c>
      <c r="G381" s="24">
        <f t="shared" si="10"/>
        <v>1655139.59</v>
      </c>
      <c r="H381" s="24"/>
      <c r="I381" s="24">
        <f t="shared" si="9"/>
        <v>1655139.59</v>
      </c>
      <c r="J381" s="4" t="s">
        <v>11</v>
      </c>
      <c r="K381" s="7"/>
      <c r="L381" s="7"/>
      <c r="M381" s="7"/>
    </row>
    <row r="382" spans="1:13" x14ac:dyDescent="0.2">
      <c r="A382" s="4" t="s">
        <v>7</v>
      </c>
      <c r="B382" s="4" t="s">
        <v>157</v>
      </c>
      <c r="C382" s="4" t="s">
        <v>88</v>
      </c>
      <c r="D382" s="4" t="s">
        <v>173</v>
      </c>
      <c r="E382" s="24">
        <v>10402923.43</v>
      </c>
      <c r="F382" s="24">
        <v>8545980.0099999998</v>
      </c>
      <c r="G382" s="24">
        <f t="shared" si="10"/>
        <v>18948903.439999998</v>
      </c>
      <c r="H382" s="24"/>
      <c r="I382" s="24">
        <f t="shared" si="9"/>
        <v>18948903.439999998</v>
      </c>
      <c r="J382" s="4" t="s">
        <v>11</v>
      </c>
      <c r="K382" s="7"/>
      <c r="L382" s="7"/>
      <c r="M382" s="7"/>
    </row>
    <row r="383" spans="1:13" x14ac:dyDescent="0.2">
      <c r="A383" s="4" t="s">
        <v>7</v>
      </c>
      <c r="B383" s="4" t="s">
        <v>157</v>
      </c>
      <c r="C383" s="4" t="s">
        <v>152</v>
      </c>
      <c r="D383" s="4" t="s">
        <v>173</v>
      </c>
      <c r="E383" s="24">
        <v>30877</v>
      </c>
      <c r="F383" s="24">
        <v>18643.72</v>
      </c>
      <c r="G383" s="24">
        <f t="shared" si="10"/>
        <v>49520.72</v>
      </c>
      <c r="H383" s="24"/>
      <c r="I383" s="24">
        <f t="shared" si="9"/>
        <v>49520.72</v>
      </c>
      <c r="J383" s="4" t="s">
        <v>11</v>
      </c>
      <c r="K383" s="7"/>
      <c r="L383" s="7"/>
      <c r="M383" s="7"/>
    </row>
    <row r="384" spans="1:13" x14ac:dyDescent="0.2">
      <c r="A384" s="4" t="s">
        <v>7</v>
      </c>
      <c r="B384" s="4" t="s">
        <v>157</v>
      </c>
      <c r="C384" s="4" t="s">
        <v>153</v>
      </c>
      <c r="D384" s="4" t="s">
        <v>173</v>
      </c>
      <c r="E384" s="24">
        <v>102210.95</v>
      </c>
      <c r="F384" s="24">
        <v>-331028.28999999998</v>
      </c>
      <c r="G384" s="24">
        <f t="shared" si="10"/>
        <v>-228817.33999999997</v>
      </c>
      <c r="H384" s="24"/>
      <c r="I384" s="24">
        <f t="shared" si="9"/>
        <v>-228817.33999999997</v>
      </c>
      <c r="J384" s="4" t="s">
        <v>11</v>
      </c>
      <c r="K384" s="7"/>
      <c r="L384" s="7"/>
      <c r="M384" s="7"/>
    </row>
    <row r="385" spans="1:13" x14ac:dyDescent="0.2">
      <c r="A385" s="4" t="s">
        <v>7</v>
      </c>
      <c r="B385" s="4" t="s">
        <v>157</v>
      </c>
      <c r="C385" s="4" t="s">
        <v>89</v>
      </c>
      <c r="D385" s="4" t="s">
        <v>173</v>
      </c>
      <c r="E385" s="24">
        <v>506539.43</v>
      </c>
      <c r="F385" s="24">
        <v>-1585020.23</v>
      </c>
      <c r="G385" s="24">
        <f t="shared" si="10"/>
        <v>-1078480.8</v>
      </c>
      <c r="H385" s="24"/>
      <c r="I385" s="24">
        <f t="shared" si="9"/>
        <v>-1078480.8</v>
      </c>
      <c r="J385" s="4" t="s">
        <v>11</v>
      </c>
      <c r="K385" s="7"/>
      <c r="L385" s="7"/>
      <c r="M385" s="7"/>
    </row>
    <row r="386" spans="1:13" x14ac:dyDescent="0.2">
      <c r="A386" s="4" t="s">
        <v>7</v>
      </c>
      <c r="B386" s="4" t="s">
        <v>157</v>
      </c>
      <c r="C386" s="4" t="s">
        <v>90</v>
      </c>
      <c r="D386" s="4" t="s">
        <v>173</v>
      </c>
      <c r="E386" s="24">
        <v>4414619.53</v>
      </c>
      <c r="F386" s="24">
        <v>-9258129.6699999999</v>
      </c>
      <c r="G386" s="24">
        <f t="shared" si="10"/>
        <v>-4843510.1399999997</v>
      </c>
      <c r="H386" s="24"/>
      <c r="I386" s="24">
        <f t="shared" si="9"/>
        <v>-4843510.1399999997</v>
      </c>
      <c r="J386" s="4" t="s">
        <v>11</v>
      </c>
      <c r="K386" s="7"/>
      <c r="L386" s="7"/>
      <c r="M386" s="7"/>
    </row>
    <row r="387" spans="1:13" x14ac:dyDescent="0.2">
      <c r="A387" s="4" t="s">
        <v>7</v>
      </c>
      <c r="B387" s="4" t="s">
        <v>157</v>
      </c>
      <c r="C387" s="4" t="s">
        <v>192</v>
      </c>
      <c r="D387" s="4" t="s">
        <v>173</v>
      </c>
      <c r="E387" s="24">
        <v>0</v>
      </c>
      <c r="F387" s="24">
        <v>0</v>
      </c>
      <c r="G387" s="24">
        <f t="shared" si="10"/>
        <v>0</v>
      </c>
      <c r="H387" s="24"/>
      <c r="I387" s="24">
        <f t="shared" si="9"/>
        <v>0</v>
      </c>
      <c r="J387" s="4" t="s">
        <v>11</v>
      </c>
      <c r="K387" s="7"/>
      <c r="L387" s="7"/>
      <c r="M387" s="7"/>
    </row>
    <row r="388" spans="1:13" x14ac:dyDescent="0.2">
      <c r="A388" s="4" t="s">
        <v>7</v>
      </c>
      <c r="B388" s="4" t="s">
        <v>157</v>
      </c>
      <c r="C388" s="4" t="s">
        <v>154</v>
      </c>
      <c r="D388" s="4" t="s">
        <v>173</v>
      </c>
      <c r="E388" s="24">
        <v>-1346.18</v>
      </c>
      <c r="F388" s="24">
        <v>0</v>
      </c>
      <c r="G388" s="24">
        <f t="shared" si="10"/>
        <v>-1346.18</v>
      </c>
      <c r="H388" s="24"/>
      <c r="I388" s="24">
        <f t="shared" si="9"/>
        <v>-1346.18</v>
      </c>
      <c r="J388" s="4" t="s">
        <v>11</v>
      </c>
      <c r="K388" s="7"/>
      <c r="L388" s="7"/>
      <c r="M388" s="7"/>
    </row>
    <row r="389" spans="1:13" x14ac:dyDescent="0.2">
      <c r="A389" s="4" t="s">
        <v>7</v>
      </c>
      <c r="B389" s="4" t="s">
        <v>157</v>
      </c>
      <c r="C389" s="4" t="s">
        <v>91</v>
      </c>
      <c r="D389" s="4" t="s">
        <v>173</v>
      </c>
      <c r="E389" s="24">
        <v>0</v>
      </c>
      <c r="F389" s="24">
        <v>-13075.99</v>
      </c>
      <c r="G389" s="24">
        <f t="shared" si="10"/>
        <v>-13075.99</v>
      </c>
      <c r="H389" s="24"/>
      <c r="I389" s="24">
        <f t="shared" si="9"/>
        <v>-13075.99</v>
      </c>
      <c r="J389" s="4" t="s">
        <v>11</v>
      </c>
      <c r="K389" s="7"/>
      <c r="L389" s="7"/>
      <c r="M389" s="7"/>
    </row>
    <row r="390" spans="1:13" x14ac:dyDescent="0.2">
      <c r="A390" s="4" t="s">
        <v>7</v>
      </c>
      <c r="B390" s="4" t="s">
        <v>157</v>
      </c>
      <c r="C390" s="4" t="s">
        <v>92</v>
      </c>
      <c r="D390" s="4" t="s">
        <v>173</v>
      </c>
      <c r="E390" s="24">
        <v>39675.379999999997</v>
      </c>
      <c r="F390" s="24">
        <v>268831.31</v>
      </c>
      <c r="G390" s="24">
        <f t="shared" si="10"/>
        <v>308506.69</v>
      </c>
      <c r="H390" s="24"/>
      <c r="I390" s="24">
        <f t="shared" si="9"/>
        <v>308506.69</v>
      </c>
      <c r="J390" s="4" t="s">
        <v>11</v>
      </c>
      <c r="K390" s="7"/>
      <c r="L390" s="7"/>
      <c r="M390" s="7"/>
    </row>
    <row r="391" spans="1:13" x14ac:dyDescent="0.2">
      <c r="A391" s="4" t="s">
        <v>7</v>
      </c>
      <c r="B391" s="4" t="s">
        <v>157</v>
      </c>
      <c r="C391" s="4" t="s">
        <v>93</v>
      </c>
      <c r="D391" s="4" t="s">
        <v>173</v>
      </c>
      <c r="E391" s="24">
        <v>-9175197.5600000005</v>
      </c>
      <c r="F391" s="24">
        <v>261550.54</v>
      </c>
      <c r="G391" s="24">
        <f t="shared" si="10"/>
        <v>-8913647.0200000014</v>
      </c>
      <c r="H391" s="24"/>
      <c r="I391" s="24">
        <f t="shared" si="9"/>
        <v>-8913647.0200000014</v>
      </c>
      <c r="J391" s="4" t="s">
        <v>11</v>
      </c>
      <c r="K391" s="7"/>
      <c r="L391" s="7"/>
      <c r="M391" s="7"/>
    </row>
    <row r="392" spans="1:13" x14ac:dyDescent="0.2">
      <c r="A392" s="4" t="s">
        <v>7</v>
      </c>
      <c r="B392" s="4" t="s">
        <v>157</v>
      </c>
      <c r="C392" s="4" t="s">
        <v>93</v>
      </c>
      <c r="D392" s="4" t="s">
        <v>173</v>
      </c>
      <c r="E392" s="24">
        <v>8747057.75</v>
      </c>
      <c r="F392" s="24">
        <v>4541582.42</v>
      </c>
      <c r="G392" s="24">
        <f t="shared" si="10"/>
        <v>13288640.17</v>
      </c>
      <c r="H392" s="24"/>
      <c r="I392" s="24">
        <f t="shared" si="9"/>
        <v>13288640.17</v>
      </c>
      <c r="J392" s="4" t="s">
        <v>13</v>
      </c>
      <c r="K392" s="7"/>
      <c r="L392" s="7"/>
      <c r="M392" s="7"/>
    </row>
    <row r="393" spans="1:13" x14ac:dyDescent="0.2">
      <c r="A393" s="4" t="s">
        <v>7</v>
      </c>
      <c r="B393" s="4" t="s">
        <v>157</v>
      </c>
      <c r="C393" s="4" t="s">
        <v>94</v>
      </c>
      <c r="D393" s="4" t="s">
        <v>173</v>
      </c>
      <c r="E393" s="24">
        <v>-862.46</v>
      </c>
      <c r="F393" s="24">
        <v>25935.86</v>
      </c>
      <c r="G393" s="24">
        <f t="shared" si="10"/>
        <v>25073.4</v>
      </c>
      <c r="H393" s="24"/>
      <c r="I393" s="24">
        <f t="shared" si="9"/>
        <v>25073.4</v>
      </c>
      <c r="J393" s="4" t="s">
        <v>11</v>
      </c>
      <c r="K393" s="7"/>
      <c r="L393" s="7"/>
      <c r="M393" s="7"/>
    </row>
    <row r="394" spans="1:13" x14ac:dyDescent="0.2">
      <c r="A394" s="4" t="s">
        <v>7</v>
      </c>
      <c r="B394" s="4" t="s">
        <v>157</v>
      </c>
      <c r="C394" s="4" t="s">
        <v>193</v>
      </c>
      <c r="D394" s="4" t="s">
        <v>173</v>
      </c>
      <c r="E394" s="24">
        <v>1691.91</v>
      </c>
      <c r="F394" s="24">
        <v>440</v>
      </c>
      <c r="G394" s="24">
        <f t="shared" si="10"/>
        <v>2131.91</v>
      </c>
      <c r="H394" s="24"/>
      <c r="I394" s="24">
        <f t="shared" si="9"/>
        <v>2131.91</v>
      </c>
      <c r="J394" s="4" t="s">
        <v>11</v>
      </c>
      <c r="K394" s="7"/>
      <c r="L394" s="7"/>
      <c r="M394" s="7"/>
    </row>
    <row r="395" spans="1:13" x14ac:dyDescent="0.2">
      <c r="A395" s="4" t="s">
        <v>7</v>
      </c>
      <c r="B395" s="4" t="s">
        <v>157</v>
      </c>
      <c r="C395" s="4" t="s">
        <v>95</v>
      </c>
      <c r="D395" s="4" t="s">
        <v>173</v>
      </c>
      <c r="E395" s="24">
        <v>-151434.69</v>
      </c>
      <c r="F395" s="24">
        <v>872356.89</v>
      </c>
      <c r="G395" s="24">
        <f t="shared" si="10"/>
        <v>720922.2</v>
      </c>
      <c r="H395" s="24"/>
      <c r="I395" s="24">
        <f t="shared" si="9"/>
        <v>720922.2</v>
      </c>
      <c r="J395" s="4" t="s">
        <v>11</v>
      </c>
      <c r="K395" s="7"/>
      <c r="L395" s="7"/>
      <c r="M395" s="7"/>
    </row>
    <row r="396" spans="1:13" x14ac:dyDescent="0.2">
      <c r="A396" s="4" t="s">
        <v>7</v>
      </c>
      <c r="B396" s="4" t="s">
        <v>157</v>
      </c>
      <c r="C396" s="4" t="s">
        <v>96</v>
      </c>
      <c r="D396" s="4" t="s">
        <v>173</v>
      </c>
      <c r="E396" s="24">
        <v>-6491.52</v>
      </c>
      <c r="F396" s="24">
        <v>7083</v>
      </c>
      <c r="G396" s="24">
        <f t="shared" si="10"/>
        <v>591.47999999999956</v>
      </c>
      <c r="H396" s="24"/>
      <c r="I396" s="24">
        <f t="shared" si="9"/>
        <v>591.47999999999956</v>
      </c>
      <c r="J396" s="4" t="s">
        <v>11</v>
      </c>
      <c r="K396" s="7"/>
      <c r="L396" s="7"/>
      <c r="M396" s="7"/>
    </row>
    <row r="397" spans="1:13" x14ac:dyDescent="0.2">
      <c r="A397" s="4" t="s">
        <v>7</v>
      </c>
      <c r="B397" s="4" t="s">
        <v>157</v>
      </c>
      <c r="C397" s="4" t="s">
        <v>97</v>
      </c>
      <c r="D397" s="4" t="s">
        <v>173</v>
      </c>
      <c r="E397" s="24">
        <v>-3249.55</v>
      </c>
      <c r="F397" s="24">
        <v>512.49</v>
      </c>
      <c r="G397" s="24">
        <f t="shared" si="10"/>
        <v>-2737.0600000000004</v>
      </c>
      <c r="H397" s="24"/>
      <c r="I397" s="24">
        <f t="shared" si="9"/>
        <v>-2737.0600000000004</v>
      </c>
      <c r="J397" s="4" t="s">
        <v>11</v>
      </c>
      <c r="K397" s="7"/>
      <c r="L397" s="7"/>
      <c r="M397" s="7"/>
    </row>
    <row r="398" spans="1:13" x14ac:dyDescent="0.2">
      <c r="A398" s="4" t="s">
        <v>7</v>
      </c>
      <c r="B398" s="4" t="s">
        <v>157</v>
      </c>
      <c r="C398" s="4" t="s">
        <v>194</v>
      </c>
      <c r="D398" s="4" t="s">
        <v>173</v>
      </c>
      <c r="E398" s="24">
        <v>334988.81</v>
      </c>
      <c r="F398" s="24">
        <v>193908.96</v>
      </c>
      <c r="G398" s="24">
        <f t="shared" si="10"/>
        <v>528897.77</v>
      </c>
      <c r="H398" s="24"/>
      <c r="I398" s="24">
        <f t="shared" si="9"/>
        <v>528897.77</v>
      </c>
      <c r="J398" s="4" t="s">
        <v>11</v>
      </c>
      <c r="K398" s="7"/>
      <c r="L398" s="7"/>
      <c r="M398" s="7"/>
    </row>
    <row r="399" spans="1:13" x14ac:dyDescent="0.2">
      <c r="A399" s="4" t="s">
        <v>7</v>
      </c>
      <c r="B399" s="4" t="s">
        <v>157</v>
      </c>
      <c r="C399" s="4" t="s">
        <v>98</v>
      </c>
      <c r="D399" s="4" t="s">
        <v>173</v>
      </c>
      <c r="E399" s="24">
        <v>14920.57</v>
      </c>
      <c r="F399" s="24">
        <v>63450</v>
      </c>
      <c r="G399" s="24">
        <f t="shared" si="10"/>
        <v>78370.570000000007</v>
      </c>
      <c r="H399" s="24"/>
      <c r="I399" s="24">
        <f t="shared" si="9"/>
        <v>78370.570000000007</v>
      </c>
      <c r="J399" s="4" t="s">
        <v>11</v>
      </c>
      <c r="K399" s="7"/>
      <c r="L399" s="7"/>
      <c r="M399" s="7"/>
    </row>
    <row r="400" spans="1:13" x14ac:dyDescent="0.2">
      <c r="A400" s="4" t="s">
        <v>7</v>
      </c>
      <c r="B400" s="4" t="s">
        <v>157</v>
      </c>
      <c r="C400" s="4" t="s">
        <v>99</v>
      </c>
      <c r="D400" s="4" t="s">
        <v>173</v>
      </c>
      <c r="E400" s="24">
        <v>979429</v>
      </c>
      <c r="F400" s="24">
        <v>523093.1</v>
      </c>
      <c r="G400" s="24">
        <f t="shared" si="10"/>
        <v>1502522.1</v>
      </c>
      <c r="H400" s="24"/>
      <c r="I400" s="24">
        <f t="shared" si="9"/>
        <v>1502522.1</v>
      </c>
      <c r="J400" s="4" t="s">
        <v>11</v>
      </c>
      <c r="K400" s="7"/>
      <c r="L400" s="7"/>
      <c r="M400" s="7"/>
    </row>
    <row r="401" spans="1:13" x14ac:dyDescent="0.2">
      <c r="A401" s="4" t="s">
        <v>7</v>
      </c>
      <c r="B401" s="4" t="s">
        <v>157</v>
      </c>
      <c r="C401" s="4" t="s">
        <v>99</v>
      </c>
      <c r="D401" s="4" t="s">
        <v>173</v>
      </c>
      <c r="E401" s="24">
        <v>-994104</v>
      </c>
      <c r="F401" s="24">
        <v>-336509.2</v>
      </c>
      <c r="G401" s="24">
        <f t="shared" si="10"/>
        <v>-1330613.2</v>
      </c>
      <c r="H401" s="24"/>
      <c r="I401" s="24">
        <f t="shared" si="9"/>
        <v>-1330613.2</v>
      </c>
      <c r="J401" s="4" t="s">
        <v>13</v>
      </c>
      <c r="K401" s="7"/>
      <c r="L401" s="7"/>
      <c r="M401" s="7"/>
    </row>
    <row r="402" spans="1:13" x14ac:dyDescent="0.2">
      <c r="A402" s="4" t="s">
        <v>7</v>
      </c>
      <c r="B402" s="4" t="s">
        <v>157</v>
      </c>
      <c r="C402" s="4" t="s">
        <v>195</v>
      </c>
      <c r="D402" s="4" t="s">
        <v>173</v>
      </c>
      <c r="E402" s="24">
        <v>2033.97</v>
      </c>
      <c r="F402" s="24">
        <v>406.56</v>
      </c>
      <c r="G402" s="24">
        <f t="shared" si="10"/>
        <v>2440.5300000000002</v>
      </c>
      <c r="H402" s="24"/>
      <c r="I402" s="24">
        <f t="shared" si="9"/>
        <v>2440.5300000000002</v>
      </c>
      <c r="J402" s="4" t="s">
        <v>11</v>
      </c>
      <c r="K402" s="7"/>
      <c r="L402" s="7"/>
      <c r="M402" s="7"/>
    </row>
    <row r="403" spans="1:13" x14ac:dyDescent="0.2">
      <c r="A403" s="4" t="s">
        <v>7</v>
      </c>
      <c r="B403" s="4" t="s">
        <v>157</v>
      </c>
      <c r="C403" s="4" t="s">
        <v>196</v>
      </c>
      <c r="D403" s="4" t="s">
        <v>173</v>
      </c>
      <c r="E403" s="24">
        <v>4571.3500000000004</v>
      </c>
      <c r="F403" s="24">
        <v>409.18</v>
      </c>
      <c r="G403" s="24">
        <f t="shared" si="10"/>
        <v>4980.5300000000007</v>
      </c>
      <c r="H403" s="24"/>
      <c r="I403" s="24">
        <f t="shared" si="9"/>
        <v>4980.5300000000007</v>
      </c>
      <c r="J403" s="4" t="s">
        <v>11</v>
      </c>
      <c r="K403" s="7"/>
      <c r="L403" s="7"/>
      <c r="M403" s="7"/>
    </row>
    <row r="404" spans="1:13" x14ac:dyDescent="0.2">
      <c r="A404" s="4" t="s">
        <v>7</v>
      </c>
      <c r="B404" s="4" t="s">
        <v>157</v>
      </c>
      <c r="C404" s="4" t="s">
        <v>197</v>
      </c>
      <c r="D404" s="4" t="s">
        <v>173</v>
      </c>
      <c r="E404" s="24">
        <v>-177005.88</v>
      </c>
      <c r="F404" s="24">
        <v>499.09</v>
      </c>
      <c r="G404" s="24">
        <f t="shared" si="10"/>
        <v>-176506.79</v>
      </c>
      <c r="H404" s="24"/>
      <c r="I404" s="24">
        <f t="shared" si="9"/>
        <v>-176506.79</v>
      </c>
      <c r="J404" s="4" t="s">
        <v>11</v>
      </c>
      <c r="K404" s="7"/>
      <c r="L404" s="7"/>
      <c r="M404" s="7"/>
    </row>
    <row r="405" spans="1:13" x14ac:dyDescent="0.2">
      <c r="A405" s="4" t="s">
        <v>7</v>
      </c>
      <c r="B405" s="4" t="s">
        <v>157</v>
      </c>
      <c r="C405" s="4" t="s">
        <v>198</v>
      </c>
      <c r="D405" s="4" t="s">
        <v>173</v>
      </c>
      <c r="E405" s="24">
        <v>78133.070000000007</v>
      </c>
      <c r="F405" s="24">
        <v>38374.089999999997</v>
      </c>
      <c r="G405" s="24">
        <f t="shared" si="10"/>
        <v>116507.16</v>
      </c>
      <c r="H405" s="24"/>
      <c r="I405" s="24">
        <f t="shared" si="9"/>
        <v>116507.16</v>
      </c>
      <c r="J405" s="4" t="s">
        <v>11</v>
      </c>
      <c r="K405" s="7"/>
      <c r="L405" s="7"/>
      <c r="M405" s="7"/>
    </row>
    <row r="406" spans="1:13" x14ac:dyDescent="0.2">
      <c r="A406" s="4" t="s">
        <v>7</v>
      </c>
      <c r="B406" s="4" t="s">
        <v>157</v>
      </c>
      <c r="C406" s="4" t="s">
        <v>199</v>
      </c>
      <c r="D406" s="4" t="s">
        <v>173</v>
      </c>
      <c r="E406" s="24">
        <v>131233.44</v>
      </c>
      <c r="F406" s="24">
        <v>70784.710000000006</v>
      </c>
      <c r="G406" s="24">
        <f t="shared" si="10"/>
        <v>202018.15000000002</v>
      </c>
      <c r="H406" s="24"/>
      <c r="I406" s="24">
        <f t="shared" si="9"/>
        <v>202018.15000000002</v>
      </c>
      <c r="J406" s="4" t="s">
        <v>11</v>
      </c>
      <c r="K406" s="7"/>
      <c r="L406" s="7"/>
      <c r="M406" s="7"/>
    </row>
    <row r="407" spans="1:13" x14ac:dyDescent="0.2">
      <c r="A407" s="4" t="s">
        <v>7</v>
      </c>
      <c r="B407" s="4" t="s">
        <v>157</v>
      </c>
      <c r="C407" s="4" t="s">
        <v>9</v>
      </c>
      <c r="D407" s="4" t="s">
        <v>173</v>
      </c>
      <c r="E407" s="24">
        <v>1984201.42</v>
      </c>
      <c r="F407" s="24">
        <v>853709.67</v>
      </c>
      <c r="G407" s="24">
        <f t="shared" si="10"/>
        <v>2837911.09</v>
      </c>
      <c r="H407" s="24"/>
      <c r="I407" s="24">
        <f t="shared" si="9"/>
        <v>2837911.09</v>
      </c>
      <c r="J407" s="4" t="s">
        <v>11</v>
      </c>
      <c r="K407" s="7"/>
      <c r="L407" s="7"/>
      <c r="M407" s="7"/>
    </row>
    <row r="408" spans="1:13" x14ac:dyDescent="0.2">
      <c r="A408" s="4" t="s">
        <v>7</v>
      </c>
      <c r="B408" s="4" t="s">
        <v>157</v>
      </c>
      <c r="C408" s="4" t="s">
        <v>200</v>
      </c>
      <c r="D408" s="4" t="s">
        <v>173</v>
      </c>
      <c r="E408" s="24">
        <v>-2224928.4</v>
      </c>
      <c r="F408" s="24">
        <v>-1112464.18</v>
      </c>
      <c r="G408" s="24">
        <f t="shared" si="10"/>
        <v>-3337392.58</v>
      </c>
      <c r="H408" s="24"/>
      <c r="I408" s="24">
        <f t="shared" si="9"/>
        <v>-3337392.58</v>
      </c>
      <c r="J408" s="4" t="s">
        <v>13</v>
      </c>
      <c r="K408" s="7"/>
      <c r="L408" s="7"/>
      <c r="M408" s="7"/>
    </row>
    <row r="409" spans="1:13" x14ac:dyDescent="0.2">
      <c r="A409" s="4" t="s">
        <v>7</v>
      </c>
      <c r="B409" s="4" t="s">
        <v>157</v>
      </c>
      <c r="C409" s="4" t="s">
        <v>201</v>
      </c>
      <c r="D409" s="4" t="s">
        <v>173</v>
      </c>
      <c r="E409" s="24">
        <v>-517861.04</v>
      </c>
      <c r="F409" s="24">
        <v>463014.82</v>
      </c>
      <c r="G409" s="24">
        <f t="shared" si="10"/>
        <v>-54846.219999999972</v>
      </c>
      <c r="H409" s="24"/>
      <c r="I409" s="24">
        <f t="shared" si="9"/>
        <v>-54846.219999999972</v>
      </c>
      <c r="J409" s="4" t="s">
        <v>13</v>
      </c>
      <c r="K409" s="7"/>
      <c r="L409" s="7"/>
      <c r="M409" s="7"/>
    </row>
    <row r="410" spans="1:13" x14ac:dyDescent="0.2">
      <c r="A410" s="4" t="s">
        <v>7</v>
      </c>
      <c r="B410" s="4" t="s">
        <v>157</v>
      </c>
      <c r="C410" s="4" t="s">
        <v>202</v>
      </c>
      <c r="D410" s="4" t="s">
        <v>173</v>
      </c>
      <c r="E410" s="24">
        <v>3420858.07</v>
      </c>
      <c r="F410" s="24">
        <v>1241470.26</v>
      </c>
      <c r="G410" s="24">
        <f t="shared" si="10"/>
        <v>4662328.33</v>
      </c>
      <c r="H410" s="24"/>
      <c r="I410" s="24">
        <f t="shared" si="9"/>
        <v>4662328.33</v>
      </c>
      <c r="J410" s="4" t="s">
        <v>13</v>
      </c>
      <c r="K410" s="7"/>
      <c r="L410" s="7"/>
      <c r="M410" s="7"/>
    </row>
    <row r="411" spans="1:13" x14ac:dyDescent="0.2">
      <c r="A411" s="4" t="s">
        <v>7</v>
      </c>
      <c r="B411" s="4" t="s">
        <v>157</v>
      </c>
      <c r="C411" s="4" t="s">
        <v>203</v>
      </c>
      <c r="D411" s="4" t="s">
        <v>173</v>
      </c>
      <c r="E411" s="24">
        <v>288032.51</v>
      </c>
      <c r="F411" s="24">
        <v>-113636.67</v>
      </c>
      <c r="G411" s="24">
        <f t="shared" si="10"/>
        <v>174395.84000000003</v>
      </c>
      <c r="H411" s="24"/>
      <c r="I411" s="24">
        <f t="shared" ref="I411:I706" si="11">SUM(G411:H411)</f>
        <v>174395.84000000003</v>
      </c>
      <c r="J411" s="4" t="s">
        <v>13</v>
      </c>
      <c r="K411" s="7"/>
      <c r="L411" s="7"/>
      <c r="M411" s="7"/>
    </row>
    <row r="412" spans="1:13" x14ac:dyDescent="0.2">
      <c r="A412" s="4" t="s">
        <v>7</v>
      </c>
      <c r="B412" s="4" t="s">
        <v>157</v>
      </c>
      <c r="C412" s="4" t="s">
        <v>204</v>
      </c>
      <c r="D412" s="4" t="s">
        <v>173</v>
      </c>
      <c r="E412" s="24">
        <v>6760.08</v>
      </c>
      <c r="F412" s="24">
        <v>0</v>
      </c>
      <c r="G412" s="24">
        <f t="shared" si="10"/>
        <v>6760.08</v>
      </c>
      <c r="H412" s="24"/>
      <c r="I412" s="24">
        <f t="shared" si="11"/>
        <v>6760.08</v>
      </c>
      <c r="J412" s="4" t="s">
        <v>11</v>
      </c>
      <c r="K412" s="7"/>
      <c r="L412" s="7"/>
      <c r="M412" s="7"/>
    </row>
    <row r="413" spans="1:13" x14ac:dyDescent="0.2">
      <c r="A413" s="4" t="s">
        <v>7</v>
      </c>
      <c r="B413" s="4" t="s">
        <v>157</v>
      </c>
      <c r="C413" s="4" t="s">
        <v>205</v>
      </c>
      <c r="D413" s="4" t="s">
        <v>173</v>
      </c>
      <c r="E413" s="24">
        <v>254107.19</v>
      </c>
      <c r="F413" s="24">
        <v>134024.20000000001</v>
      </c>
      <c r="G413" s="24">
        <f t="shared" si="10"/>
        <v>388131.39</v>
      </c>
      <c r="H413" s="24"/>
      <c r="I413" s="24">
        <f t="shared" si="11"/>
        <v>388131.39</v>
      </c>
      <c r="J413" s="4" t="s">
        <v>11</v>
      </c>
      <c r="K413" s="7"/>
      <c r="L413" s="7"/>
      <c r="M413" s="7"/>
    </row>
    <row r="414" spans="1:13" x14ac:dyDescent="0.2">
      <c r="A414" s="4" t="s">
        <v>7</v>
      </c>
      <c r="B414" s="4" t="s">
        <v>157</v>
      </c>
      <c r="C414" s="4" t="s">
        <v>206</v>
      </c>
      <c r="D414" s="4" t="s">
        <v>173</v>
      </c>
      <c r="E414" s="24">
        <v>3720546.52</v>
      </c>
      <c r="F414" s="24">
        <v>1820669.31</v>
      </c>
      <c r="G414" s="24">
        <f t="shared" si="10"/>
        <v>5541215.8300000001</v>
      </c>
      <c r="H414" s="24"/>
      <c r="I414" s="24">
        <f t="shared" si="11"/>
        <v>5541215.8300000001</v>
      </c>
      <c r="J414" s="4" t="s">
        <v>11</v>
      </c>
      <c r="K414" s="7"/>
      <c r="L414" s="7"/>
      <c r="M414" s="7"/>
    </row>
    <row r="415" spans="1:13" x14ac:dyDescent="0.2">
      <c r="A415" s="4" t="s">
        <v>7</v>
      </c>
      <c r="B415" s="4" t="s">
        <v>157</v>
      </c>
      <c r="C415" s="4" t="s">
        <v>155</v>
      </c>
      <c r="D415" s="4" t="s">
        <v>173</v>
      </c>
      <c r="E415" s="24">
        <v>3301.25</v>
      </c>
      <c r="F415" s="24">
        <v>0</v>
      </c>
      <c r="G415" s="24">
        <f t="shared" si="10"/>
        <v>3301.25</v>
      </c>
      <c r="H415" s="24"/>
      <c r="I415" s="24">
        <f t="shared" si="11"/>
        <v>3301.25</v>
      </c>
      <c r="J415" s="4" t="s">
        <v>11</v>
      </c>
      <c r="K415" s="7"/>
      <c r="L415" s="7"/>
      <c r="M415" s="7"/>
    </row>
    <row r="416" spans="1:13" x14ac:dyDescent="0.2">
      <c r="A416" s="4" t="s">
        <v>7</v>
      </c>
      <c r="B416" s="4" t="s">
        <v>157</v>
      </c>
      <c r="C416" s="4" t="s">
        <v>155</v>
      </c>
      <c r="D416" s="4" t="s">
        <v>173</v>
      </c>
      <c r="E416" s="24">
        <v>177464.14</v>
      </c>
      <c r="F416" s="24">
        <v>0</v>
      </c>
      <c r="G416" s="24">
        <f t="shared" si="10"/>
        <v>177464.14</v>
      </c>
      <c r="H416" s="24"/>
      <c r="I416" s="24">
        <f t="shared" si="11"/>
        <v>177464.14</v>
      </c>
      <c r="J416" s="4" t="s">
        <v>13</v>
      </c>
      <c r="K416" s="7"/>
      <c r="L416" s="7"/>
      <c r="M416" s="7"/>
    </row>
    <row r="417" spans="1:13" x14ac:dyDescent="0.2">
      <c r="A417" s="4" t="s">
        <v>7</v>
      </c>
      <c r="B417" s="4" t="s">
        <v>157</v>
      </c>
      <c r="C417" s="4" t="s">
        <v>102</v>
      </c>
      <c r="D417" s="4" t="s">
        <v>173</v>
      </c>
      <c r="E417" s="24">
        <v>-3993910.84</v>
      </c>
      <c r="F417" s="24">
        <v>-2305023.2400000002</v>
      </c>
      <c r="G417" s="24">
        <f t="shared" si="10"/>
        <v>-6298934.0800000001</v>
      </c>
      <c r="H417" s="24"/>
      <c r="I417" s="24">
        <f t="shared" si="11"/>
        <v>-6298934.0800000001</v>
      </c>
      <c r="J417" s="4" t="s">
        <v>11</v>
      </c>
      <c r="K417" s="7"/>
      <c r="L417" s="7"/>
      <c r="M417" s="7"/>
    </row>
    <row r="418" spans="1:13" x14ac:dyDescent="0.2">
      <c r="A418" s="4" t="s">
        <v>7</v>
      </c>
      <c r="B418" s="4" t="s">
        <v>157</v>
      </c>
      <c r="C418" s="4" t="s">
        <v>207</v>
      </c>
      <c r="D418" s="4" t="s">
        <v>173</v>
      </c>
      <c r="E418" s="24">
        <v>-1599680.7</v>
      </c>
      <c r="F418" s="24">
        <v>0</v>
      </c>
      <c r="G418" s="24">
        <f t="shared" si="10"/>
        <v>-1599680.7</v>
      </c>
      <c r="H418" s="24"/>
      <c r="I418" s="24">
        <f t="shared" si="11"/>
        <v>-1599680.7</v>
      </c>
      <c r="J418" s="4" t="s">
        <v>11</v>
      </c>
      <c r="K418" s="7"/>
      <c r="L418" s="7"/>
      <c r="M418" s="7"/>
    </row>
    <row r="419" spans="1:13" x14ac:dyDescent="0.2">
      <c r="A419" s="4" t="s">
        <v>7</v>
      </c>
      <c r="B419" s="4" t="s">
        <v>157</v>
      </c>
      <c r="C419" s="4" t="s">
        <v>208</v>
      </c>
      <c r="D419" s="4" t="s">
        <v>173</v>
      </c>
      <c r="E419" s="24">
        <v>-770.85</v>
      </c>
      <c r="F419" s="24">
        <v>0</v>
      </c>
      <c r="G419" s="24">
        <f t="shared" si="10"/>
        <v>-770.85</v>
      </c>
      <c r="H419" s="24"/>
      <c r="I419" s="24">
        <f t="shared" si="11"/>
        <v>-770.85</v>
      </c>
      <c r="J419" s="4" t="s">
        <v>11</v>
      </c>
      <c r="K419" s="7"/>
      <c r="L419" s="7"/>
      <c r="M419" s="7"/>
    </row>
    <row r="420" spans="1:13" x14ac:dyDescent="0.2">
      <c r="A420" s="4" t="s">
        <v>7</v>
      </c>
      <c r="B420" s="4" t="s">
        <v>157</v>
      </c>
      <c r="C420" s="4" t="s">
        <v>103</v>
      </c>
      <c r="D420" s="4" t="s">
        <v>173</v>
      </c>
      <c r="E420" s="24">
        <v>-271750.11</v>
      </c>
      <c r="F420" s="24">
        <v>-778495.48</v>
      </c>
      <c r="G420" s="24">
        <f t="shared" si="10"/>
        <v>-1050245.5899999999</v>
      </c>
      <c r="H420" s="24"/>
      <c r="I420" s="24">
        <f t="shared" si="11"/>
        <v>-1050245.5899999999</v>
      </c>
      <c r="J420" s="4" t="s">
        <v>11</v>
      </c>
      <c r="K420" s="7"/>
      <c r="L420" s="7"/>
      <c r="M420" s="7"/>
    </row>
    <row r="421" spans="1:13" x14ac:dyDescent="0.2">
      <c r="A421" s="4" t="s">
        <v>7</v>
      </c>
      <c r="B421" s="4" t="s">
        <v>157</v>
      </c>
      <c r="C421" s="4" t="s">
        <v>209</v>
      </c>
      <c r="D421" s="4" t="s">
        <v>173</v>
      </c>
      <c r="E421" s="24">
        <v>-236606.28</v>
      </c>
      <c r="F421" s="24">
        <v>0</v>
      </c>
      <c r="G421" s="24">
        <f t="shared" si="10"/>
        <v>-236606.28</v>
      </c>
      <c r="H421" s="24"/>
      <c r="I421" s="24">
        <f t="shared" si="11"/>
        <v>-236606.28</v>
      </c>
      <c r="J421" s="4" t="s">
        <v>11</v>
      </c>
      <c r="K421" s="7"/>
      <c r="L421" s="7"/>
      <c r="M421" s="7"/>
    </row>
    <row r="422" spans="1:13" x14ac:dyDescent="0.2">
      <c r="A422" s="4" t="s">
        <v>7</v>
      </c>
      <c r="B422" s="4" t="s">
        <v>157</v>
      </c>
      <c r="C422" s="4" t="s">
        <v>209</v>
      </c>
      <c r="D422" s="4" t="s">
        <v>173</v>
      </c>
      <c r="E422" s="24">
        <v>-18000</v>
      </c>
      <c r="F422" s="24">
        <v>0</v>
      </c>
      <c r="G422" s="24">
        <f t="shared" si="10"/>
        <v>-18000</v>
      </c>
      <c r="H422" s="24"/>
      <c r="I422" s="24">
        <f t="shared" si="11"/>
        <v>-18000</v>
      </c>
      <c r="J422" s="4" t="s">
        <v>13</v>
      </c>
      <c r="K422" s="7"/>
      <c r="L422" s="7"/>
      <c r="M422" s="7"/>
    </row>
    <row r="423" spans="1:13" x14ac:dyDescent="0.2">
      <c r="A423" s="4" t="s">
        <v>7</v>
      </c>
      <c r="B423" s="4" t="s">
        <v>157</v>
      </c>
      <c r="C423" s="4" t="s">
        <v>104</v>
      </c>
      <c r="D423" s="4" t="s">
        <v>173</v>
      </c>
      <c r="E423" s="24">
        <v>4708773</v>
      </c>
      <c r="F423" s="24">
        <v>395677.64</v>
      </c>
      <c r="G423" s="24">
        <f t="shared" si="10"/>
        <v>5104450.6399999997</v>
      </c>
      <c r="H423" s="24"/>
      <c r="I423" s="24">
        <f t="shared" si="11"/>
        <v>5104450.6399999997</v>
      </c>
      <c r="J423" s="4" t="s">
        <v>11</v>
      </c>
      <c r="K423" s="7"/>
      <c r="L423" s="7"/>
      <c r="M423" s="7"/>
    </row>
    <row r="424" spans="1:13" x14ac:dyDescent="0.2">
      <c r="A424" s="4" t="s">
        <v>7</v>
      </c>
      <c r="B424" s="4" t="s">
        <v>157</v>
      </c>
      <c r="C424" s="4" t="s">
        <v>104</v>
      </c>
      <c r="D424" s="4" t="s">
        <v>173</v>
      </c>
      <c r="E424" s="24">
        <v>-4558568</v>
      </c>
      <c r="F424" s="24">
        <v>-2337782.2400000002</v>
      </c>
      <c r="G424" s="24">
        <f t="shared" si="10"/>
        <v>-6896350.2400000002</v>
      </c>
      <c r="H424" s="24"/>
      <c r="I424" s="24">
        <f t="shared" si="11"/>
        <v>-6896350.2400000002</v>
      </c>
      <c r="J424" s="4" t="s">
        <v>13</v>
      </c>
      <c r="K424" s="7"/>
      <c r="L424" s="7"/>
      <c r="M424" s="7"/>
    </row>
    <row r="425" spans="1:13" x14ac:dyDescent="0.2">
      <c r="A425" s="4" t="s">
        <v>7</v>
      </c>
      <c r="B425" s="4" t="s">
        <v>157</v>
      </c>
      <c r="C425" s="4" t="s">
        <v>210</v>
      </c>
      <c r="D425" s="4" t="s">
        <v>173</v>
      </c>
      <c r="E425" s="24">
        <v>-247.03</v>
      </c>
      <c r="F425" s="24">
        <v>-789.36</v>
      </c>
      <c r="G425" s="24">
        <f t="shared" si="10"/>
        <v>-1036.3900000000001</v>
      </c>
      <c r="H425" s="24"/>
      <c r="I425" s="24">
        <f t="shared" si="11"/>
        <v>-1036.3900000000001</v>
      </c>
      <c r="J425" s="4" t="s">
        <v>11</v>
      </c>
      <c r="K425" s="7"/>
      <c r="L425" s="7"/>
      <c r="M425" s="7"/>
    </row>
    <row r="426" spans="1:13" x14ac:dyDescent="0.2">
      <c r="A426" s="4" t="s">
        <v>7</v>
      </c>
      <c r="B426" s="4" t="s">
        <v>157</v>
      </c>
      <c r="C426" s="4" t="s">
        <v>12</v>
      </c>
      <c r="D426" s="4" t="s">
        <v>173</v>
      </c>
      <c r="E426" s="24">
        <v>25690278.309999999</v>
      </c>
      <c r="F426" s="24">
        <v>10456727.98</v>
      </c>
      <c r="G426" s="24">
        <f t="shared" si="10"/>
        <v>36147006.289999999</v>
      </c>
      <c r="H426" s="24"/>
      <c r="I426" s="24">
        <f t="shared" si="11"/>
        <v>36147006.289999999</v>
      </c>
      <c r="J426" s="4" t="s">
        <v>11</v>
      </c>
      <c r="K426" s="7"/>
      <c r="L426" s="7"/>
      <c r="M426" s="7"/>
    </row>
    <row r="427" spans="1:13" x14ac:dyDescent="0.2">
      <c r="A427" s="4" t="s">
        <v>7</v>
      </c>
      <c r="B427" s="4" t="s">
        <v>157</v>
      </c>
      <c r="C427" s="4" t="s">
        <v>12</v>
      </c>
      <c r="D427" s="4" t="s">
        <v>173</v>
      </c>
      <c r="E427" s="24">
        <v>3147173.35</v>
      </c>
      <c r="F427" s="24">
        <v>1313364.3</v>
      </c>
      <c r="G427" s="24">
        <f t="shared" si="10"/>
        <v>4460537.6500000004</v>
      </c>
      <c r="H427" s="24"/>
      <c r="I427" s="24">
        <f t="shared" si="11"/>
        <v>4460537.6500000004</v>
      </c>
      <c r="J427" s="4" t="s">
        <v>13</v>
      </c>
      <c r="K427" s="7"/>
      <c r="L427" s="7"/>
      <c r="M427" s="7"/>
    </row>
    <row r="428" spans="1:13" x14ac:dyDescent="0.2">
      <c r="A428" s="4" t="s">
        <v>7</v>
      </c>
      <c r="B428" s="4" t="s">
        <v>157</v>
      </c>
      <c r="C428" s="4" t="s">
        <v>211</v>
      </c>
      <c r="D428" s="4" t="s">
        <v>173</v>
      </c>
      <c r="E428" s="24">
        <v>-344884.32</v>
      </c>
      <c r="F428" s="24">
        <v>0</v>
      </c>
      <c r="G428" s="24">
        <f t="shared" si="10"/>
        <v>-344884.32</v>
      </c>
      <c r="H428" s="24"/>
      <c r="I428" s="24">
        <f t="shared" si="11"/>
        <v>-344884.32</v>
      </c>
      <c r="J428" s="4" t="s">
        <v>11</v>
      </c>
      <c r="K428" s="7"/>
      <c r="L428" s="7"/>
      <c r="M428" s="7"/>
    </row>
    <row r="429" spans="1:13" x14ac:dyDescent="0.2">
      <c r="A429" s="4" t="s">
        <v>7</v>
      </c>
      <c r="B429" s="4" t="s">
        <v>157</v>
      </c>
      <c r="C429" s="4" t="s">
        <v>199</v>
      </c>
      <c r="D429" s="4" t="s">
        <v>212</v>
      </c>
      <c r="E429" s="24">
        <v>92195.199999999997</v>
      </c>
      <c r="F429" s="24">
        <v>-64405.48</v>
      </c>
      <c r="G429" s="24">
        <f t="shared" si="10"/>
        <v>27789.719999999994</v>
      </c>
      <c r="H429" s="24"/>
      <c r="I429" s="24">
        <f t="shared" si="11"/>
        <v>27789.719999999994</v>
      </c>
      <c r="J429" s="4" t="s">
        <v>11</v>
      </c>
      <c r="K429" s="7"/>
      <c r="L429" s="7"/>
      <c r="M429" s="7"/>
    </row>
    <row r="430" spans="1:13" x14ac:dyDescent="0.2">
      <c r="A430" s="4" t="s">
        <v>7</v>
      </c>
      <c r="B430" s="4" t="s">
        <v>157</v>
      </c>
      <c r="C430" s="4" t="s">
        <v>12</v>
      </c>
      <c r="D430" s="4" t="s">
        <v>212</v>
      </c>
      <c r="E430" s="24">
        <v>417139.43</v>
      </c>
      <c r="F430" s="24">
        <v>146584.51999999999</v>
      </c>
      <c r="G430" s="24">
        <f t="shared" si="10"/>
        <v>563723.94999999995</v>
      </c>
      <c r="H430" s="24"/>
      <c r="I430" s="24">
        <f t="shared" si="11"/>
        <v>563723.94999999995</v>
      </c>
      <c r="J430" s="4" t="s">
        <v>11</v>
      </c>
      <c r="K430" s="7"/>
      <c r="L430" s="7"/>
      <c r="M430" s="7"/>
    </row>
    <row r="431" spans="1:13" x14ac:dyDescent="0.2">
      <c r="A431" s="4" t="s">
        <v>7</v>
      </c>
      <c r="B431" s="4" t="s">
        <v>157</v>
      </c>
      <c r="C431" s="4" t="s">
        <v>125</v>
      </c>
      <c r="D431" s="4" t="s">
        <v>213</v>
      </c>
      <c r="E431" s="24">
        <v>849.56</v>
      </c>
      <c r="F431" s="24">
        <v>11551.08</v>
      </c>
      <c r="G431" s="24">
        <f t="shared" si="10"/>
        <v>12400.64</v>
      </c>
      <c r="H431" s="24"/>
      <c r="I431" s="24">
        <f t="shared" si="11"/>
        <v>12400.64</v>
      </c>
      <c r="J431" s="4" t="s">
        <v>11</v>
      </c>
      <c r="K431" s="7"/>
      <c r="L431" s="7"/>
      <c r="M431" s="7"/>
    </row>
    <row r="432" spans="1:13" x14ac:dyDescent="0.2">
      <c r="A432" s="4" t="s">
        <v>7</v>
      </c>
      <c r="B432" s="4" t="s">
        <v>157</v>
      </c>
      <c r="C432" s="4" t="s">
        <v>135</v>
      </c>
      <c r="D432" s="4" t="s">
        <v>213</v>
      </c>
      <c r="E432" s="24">
        <v>-118.37</v>
      </c>
      <c r="F432" s="24">
        <v>0</v>
      </c>
      <c r="G432" s="24">
        <f t="shared" si="10"/>
        <v>-118.37</v>
      </c>
      <c r="H432" s="24"/>
      <c r="I432" s="24">
        <f t="shared" si="11"/>
        <v>-118.37</v>
      </c>
      <c r="J432" s="4" t="s">
        <v>11</v>
      </c>
      <c r="K432" s="7"/>
      <c r="L432" s="7"/>
      <c r="M432" s="7"/>
    </row>
    <row r="433" spans="1:13" x14ac:dyDescent="0.2">
      <c r="A433" s="4" t="s">
        <v>7</v>
      </c>
      <c r="B433" s="4" t="s">
        <v>157</v>
      </c>
      <c r="C433" s="4" t="s">
        <v>76</v>
      </c>
      <c r="D433" s="4" t="s">
        <v>213</v>
      </c>
      <c r="E433" s="24">
        <v>111190.19</v>
      </c>
      <c r="F433" s="24">
        <v>-829.43</v>
      </c>
      <c r="G433" s="24">
        <f t="shared" si="10"/>
        <v>110360.76000000001</v>
      </c>
      <c r="H433" s="24"/>
      <c r="I433" s="24">
        <f t="shared" si="11"/>
        <v>110360.76000000001</v>
      </c>
      <c r="J433" s="4" t="s">
        <v>11</v>
      </c>
      <c r="K433" s="7"/>
      <c r="L433" s="7"/>
      <c r="M433" s="7"/>
    </row>
    <row r="434" spans="1:13" x14ac:dyDescent="0.2">
      <c r="A434" s="4" t="s">
        <v>7</v>
      </c>
      <c r="B434" s="4" t="s">
        <v>157</v>
      </c>
      <c r="C434" s="4" t="s">
        <v>214</v>
      </c>
      <c r="D434" s="4" t="s">
        <v>213</v>
      </c>
      <c r="E434" s="24">
        <v>259610.09</v>
      </c>
      <c r="F434" s="24">
        <v>2448187.73</v>
      </c>
      <c r="G434" s="24">
        <f t="shared" si="10"/>
        <v>2707797.82</v>
      </c>
      <c r="H434" s="24"/>
      <c r="I434" s="24">
        <f t="shared" si="11"/>
        <v>2707797.82</v>
      </c>
      <c r="J434" s="4" t="s">
        <v>11</v>
      </c>
      <c r="K434" s="7"/>
      <c r="L434" s="7"/>
      <c r="M434" s="7"/>
    </row>
    <row r="435" spans="1:13" x14ac:dyDescent="0.2">
      <c r="A435" s="4" t="s">
        <v>7</v>
      </c>
      <c r="B435" s="4" t="s">
        <v>157</v>
      </c>
      <c r="C435" s="4" t="s">
        <v>214</v>
      </c>
      <c r="D435" s="4" t="s">
        <v>213</v>
      </c>
      <c r="E435" s="24">
        <v>2432511.62</v>
      </c>
      <c r="F435" s="24">
        <v>-1242739.24</v>
      </c>
      <c r="G435" s="24">
        <f t="shared" si="10"/>
        <v>1189772.3800000001</v>
      </c>
      <c r="H435" s="24"/>
      <c r="I435" s="24">
        <f t="shared" si="11"/>
        <v>1189772.3800000001</v>
      </c>
      <c r="J435" s="4" t="s">
        <v>13</v>
      </c>
      <c r="K435" s="7"/>
      <c r="L435" s="7"/>
      <c r="M435" s="7"/>
    </row>
    <row r="436" spans="1:13" x14ac:dyDescent="0.2">
      <c r="A436" s="4" t="s">
        <v>7</v>
      </c>
      <c r="B436" s="4" t="s">
        <v>157</v>
      </c>
      <c r="C436" s="4" t="s">
        <v>83</v>
      </c>
      <c r="D436" s="4" t="s">
        <v>213</v>
      </c>
      <c r="E436" s="24">
        <v>5335.86</v>
      </c>
      <c r="F436" s="24">
        <v>0</v>
      </c>
      <c r="G436" s="24">
        <f t="shared" si="10"/>
        <v>5335.86</v>
      </c>
      <c r="H436" s="24"/>
      <c r="I436" s="24">
        <f t="shared" si="11"/>
        <v>5335.86</v>
      </c>
      <c r="J436" s="4" t="s">
        <v>11</v>
      </c>
      <c r="K436" s="7"/>
      <c r="L436" s="7"/>
      <c r="M436" s="7"/>
    </row>
    <row r="437" spans="1:13" x14ac:dyDescent="0.2">
      <c r="A437" s="4" t="s">
        <v>7</v>
      </c>
      <c r="B437" s="4" t="s">
        <v>157</v>
      </c>
      <c r="C437" s="4" t="s">
        <v>84</v>
      </c>
      <c r="D437" s="4" t="s">
        <v>213</v>
      </c>
      <c r="E437" s="24">
        <v>1.58</v>
      </c>
      <c r="F437" s="24">
        <v>0</v>
      </c>
      <c r="G437" s="24">
        <f t="shared" si="10"/>
        <v>1.58</v>
      </c>
      <c r="H437" s="24"/>
      <c r="I437" s="24">
        <f t="shared" si="11"/>
        <v>1.58</v>
      </c>
      <c r="J437" s="4" t="s">
        <v>11</v>
      </c>
      <c r="K437" s="7"/>
      <c r="L437" s="7"/>
      <c r="M437" s="7"/>
    </row>
    <row r="438" spans="1:13" x14ac:dyDescent="0.2">
      <c r="A438" s="4" t="s">
        <v>7</v>
      </c>
      <c r="B438" s="4" t="s">
        <v>157</v>
      </c>
      <c r="C438" s="4" t="s">
        <v>88</v>
      </c>
      <c r="D438" s="4" t="s">
        <v>213</v>
      </c>
      <c r="E438" s="24">
        <v>5000.5</v>
      </c>
      <c r="F438" s="24">
        <v>0</v>
      </c>
      <c r="G438" s="24">
        <f t="shared" si="10"/>
        <v>5000.5</v>
      </c>
      <c r="H438" s="24"/>
      <c r="I438" s="24">
        <f t="shared" si="11"/>
        <v>5000.5</v>
      </c>
      <c r="J438" s="4" t="s">
        <v>11</v>
      </c>
      <c r="K438" s="7"/>
      <c r="L438" s="7"/>
      <c r="M438" s="7"/>
    </row>
    <row r="439" spans="1:13" x14ac:dyDescent="0.2">
      <c r="A439" s="4" t="s">
        <v>7</v>
      </c>
      <c r="B439" s="4" t="s">
        <v>157</v>
      </c>
      <c r="C439" s="4" t="s">
        <v>90</v>
      </c>
      <c r="D439" s="4" t="s">
        <v>213</v>
      </c>
      <c r="E439" s="24">
        <v>-4066.88</v>
      </c>
      <c r="F439" s="24">
        <v>0</v>
      </c>
      <c r="G439" s="24">
        <f t="shared" si="10"/>
        <v>-4066.88</v>
      </c>
      <c r="H439" s="24"/>
      <c r="I439" s="24">
        <f t="shared" si="11"/>
        <v>-4066.88</v>
      </c>
      <c r="J439" s="4" t="s">
        <v>11</v>
      </c>
      <c r="K439" s="7"/>
      <c r="L439" s="7"/>
      <c r="M439" s="7"/>
    </row>
    <row r="440" spans="1:13" x14ac:dyDescent="0.2">
      <c r="A440" s="4" t="s">
        <v>7</v>
      </c>
      <c r="B440" s="4" t="s">
        <v>157</v>
      </c>
      <c r="C440" s="4" t="s">
        <v>92</v>
      </c>
      <c r="D440" s="4" t="s">
        <v>213</v>
      </c>
      <c r="E440" s="24">
        <v>320.52</v>
      </c>
      <c r="F440" s="24">
        <v>0</v>
      </c>
      <c r="G440" s="24">
        <f t="shared" si="10"/>
        <v>320.52</v>
      </c>
      <c r="H440" s="24"/>
      <c r="I440" s="24">
        <f t="shared" si="11"/>
        <v>320.52</v>
      </c>
      <c r="J440" s="4" t="s">
        <v>11</v>
      </c>
      <c r="K440" s="7"/>
      <c r="L440" s="7"/>
      <c r="M440" s="7"/>
    </row>
    <row r="441" spans="1:13" x14ac:dyDescent="0.2">
      <c r="A441" s="4" t="s">
        <v>7</v>
      </c>
      <c r="B441" s="4" t="s">
        <v>157</v>
      </c>
      <c r="C441" s="4" t="s">
        <v>94</v>
      </c>
      <c r="D441" s="4" t="s">
        <v>213</v>
      </c>
      <c r="E441" s="24">
        <v>-4.04</v>
      </c>
      <c r="F441" s="24">
        <v>0</v>
      </c>
      <c r="G441" s="24">
        <f t="shared" si="10"/>
        <v>-4.04</v>
      </c>
      <c r="H441" s="24"/>
      <c r="I441" s="24">
        <f t="shared" si="11"/>
        <v>-4.04</v>
      </c>
      <c r="J441" s="4" t="s">
        <v>11</v>
      </c>
      <c r="K441" s="7"/>
      <c r="L441" s="7"/>
      <c r="M441" s="7"/>
    </row>
    <row r="442" spans="1:13" x14ac:dyDescent="0.2">
      <c r="A442" s="4" t="s">
        <v>7</v>
      </c>
      <c r="B442" s="4" t="s">
        <v>157</v>
      </c>
      <c r="C442" s="4" t="s">
        <v>95</v>
      </c>
      <c r="D442" s="4" t="s">
        <v>213</v>
      </c>
      <c r="E442" s="24">
        <v>-188.36</v>
      </c>
      <c r="F442" s="24">
        <v>0</v>
      </c>
      <c r="G442" s="24">
        <f t="shared" si="10"/>
        <v>-188.36</v>
      </c>
      <c r="H442" s="24"/>
      <c r="I442" s="24">
        <f t="shared" si="11"/>
        <v>-188.36</v>
      </c>
      <c r="J442" s="4" t="s">
        <v>11</v>
      </c>
      <c r="K442" s="7"/>
      <c r="L442" s="7"/>
      <c r="M442" s="7"/>
    </row>
    <row r="443" spans="1:13" x14ac:dyDescent="0.2">
      <c r="A443" s="4" t="s">
        <v>7</v>
      </c>
      <c r="B443" s="4" t="s">
        <v>157</v>
      </c>
      <c r="C443" s="4" t="s">
        <v>103</v>
      </c>
      <c r="D443" s="4" t="s">
        <v>213</v>
      </c>
      <c r="E443" s="24">
        <v>-51655.67</v>
      </c>
      <c r="F443" s="24">
        <v>-39181.199999999997</v>
      </c>
      <c r="G443" s="24">
        <f t="shared" si="10"/>
        <v>-90836.87</v>
      </c>
      <c r="H443" s="24"/>
      <c r="I443" s="24">
        <f t="shared" si="11"/>
        <v>-90836.87</v>
      </c>
      <c r="J443" s="4" t="s">
        <v>11</v>
      </c>
      <c r="K443" s="7"/>
      <c r="L443" s="7"/>
      <c r="M443" s="7"/>
    </row>
    <row r="444" spans="1:13" x14ac:dyDescent="0.2">
      <c r="A444" s="4" t="s">
        <v>7</v>
      </c>
      <c r="B444" s="4" t="s">
        <v>157</v>
      </c>
      <c r="C444" s="4" t="s">
        <v>12</v>
      </c>
      <c r="D444" s="4" t="s">
        <v>213</v>
      </c>
      <c r="E444" s="24">
        <v>8868.19</v>
      </c>
      <c r="F444" s="24">
        <v>0</v>
      </c>
      <c r="G444" s="24">
        <f t="shared" ref="G444:G454" si="12">SUM(E444:F444)</f>
        <v>8868.19</v>
      </c>
      <c r="H444" s="24"/>
      <c r="I444" s="24">
        <f t="shared" si="11"/>
        <v>8868.19</v>
      </c>
      <c r="J444" s="4" t="s">
        <v>11</v>
      </c>
      <c r="K444" s="7"/>
      <c r="L444" s="7"/>
      <c r="M444" s="7"/>
    </row>
    <row r="445" spans="1:13" x14ac:dyDescent="0.2">
      <c r="A445" s="4" t="s">
        <v>7</v>
      </c>
      <c r="B445" s="4" t="s">
        <v>157</v>
      </c>
      <c r="C445" s="4" t="s">
        <v>215</v>
      </c>
      <c r="D445" s="4" t="s">
        <v>216</v>
      </c>
      <c r="E445" s="24">
        <v>1296</v>
      </c>
      <c r="F445" s="24">
        <v>10032.040000000001</v>
      </c>
      <c r="G445" s="24">
        <f t="shared" si="12"/>
        <v>11328.04</v>
      </c>
      <c r="H445" s="24"/>
      <c r="I445" s="24">
        <f t="shared" si="11"/>
        <v>11328.04</v>
      </c>
      <c r="J445" s="4" t="s">
        <v>11</v>
      </c>
      <c r="K445" s="7"/>
      <c r="L445" s="7"/>
      <c r="M445" s="7"/>
    </row>
    <row r="446" spans="1:13" x14ac:dyDescent="0.2">
      <c r="A446" s="4" t="s">
        <v>7</v>
      </c>
      <c r="B446" s="4" t="s">
        <v>157</v>
      </c>
      <c r="C446" s="4" t="s">
        <v>217</v>
      </c>
      <c r="D446" s="4" t="s">
        <v>216</v>
      </c>
      <c r="E446" s="24">
        <v>7557.38</v>
      </c>
      <c r="F446" s="24">
        <v>445.13</v>
      </c>
      <c r="G446" s="24">
        <f t="shared" si="12"/>
        <v>8002.51</v>
      </c>
      <c r="H446" s="24"/>
      <c r="I446" s="24">
        <f t="shared" si="11"/>
        <v>8002.51</v>
      </c>
      <c r="J446" s="4" t="s">
        <v>11</v>
      </c>
      <c r="K446" s="7"/>
      <c r="L446" s="7"/>
      <c r="M446" s="7"/>
    </row>
    <row r="447" spans="1:13" x14ac:dyDescent="0.2">
      <c r="A447" s="4" t="s">
        <v>7</v>
      </c>
      <c r="B447" s="4" t="s">
        <v>157</v>
      </c>
      <c r="C447" s="4" t="s">
        <v>218</v>
      </c>
      <c r="D447" s="4" t="s">
        <v>216</v>
      </c>
      <c r="E447" s="24">
        <v>14383.17</v>
      </c>
      <c r="F447" s="24">
        <v>5112.91</v>
      </c>
      <c r="G447" s="24">
        <f t="shared" si="12"/>
        <v>19496.080000000002</v>
      </c>
      <c r="H447" s="24"/>
      <c r="I447" s="24">
        <f t="shared" si="11"/>
        <v>19496.080000000002</v>
      </c>
      <c r="J447" s="4" t="s">
        <v>11</v>
      </c>
      <c r="K447" s="7"/>
      <c r="L447" s="7"/>
      <c r="M447" s="7"/>
    </row>
    <row r="448" spans="1:13" x14ac:dyDescent="0.2">
      <c r="A448" s="4" t="s">
        <v>7</v>
      </c>
      <c r="B448" s="4" t="s">
        <v>157</v>
      </c>
      <c r="C448" s="4" t="s">
        <v>219</v>
      </c>
      <c r="D448" s="4" t="s">
        <v>216</v>
      </c>
      <c r="E448" s="24">
        <v>9141.83</v>
      </c>
      <c r="F448" s="24">
        <v>160</v>
      </c>
      <c r="G448" s="24">
        <f t="shared" si="12"/>
        <v>9301.83</v>
      </c>
      <c r="H448" s="24"/>
      <c r="I448" s="24">
        <f t="shared" si="11"/>
        <v>9301.83</v>
      </c>
      <c r="J448" s="4" t="s">
        <v>11</v>
      </c>
      <c r="K448" s="7"/>
      <c r="L448" s="7"/>
      <c r="M448" s="7"/>
    </row>
    <row r="449" spans="1:13" x14ac:dyDescent="0.2">
      <c r="A449" s="4" t="s">
        <v>7</v>
      </c>
      <c r="B449" s="4" t="s">
        <v>157</v>
      </c>
      <c r="C449" s="4" t="s">
        <v>22</v>
      </c>
      <c r="D449" s="4" t="s">
        <v>216</v>
      </c>
      <c r="E449" s="24">
        <v>-435.57</v>
      </c>
      <c r="F449" s="24">
        <v>-1145.97</v>
      </c>
      <c r="G449" s="24">
        <f t="shared" si="12"/>
        <v>-1581.54</v>
      </c>
      <c r="H449" s="24"/>
      <c r="I449" s="24">
        <f t="shared" si="11"/>
        <v>-1581.54</v>
      </c>
      <c r="J449" s="4" t="s">
        <v>11</v>
      </c>
      <c r="K449" s="7"/>
      <c r="L449" s="7"/>
      <c r="M449" s="7"/>
    </row>
    <row r="450" spans="1:13" x14ac:dyDescent="0.2">
      <c r="A450" s="4" t="s">
        <v>7</v>
      </c>
      <c r="B450" s="4" t="s">
        <v>157</v>
      </c>
      <c r="C450" s="4" t="s">
        <v>45</v>
      </c>
      <c r="D450" s="4" t="s">
        <v>216</v>
      </c>
      <c r="E450" s="24">
        <v>231.75</v>
      </c>
      <c r="F450" s="24">
        <v>0</v>
      </c>
      <c r="G450" s="24">
        <f t="shared" si="12"/>
        <v>231.75</v>
      </c>
      <c r="H450" s="24"/>
      <c r="I450" s="24">
        <f t="shared" si="11"/>
        <v>231.75</v>
      </c>
      <c r="J450" s="4" t="s">
        <v>11</v>
      </c>
      <c r="K450" s="7"/>
      <c r="L450" s="7"/>
      <c r="M450" s="7"/>
    </row>
    <row r="451" spans="1:13" x14ac:dyDescent="0.2">
      <c r="A451" s="4" t="s">
        <v>7</v>
      </c>
      <c r="B451" s="4" t="s">
        <v>157</v>
      </c>
      <c r="C451" s="4" t="s">
        <v>208</v>
      </c>
      <c r="D451" s="4" t="s">
        <v>216</v>
      </c>
      <c r="E451" s="24">
        <v>-716.1</v>
      </c>
      <c r="F451" s="24">
        <v>-1359.2</v>
      </c>
      <c r="G451" s="24">
        <f t="shared" si="12"/>
        <v>-2075.3000000000002</v>
      </c>
      <c r="H451" s="24"/>
      <c r="I451" s="24">
        <f t="shared" si="11"/>
        <v>-2075.3000000000002</v>
      </c>
      <c r="J451" s="4" t="s">
        <v>11</v>
      </c>
      <c r="K451" s="7"/>
      <c r="L451" s="7"/>
      <c r="M451" s="7"/>
    </row>
    <row r="452" spans="1:13" x14ac:dyDescent="0.2">
      <c r="A452" s="4" t="s">
        <v>7</v>
      </c>
      <c r="B452" s="4" t="s">
        <v>157</v>
      </c>
      <c r="C452" s="4" t="s">
        <v>99</v>
      </c>
      <c r="D452" s="4" t="s">
        <v>220</v>
      </c>
      <c r="E452" s="24">
        <v>0</v>
      </c>
      <c r="F452" s="24">
        <v>0</v>
      </c>
      <c r="G452" s="24">
        <f t="shared" si="12"/>
        <v>0</v>
      </c>
      <c r="H452" s="24"/>
      <c r="I452" s="24">
        <f t="shared" si="11"/>
        <v>0</v>
      </c>
      <c r="J452" s="4" t="s">
        <v>11</v>
      </c>
      <c r="K452" s="7"/>
      <c r="L452" s="7"/>
      <c r="M452" s="7"/>
    </row>
    <row r="453" spans="1:13" x14ac:dyDescent="0.2">
      <c r="A453" s="4" t="s">
        <v>7</v>
      </c>
      <c r="B453" s="4" t="s">
        <v>157</v>
      </c>
      <c r="C453" s="4" t="s">
        <v>99</v>
      </c>
      <c r="D453" s="4" t="s">
        <v>220</v>
      </c>
      <c r="E453" s="24">
        <v>0</v>
      </c>
      <c r="F453" s="24">
        <v>0</v>
      </c>
      <c r="G453" s="24">
        <f t="shared" si="12"/>
        <v>0</v>
      </c>
      <c r="H453" s="24"/>
      <c r="I453" s="24">
        <f t="shared" si="11"/>
        <v>0</v>
      </c>
      <c r="J453" s="4" t="s">
        <v>13</v>
      </c>
      <c r="K453" s="7"/>
      <c r="L453" s="7"/>
      <c r="M453" s="7"/>
    </row>
    <row r="454" spans="1:13" x14ac:dyDescent="0.2">
      <c r="A454" s="4" t="s">
        <v>7</v>
      </c>
      <c r="B454" s="4" t="s">
        <v>157</v>
      </c>
      <c r="C454" s="4" t="s">
        <v>221</v>
      </c>
      <c r="D454" s="4" t="s">
        <v>220</v>
      </c>
      <c r="E454" s="24">
        <v>-17201.38</v>
      </c>
      <c r="F454" s="24">
        <v>0</v>
      </c>
      <c r="G454" s="24">
        <f t="shared" si="12"/>
        <v>-17201.38</v>
      </c>
      <c r="H454" s="24"/>
      <c r="I454" s="24">
        <f t="shared" si="11"/>
        <v>-17201.38</v>
      </c>
      <c r="J454" s="4" t="s">
        <v>11</v>
      </c>
      <c r="K454" s="7"/>
      <c r="L454" s="7"/>
      <c r="M454" s="7"/>
    </row>
    <row r="455" spans="1:13" x14ac:dyDescent="0.2">
      <c r="A455" s="51" t="s">
        <v>7</v>
      </c>
      <c r="B455" s="51" t="s">
        <v>157</v>
      </c>
      <c r="C455" s="51" t="s">
        <v>158</v>
      </c>
      <c r="D455" s="51" t="s">
        <v>159</v>
      </c>
      <c r="E455" s="24"/>
      <c r="F455" s="24"/>
      <c r="G455" s="24"/>
      <c r="H455" s="52">
        <v>482534.63179500005</v>
      </c>
      <c r="I455" s="24">
        <f t="shared" si="11"/>
        <v>482534.63179500005</v>
      </c>
      <c r="J455" s="51" t="s">
        <v>318</v>
      </c>
      <c r="K455" s="47"/>
      <c r="L455" s="47"/>
      <c r="M455" s="47"/>
    </row>
    <row r="456" spans="1:13" x14ac:dyDescent="0.2">
      <c r="A456" s="51" t="s">
        <v>7</v>
      </c>
      <c r="B456" s="51" t="s">
        <v>157</v>
      </c>
      <c r="C456" s="51" t="s">
        <v>161</v>
      </c>
      <c r="D456" s="51" t="s">
        <v>159</v>
      </c>
      <c r="E456" s="24"/>
      <c r="F456" s="24"/>
      <c r="G456" s="24"/>
      <c r="H456" s="52">
        <v>-382.35185800000005</v>
      </c>
      <c r="I456" s="24">
        <f t="shared" si="11"/>
        <v>-382.35185800000005</v>
      </c>
      <c r="J456" s="51" t="s">
        <v>318</v>
      </c>
      <c r="K456" s="47"/>
      <c r="L456" s="47"/>
      <c r="M456" s="47"/>
    </row>
    <row r="457" spans="1:13" x14ac:dyDescent="0.2">
      <c r="A457" s="51" t="s">
        <v>7</v>
      </c>
      <c r="B457" s="51" t="s">
        <v>157</v>
      </c>
      <c r="C457" s="51" t="s">
        <v>18</v>
      </c>
      <c r="D457" s="51" t="s">
        <v>163</v>
      </c>
      <c r="E457" s="24"/>
      <c r="F457" s="24"/>
      <c r="G457" s="24"/>
      <c r="H457" s="52">
        <v>40.778994999999995</v>
      </c>
      <c r="I457" s="24">
        <f t="shared" si="11"/>
        <v>40.778994999999995</v>
      </c>
      <c r="J457" s="51" t="s">
        <v>318</v>
      </c>
      <c r="K457" s="47"/>
      <c r="L457" s="47"/>
      <c r="M457" s="47"/>
    </row>
    <row r="458" spans="1:13" x14ac:dyDescent="0.2">
      <c r="A458" s="51" t="s">
        <v>7</v>
      </c>
      <c r="B458" s="51" t="s">
        <v>157</v>
      </c>
      <c r="C458" s="51" t="s">
        <v>126</v>
      </c>
      <c r="D458" s="51" t="s">
        <v>163</v>
      </c>
      <c r="E458" s="24"/>
      <c r="F458" s="24"/>
      <c r="G458" s="24"/>
      <c r="H458" s="52">
        <v>0</v>
      </c>
      <c r="I458" s="24">
        <f t="shared" si="11"/>
        <v>0</v>
      </c>
      <c r="J458" s="51" t="s">
        <v>318</v>
      </c>
      <c r="K458" s="47"/>
      <c r="L458" s="47"/>
      <c r="M458" s="47"/>
    </row>
    <row r="459" spans="1:13" x14ac:dyDescent="0.2">
      <c r="A459" s="51" t="s">
        <v>7</v>
      </c>
      <c r="B459" s="51" t="s">
        <v>157</v>
      </c>
      <c r="C459" s="51" t="s">
        <v>73</v>
      </c>
      <c r="D459" s="51" t="s">
        <v>163</v>
      </c>
      <c r="E459" s="24"/>
      <c r="F459" s="24"/>
      <c r="G459" s="24"/>
      <c r="H459" s="52">
        <v>7.4498389999999999</v>
      </c>
      <c r="I459" s="24">
        <f t="shared" si="11"/>
        <v>7.4498389999999999</v>
      </c>
      <c r="J459" s="51" t="s">
        <v>318</v>
      </c>
      <c r="K459" s="47"/>
      <c r="L459" s="47"/>
      <c r="M459" s="47"/>
    </row>
    <row r="460" spans="1:13" x14ac:dyDescent="0.2">
      <c r="A460" s="51" t="s">
        <v>7</v>
      </c>
      <c r="B460" s="51" t="s">
        <v>157</v>
      </c>
      <c r="C460" s="51" t="s">
        <v>131</v>
      </c>
      <c r="D460" s="51" t="s">
        <v>163</v>
      </c>
      <c r="E460" s="24"/>
      <c r="F460" s="24"/>
      <c r="G460" s="24"/>
      <c r="H460" s="52">
        <v>0</v>
      </c>
      <c r="I460" s="24">
        <f t="shared" si="11"/>
        <v>0</v>
      </c>
      <c r="J460" s="51" t="s">
        <v>318</v>
      </c>
      <c r="K460" s="47"/>
      <c r="L460" s="47"/>
      <c r="M460" s="47"/>
    </row>
    <row r="461" spans="1:13" x14ac:dyDescent="0.2">
      <c r="A461" s="51" t="s">
        <v>7</v>
      </c>
      <c r="B461" s="51" t="s">
        <v>157</v>
      </c>
      <c r="C461" s="51" t="s">
        <v>133</v>
      </c>
      <c r="D461" s="51" t="s">
        <v>163</v>
      </c>
      <c r="E461" s="24"/>
      <c r="F461" s="24"/>
      <c r="G461" s="24"/>
      <c r="H461" s="52">
        <v>0</v>
      </c>
      <c r="I461" s="24">
        <f t="shared" si="11"/>
        <v>0</v>
      </c>
      <c r="J461" s="51" t="s">
        <v>318</v>
      </c>
      <c r="K461" s="47"/>
      <c r="L461" s="47"/>
      <c r="M461" s="47"/>
    </row>
    <row r="462" spans="1:13" x14ac:dyDescent="0.2">
      <c r="A462" s="51" t="s">
        <v>7</v>
      </c>
      <c r="B462" s="51" t="s">
        <v>157</v>
      </c>
      <c r="C462" s="51" t="s">
        <v>134</v>
      </c>
      <c r="D462" s="51" t="s">
        <v>163</v>
      </c>
      <c r="E462" s="24"/>
      <c r="F462" s="24"/>
      <c r="G462" s="24"/>
      <c r="H462" s="52">
        <v>0</v>
      </c>
      <c r="I462" s="24">
        <f t="shared" si="11"/>
        <v>0</v>
      </c>
      <c r="J462" s="51" t="s">
        <v>318</v>
      </c>
      <c r="K462" s="47"/>
      <c r="L462" s="47"/>
      <c r="M462" s="47"/>
    </row>
    <row r="463" spans="1:13" x14ac:dyDescent="0.2">
      <c r="A463" s="51" t="s">
        <v>7</v>
      </c>
      <c r="B463" s="51" t="s">
        <v>157</v>
      </c>
      <c r="C463" s="51" t="s">
        <v>135</v>
      </c>
      <c r="D463" s="51" t="s">
        <v>163</v>
      </c>
      <c r="E463" s="24"/>
      <c r="F463" s="24"/>
      <c r="G463" s="24"/>
      <c r="H463" s="52">
        <v>0</v>
      </c>
      <c r="I463" s="24">
        <f t="shared" si="11"/>
        <v>0</v>
      </c>
      <c r="J463" s="51" t="s">
        <v>318</v>
      </c>
      <c r="K463" s="47"/>
      <c r="L463" s="47"/>
      <c r="M463" s="47"/>
    </row>
    <row r="464" spans="1:13" x14ac:dyDescent="0.2">
      <c r="A464" s="51" t="s">
        <v>7</v>
      </c>
      <c r="B464" s="51" t="s">
        <v>157</v>
      </c>
      <c r="C464" s="51" t="s">
        <v>75</v>
      </c>
      <c r="D464" s="51" t="s">
        <v>163</v>
      </c>
      <c r="E464" s="24"/>
      <c r="F464" s="24"/>
      <c r="G464" s="24"/>
      <c r="H464" s="52">
        <v>8.2656150000000004</v>
      </c>
      <c r="I464" s="24">
        <f t="shared" si="11"/>
        <v>8.2656150000000004</v>
      </c>
      <c r="J464" s="51" t="s">
        <v>318</v>
      </c>
      <c r="K464" s="47"/>
      <c r="L464" s="47"/>
      <c r="M464" s="47"/>
    </row>
    <row r="465" spans="1:13" x14ac:dyDescent="0.2">
      <c r="A465" s="51" t="s">
        <v>7</v>
      </c>
      <c r="B465" s="51" t="s">
        <v>157</v>
      </c>
      <c r="C465" s="51" t="s">
        <v>136</v>
      </c>
      <c r="D465" s="51" t="s">
        <v>163</v>
      </c>
      <c r="E465" s="24"/>
      <c r="F465" s="24"/>
      <c r="G465" s="24"/>
      <c r="H465" s="52">
        <v>878.52800000000002</v>
      </c>
      <c r="I465" s="24">
        <f t="shared" si="11"/>
        <v>878.52800000000002</v>
      </c>
      <c r="J465" s="51" t="s">
        <v>318</v>
      </c>
      <c r="K465" s="47"/>
      <c r="L465" s="47"/>
      <c r="M465" s="47"/>
    </row>
    <row r="466" spans="1:13" x14ac:dyDescent="0.2">
      <c r="A466" s="51" t="s">
        <v>7</v>
      </c>
      <c r="B466" s="51" t="s">
        <v>157</v>
      </c>
      <c r="C466" s="51" t="s">
        <v>78</v>
      </c>
      <c r="D466" s="51" t="s">
        <v>163</v>
      </c>
      <c r="E466" s="24"/>
      <c r="F466" s="24"/>
      <c r="G466" s="24"/>
      <c r="H466" s="52">
        <v>-56.084600000000002</v>
      </c>
      <c r="I466" s="24">
        <f t="shared" si="11"/>
        <v>-56.084600000000002</v>
      </c>
      <c r="J466" s="51" t="s">
        <v>318</v>
      </c>
      <c r="K466" s="47"/>
      <c r="L466" s="47"/>
      <c r="M466" s="47"/>
    </row>
    <row r="467" spans="1:13" x14ac:dyDescent="0.2">
      <c r="A467" s="51" t="s">
        <v>7</v>
      </c>
      <c r="B467" s="51" t="s">
        <v>157</v>
      </c>
      <c r="C467" s="51" t="s">
        <v>79</v>
      </c>
      <c r="D467" s="51" t="s">
        <v>163</v>
      </c>
      <c r="E467" s="24"/>
      <c r="F467" s="24"/>
      <c r="G467" s="24"/>
      <c r="H467" s="52">
        <v>4.8534749999999995</v>
      </c>
      <c r="I467" s="24">
        <f t="shared" si="11"/>
        <v>4.8534749999999995</v>
      </c>
      <c r="J467" s="51" t="s">
        <v>318</v>
      </c>
      <c r="K467" s="47"/>
      <c r="L467" s="47"/>
      <c r="M467" s="47"/>
    </row>
    <row r="468" spans="1:13" x14ac:dyDescent="0.2">
      <c r="A468" s="51" t="s">
        <v>7</v>
      </c>
      <c r="B468" s="51" t="s">
        <v>157</v>
      </c>
      <c r="C468" s="51" t="s">
        <v>143</v>
      </c>
      <c r="D468" s="51" t="s">
        <v>163</v>
      </c>
      <c r="E468" s="24"/>
      <c r="F468" s="24"/>
      <c r="G468" s="24"/>
      <c r="H468" s="52">
        <v>9.6128220000000013</v>
      </c>
      <c r="I468" s="24">
        <f t="shared" si="11"/>
        <v>9.6128220000000013</v>
      </c>
      <c r="J468" s="51" t="s">
        <v>318</v>
      </c>
      <c r="K468" s="47"/>
      <c r="L468" s="47"/>
      <c r="M468" s="47"/>
    </row>
    <row r="469" spans="1:13" x14ac:dyDescent="0.2">
      <c r="A469" s="51" t="s">
        <v>7</v>
      </c>
      <c r="B469" s="51" t="s">
        <v>157</v>
      </c>
      <c r="C469" s="51" t="s">
        <v>80</v>
      </c>
      <c r="D469" s="51" t="s">
        <v>163</v>
      </c>
      <c r="E469" s="24"/>
      <c r="F469" s="24"/>
      <c r="G469" s="24"/>
      <c r="H469" s="52">
        <v>152.69718700000001</v>
      </c>
      <c r="I469" s="24">
        <f t="shared" si="11"/>
        <v>152.69718700000001</v>
      </c>
      <c r="J469" s="51" t="s">
        <v>318</v>
      </c>
      <c r="K469" s="47"/>
      <c r="L469" s="47"/>
      <c r="M469" s="47"/>
    </row>
    <row r="470" spans="1:13" x14ac:dyDescent="0.2">
      <c r="A470" s="51" t="s">
        <v>7</v>
      </c>
      <c r="B470" s="51" t="s">
        <v>157</v>
      </c>
      <c r="C470" s="51" t="s">
        <v>144</v>
      </c>
      <c r="D470" s="51" t="s">
        <v>163</v>
      </c>
      <c r="E470" s="24"/>
      <c r="F470" s="24"/>
      <c r="G470" s="24"/>
      <c r="H470" s="52">
        <v>0</v>
      </c>
      <c r="I470" s="24">
        <f t="shared" si="11"/>
        <v>0</v>
      </c>
      <c r="J470" s="51" t="s">
        <v>318</v>
      </c>
      <c r="K470" s="47"/>
      <c r="L470" s="47"/>
      <c r="M470" s="47"/>
    </row>
    <row r="471" spans="1:13" x14ac:dyDescent="0.2">
      <c r="A471" s="51" t="s">
        <v>7</v>
      </c>
      <c r="B471" s="51" t="s">
        <v>157</v>
      </c>
      <c r="C471" s="51" t="s">
        <v>81</v>
      </c>
      <c r="D471" s="51" t="s">
        <v>163</v>
      </c>
      <c r="E471" s="24"/>
      <c r="F471" s="24"/>
      <c r="G471" s="24"/>
      <c r="H471" s="52">
        <v>4.6397259999999996</v>
      </c>
      <c r="I471" s="24">
        <f t="shared" si="11"/>
        <v>4.6397259999999996</v>
      </c>
      <c r="J471" s="51" t="s">
        <v>318</v>
      </c>
      <c r="K471" s="47"/>
      <c r="L471" s="47"/>
      <c r="M471" s="47"/>
    </row>
    <row r="472" spans="1:13" x14ac:dyDescent="0.2">
      <c r="A472" s="51" t="s">
        <v>7</v>
      </c>
      <c r="B472" s="51" t="s">
        <v>157</v>
      </c>
      <c r="C472" s="51" t="s">
        <v>82</v>
      </c>
      <c r="D472" s="51" t="s">
        <v>163</v>
      </c>
      <c r="E472" s="24"/>
      <c r="F472" s="24"/>
      <c r="G472" s="24"/>
      <c r="H472" s="52">
        <v>-37241.784381000005</v>
      </c>
      <c r="I472" s="24">
        <f t="shared" si="11"/>
        <v>-37241.784381000005</v>
      </c>
      <c r="J472" s="51" t="s">
        <v>318</v>
      </c>
      <c r="K472" s="47"/>
      <c r="L472" s="47"/>
      <c r="M472" s="47"/>
    </row>
    <row r="473" spans="1:13" x14ac:dyDescent="0.2">
      <c r="A473" s="51" t="s">
        <v>7</v>
      </c>
      <c r="B473" s="51" t="s">
        <v>157</v>
      </c>
      <c r="C473" s="51" t="s">
        <v>83</v>
      </c>
      <c r="D473" s="51" t="s">
        <v>163</v>
      </c>
      <c r="E473" s="24"/>
      <c r="F473" s="24"/>
      <c r="G473" s="24"/>
      <c r="H473" s="52">
        <v>68996.235809999998</v>
      </c>
      <c r="I473" s="24">
        <f t="shared" si="11"/>
        <v>68996.235809999998</v>
      </c>
      <c r="J473" s="51" t="s">
        <v>318</v>
      </c>
      <c r="K473" s="47"/>
      <c r="L473" s="47"/>
      <c r="M473" s="47"/>
    </row>
    <row r="474" spans="1:13" x14ac:dyDescent="0.2">
      <c r="A474" s="51" t="s">
        <v>7</v>
      </c>
      <c r="B474" s="51" t="s">
        <v>157</v>
      </c>
      <c r="C474" s="51" t="s">
        <v>84</v>
      </c>
      <c r="D474" s="51" t="s">
        <v>163</v>
      </c>
      <c r="E474" s="24"/>
      <c r="F474" s="24"/>
      <c r="G474" s="24"/>
      <c r="H474" s="52">
        <v>522.59473400000002</v>
      </c>
      <c r="I474" s="24">
        <f t="shared" si="11"/>
        <v>522.59473400000002</v>
      </c>
      <c r="J474" s="51" t="s">
        <v>318</v>
      </c>
      <c r="K474" s="47"/>
      <c r="L474" s="47"/>
      <c r="M474" s="47"/>
    </row>
    <row r="475" spans="1:13" x14ac:dyDescent="0.2">
      <c r="A475" s="51" t="s">
        <v>7</v>
      </c>
      <c r="B475" s="51" t="s">
        <v>157</v>
      </c>
      <c r="C475" s="51" t="s">
        <v>85</v>
      </c>
      <c r="D475" s="51" t="s">
        <v>163</v>
      </c>
      <c r="E475" s="24"/>
      <c r="F475" s="24"/>
      <c r="G475" s="24"/>
      <c r="H475" s="52">
        <v>0</v>
      </c>
      <c r="I475" s="24">
        <f t="shared" si="11"/>
        <v>0</v>
      </c>
      <c r="J475" s="51" t="s">
        <v>318</v>
      </c>
      <c r="K475" s="47"/>
      <c r="L475" s="47"/>
      <c r="M475" s="47"/>
    </row>
    <row r="476" spans="1:13" x14ac:dyDescent="0.2">
      <c r="A476" s="51" t="s">
        <v>7</v>
      </c>
      <c r="B476" s="51" t="s">
        <v>157</v>
      </c>
      <c r="C476" s="51" t="s">
        <v>86</v>
      </c>
      <c r="D476" s="51" t="s">
        <v>163</v>
      </c>
      <c r="E476" s="24"/>
      <c r="F476" s="24"/>
      <c r="G476" s="24"/>
      <c r="H476" s="52">
        <v>2585.8157809999998</v>
      </c>
      <c r="I476" s="24">
        <f t="shared" si="11"/>
        <v>2585.8157809999998</v>
      </c>
      <c r="J476" s="51" t="s">
        <v>318</v>
      </c>
      <c r="K476" s="47"/>
      <c r="L476" s="47"/>
      <c r="M476" s="47"/>
    </row>
    <row r="477" spans="1:13" x14ac:dyDescent="0.2">
      <c r="A477" s="51" t="s">
        <v>7</v>
      </c>
      <c r="B477" s="51" t="s">
        <v>157</v>
      </c>
      <c r="C477" s="51" t="s">
        <v>88</v>
      </c>
      <c r="D477" s="51" t="s">
        <v>163</v>
      </c>
      <c r="E477" s="24"/>
      <c r="F477" s="24"/>
      <c r="G477" s="24"/>
      <c r="H477" s="52">
        <v>118958.29181600001</v>
      </c>
      <c r="I477" s="24">
        <f t="shared" si="11"/>
        <v>118958.29181600001</v>
      </c>
      <c r="J477" s="51" t="s">
        <v>318</v>
      </c>
      <c r="K477" s="47"/>
      <c r="L477" s="47"/>
      <c r="M477" s="47"/>
    </row>
    <row r="478" spans="1:13" x14ac:dyDescent="0.2">
      <c r="A478" s="51" t="s">
        <v>7</v>
      </c>
      <c r="B478" s="51" t="s">
        <v>157</v>
      </c>
      <c r="C478" s="51" t="s">
        <v>89</v>
      </c>
      <c r="D478" s="51" t="s">
        <v>163</v>
      </c>
      <c r="E478" s="24"/>
      <c r="F478" s="24"/>
      <c r="G478" s="24"/>
      <c r="H478" s="52">
        <v>-936.71087</v>
      </c>
      <c r="I478" s="24">
        <f t="shared" si="11"/>
        <v>-936.71087</v>
      </c>
      <c r="J478" s="51" t="s">
        <v>318</v>
      </c>
      <c r="K478" s="47"/>
      <c r="L478" s="47"/>
      <c r="M478" s="47"/>
    </row>
    <row r="479" spans="1:13" x14ac:dyDescent="0.2">
      <c r="A479" s="51" t="s">
        <v>7</v>
      </c>
      <c r="B479" s="51" t="s">
        <v>157</v>
      </c>
      <c r="C479" s="51" t="s">
        <v>90</v>
      </c>
      <c r="D479" s="51" t="s">
        <v>163</v>
      </c>
      <c r="E479" s="24"/>
      <c r="F479" s="24"/>
      <c r="G479" s="24"/>
      <c r="H479" s="52">
        <v>-132609.346208</v>
      </c>
      <c r="I479" s="24">
        <f t="shared" si="11"/>
        <v>-132609.346208</v>
      </c>
      <c r="J479" s="51" t="s">
        <v>318</v>
      </c>
      <c r="K479" s="47"/>
      <c r="L479" s="47"/>
      <c r="M479" s="47"/>
    </row>
    <row r="480" spans="1:13" x14ac:dyDescent="0.2">
      <c r="A480" s="51" t="s">
        <v>7</v>
      </c>
      <c r="B480" s="51" t="s">
        <v>157</v>
      </c>
      <c r="C480" s="51" t="s">
        <v>91</v>
      </c>
      <c r="D480" s="51" t="s">
        <v>163</v>
      </c>
      <c r="E480" s="24"/>
      <c r="F480" s="24"/>
      <c r="G480" s="24"/>
      <c r="H480" s="52">
        <v>-233.78257600000001</v>
      </c>
      <c r="I480" s="24">
        <f t="shared" si="11"/>
        <v>-233.78257600000001</v>
      </c>
      <c r="J480" s="51" t="s">
        <v>318</v>
      </c>
      <c r="K480" s="47"/>
      <c r="L480" s="47"/>
      <c r="M480" s="47"/>
    </row>
    <row r="481" spans="1:13" x14ac:dyDescent="0.2">
      <c r="A481" s="51" t="s">
        <v>7</v>
      </c>
      <c r="B481" s="51" t="s">
        <v>157</v>
      </c>
      <c r="C481" s="51" t="s">
        <v>92</v>
      </c>
      <c r="D481" s="51" t="s">
        <v>163</v>
      </c>
      <c r="E481" s="24"/>
      <c r="F481" s="24"/>
      <c r="G481" s="24"/>
      <c r="H481" s="52">
        <v>3461.9788150000004</v>
      </c>
      <c r="I481" s="24">
        <f t="shared" si="11"/>
        <v>3461.9788150000004</v>
      </c>
      <c r="J481" s="51" t="s">
        <v>318</v>
      </c>
      <c r="K481" s="47"/>
      <c r="L481" s="47"/>
      <c r="M481" s="47"/>
    </row>
    <row r="482" spans="1:13" x14ac:dyDescent="0.2">
      <c r="A482" s="51" t="s">
        <v>7</v>
      </c>
      <c r="B482" s="51" t="s">
        <v>157</v>
      </c>
      <c r="C482" s="51" t="s">
        <v>93</v>
      </c>
      <c r="D482" s="51" t="s">
        <v>163</v>
      </c>
      <c r="E482" s="24"/>
      <c r="F482" s="24"/>
      <c r="G482" s="24"/>
      <c r="H482" s="52">
        <v>39518.699520000002</v>
      </c>
      <c r="I482" s="24">
        <f t="shared" si="11"/>
        <v>39518.699520000002</v>
      </c>
      <c r="J482" s="51" t="s">
        <v>318</v>
      </c>
      <c r="K482" s="47"/>
      <c r="L482" s="47"/>
      <c r="M482" s="47"/>
    </row>
    <row r="483" spans="1:13" x14ac:dyDescent="0.2">
      <c r="A483" s="51" t="s">
        <v>7</v>
      </c>
      <c r="B483" s="51" t="s">
        <v>157</v>
      </c>
      <c r="C483" s="51" t="s">
        <v>94</v>
      </c>
      <c r="D483" s="51" t="s">
        <v>163</v>
      </c>
      <c r="E483" s="24"/>
      <c r="F483" s="24"/>
      <c r="G483" s="24"/>
      <c r="H483" s="52">
        <v>198.861088</v>
      </c>
      <c r="I483" s="24">
        <f t="shared" si="11"/>
        <v>198.861088</v>
      </c>
      <c r="J483" s="51" t="s">
        <v>318</v>
      </c>
      <c r="K483" s="47"/>
      <c r="L483" s="47"/>
      <c r="M483" s="47"/>
    </row>
    <row r="484" spans="1:13" x14ac:dyDescent="0.2">
      <c r="A484" s="51" t="s">
        <v>7</v>
      </c>
      <c r="B484" s="51" t="s">
        <v>157</v>
      </c>
      <c r="C484" s="51" t="s">
        <v>95</v>
      </c>
      <c r="D484" s="51" t="s">
        <v>163</v>
      </c>
      <c r="E484" s="24"/>
      <c r="F484" s="24"/>
      <c r="G484" s="24"/>
      <c r="H484" s="52">
        <v>6935.223575</v>
      </c>
      <c r="I484" s="24">
        <f t="shared" si="11"/>
        <v>6935.223575</v>
      </c>
      <c r="J484" s="51" t="s">
        <v>318</v>
      </c>
      <c r="K484" s="47"/>
      <c r="L484" s="47"/>
      <c r="M484" s="47"/>
    </row>
    <row r="485" spans="1:13" x14ac:dyDescent="0.2">
      <c r="A485" s="51" t="s">
        <v>7</v>
      </c>
      <c r="B485" s="51" t="s">
        <v>157</v>
      </c>
      <c r="C485" s="51" t="s">
        <v>96</v>
      </c>
      <c r="D485" s="51" t="s">
        <v>163</v>
      </c>
      <c r="E485" s="24"/>
      <c r="F485" s="24"/>
      <c r="G485" s="24"/>
      <c r="H485" s="52">
        <v>147.07499999999999</v>
      </c>
      <c r="I485" s="24">
        <f t="shared" si="11"/>
        <v>147.07499999999999</v>
      </c>
      <c r="J485" s="51" t="s">
        <v>318</v>
      </c>
      <c r="K485" s="47"/>
      <c r="L485" s="47"/>
      <c r="M485" s="47"/>
    </row>
    <row r="486" spans="1:13" x14ac:dyDescent="0.2">
      <c r="A486" s="51" t="s">
        <v>7</v>
      </c>
      <c r="B486" s="51" t="s">
        <v>157</v>
      </c>
      <c r="C486" s="51" t="s">
        <v>97</v>
      </c>
      <c r="D486" s="51" t="s">
        <v>163</v>
      </c>
      <c r="E486" s="24"/>
      <c r="F486" s="24"/>
      <c r="G486" s="24"/>
      <c r="H486" s="52">
        <v>722.24218300000007</v>
      </c>
      <c r="I486" s="24">
        <f t="shared" si="11"/>
        <v>722.24218300000007</v>
      </c>
      <c r="J486" s="51" t="s">
        <v>318</v>
      </c>
      <c r="K486" s="47"/>
      <c r="L486" s="47"/>
      <c r="M486" s="47"/>
    </row>
    <row r="487" spans="1:13" x14ac:dyDescent="0.2">
      <c r="A487" s="51" t="s">
        <v>7</v>
      </c>
      <c r="B487" s="51" t="s">
        <v>157</v>
      </c>
      <c r="C487" s="51" t="s">
        <v>99</v>
      </c>
      <c r="D487" s="51" t="s">
        <v>163</v>
      </c>
      <c r="E487" s="24"/>
      <c r="F487" s="24"/>
      <c r="G487" s="24"/>
      <c r="H487" s="52">
        <v>1530.1957540000001</v>
      </c>
      <c r="I487" s="24">
        <f t="shared" si="11"/>
        <v>1530.1957540000001</v>
      </c>
      <c r="J487" s="51" t="s">
        <v>318</v>
      </c>
      <c r="K487" s="47"/>
      <c r="L487" s="47"/>
      <c r="M487" s="47"/>
    </row>
    <row r="488" spans="1:13" x14ac:dyDescent="0.2">
      <c r="A488" s="51" t="s">
        <v>7</v>
      </c>
      <c r="B488" s="51" t="s">
        <v>157</v>
      </c>
      <c r="C488" s="51" t="s">
        <v>102</v>
      </c>
      <c r="D488" s="51" t="s">
        <v>163</v>
      </c>
      <c r="E488" s="24"/>
      <c r="F488" s="24"/>
      <c r="G488" s="24"/>
      <c r="H488" s="52">
        <v>5.145664</v>
      </c>
      <c r="I488" s="24">
        <f t="shared" si="11"/>
        <v>5.145664</v>
      </c>
      <c r="J488" s="51" t="s">
        <v>318</v>
      </c>
      <c r="K488" s="47"/>
      <c r="L488" s="47"/>
      <c r="M488" s="47"/>
    </row>
    <row r="489" spans="1:13" x14ac:dyDescent="0.2">
      <c r="A489" s="51" t="s">
        <v>7</v>
      </c>
      <c r="B489" s="51" t="s">
        <v>157</v>
      </c>
      <c r="C489" s="51" t="s">
        <v>103</v>
      </c>
      <c r="D489" s="51" t="s">
        <v>163</v>
      </c>
      <c r="E489" s="24"/>
      <c r="F489" s="24"/>
      <c r="G489" s="24"/>
      <c r="H489" s="52">
        <v>-15404.027589999998</v>
      </c>
      <c r="I489" s="24">
        <f t="shared" si="11"/>
        <v>-15404.027589999998</v>
      </c>
      <c r="J489" s="51" t="s">
        <v>318</v>
      </c>
      <c r="K489" s="47"/>
      <c r="L489" s="47"/>
      <c r="M489" s="47"/>
    </row>
    <row r="490" spans="1:13" x14ac:dyDescent="0.2">
      <c r="A490" s="51" t="s">
        <v>7</v>
      </c>
      <c r="B490" s="51" t="s">
        <v>157</v>
      </c>
      <c r="C490" s="51" t="s">
        <v>104</v>
      </c>
      <c r="D490" s="51" t="s">
        <v>163</v>
      </c>
      <c r="E490" s="24"/>
      <c r="F490" s="24"/>
      <c r="G490" s="24"/>
      <c r="H490" s="52">
        <v>-15927.392997000001</v>
      </c>
      <c r="I490" s="24">
        <f t="shared" si="11"/>
        <v>-15927.392997000001</v>
      </c>
      <c r="J490" s="51" t="s">
        <v>318</v>
      </c>
      <c r="K490" s="47"/>
      <c r="L490" s="47"/>
      <c r="M490" s="47"/>
    </row>
    <row r="491" spans="1:13" x14ac:dyDescent="0.2">
      <c r="A491" s="51" t="s">
        <v>7</v>
      </c>
      <c r="B491" s="51" t="s">
        <v>157</v>
      </c>
      <c r="C491" s="51" t="s">
        <v>12</v>
      </c>
      <c r="D491" s="51" t="s">
        <v>163</v>
      </c>
      <c r="E491" s="24"/>
      <c r="F491" s="24"/>
      <c r="G491" s="24"/>
      <c r="H491" s="52">
        <v>-94480.425037000008</v>
      </c>
      <c r="I491" s="24">
        <f t="shared" si="11"/>
        <v>-94480.425037000008</v>
      </c>
      <c r="J491" s="51" t="s">
        <v>318</v>
      </c>
      <c r="K491" s="47"/>
      <c r="L491" s="47"/>
      <c r="M491" s="47"/>
    </row>
    <row r="492" spans="1:13" x14ac:dyDescent="0.2">
      <c r="A492" s="51" t="s">
        <v>7</v>
      </c>
      <c r="B492" s="51" t="s">
        <v>157</v>
      </c>
      <c r="C492" s="51" t="s">
        <v>18</v>
      </c>
      <c r="D492" s="51" t="s">
        <v>168</v>
      </c>
      <c r="E492" s="24"/>
      <c r="F492" s="24"/>
      <c r="G492" s="24"/>
      <c r="H492" s="52">
        <v>-2358.3515470000002</v>
      </c>
      <c r="I492" s="24">
        <f t="shared" si="11"/>
        <v>-2358.3515470000002</v>
      </c>
      <c r="J492" s="51" t="s">
        <v>318</v>
      </c>
      <c r="K492" s="47"/>
      <c r="L492" s="47"/>
      <c r="M492" s="47"/>
    </row>
    <row r="493" spans="1:13" x14ac:dyDescent="0.2">
      <c r="A493" s="51" t="s">
        <v>7</v>
      </c>
      <c r="B493" s="51" t="s">
        <v>157</v>
      </c>
      <c r="C493" s="51" t="s">
        <v>113</v>
      </c>
      <c r="D493" s="51" t="s">
        <v>168</v>
      </c>
      <c r="E493" s="24"/>
      <c r="F493" s="24"/>
      <c r="G493" s="24"/>
      <c r="H493" s="52">
        <v>2258.9013929999996</v>
      </c>
      <c r="I493" s="24">
        <f t="shared" si="11"/>
        <v>2258.9013929999996</v>
      </c>
      <c r="J493" s="51" t="s">
        <v>318</v>
      </c>
      <c r="K493" s="47"/>
      <c r="L493" s="47"/>
      <c r="M493" s="47"/>
    </row>
    <row r="494" spans="1:13" x14ac:dyDescent="0.2">
      <c r="A494" s="51" t="s">
        <v>7</v>
      </c>
      <c r="B494" s="51" t="s">
        <v>157</v>
      </c>
      <c r="C494" s="51" t="s">
        <v>167</v>
      </c>
      <c r="D494" s="51" t="s">
        <v>168</v>
      </c>
      <c r="E494" s="24"/>
      <c r="F494" s="24"/>
      <c r="G494" s="24"/>
      <c r="H494" s="52">
        <v>105334.72672200001</v>
      </c>
      <c r="I494" s="24">
        <f t="shared" si="11"/>
        <v>105334.72672200001</v>
      </c>
      <c r="J494" s="51" t="s">
        <v>318</v>
      </c>
      <c r="K494" s="47"/>
      <c r="L494" s="47"/>
      <c r="M494" s="47"/>
    </row>
    <row r="495" spans="1:13" x14ac:dyDescent="0.2">
      <c r="A495" s="51" t="s">
        <v>7</v>
      </c>
      <c r="B495" s="51" t="s">
        <v>157</v>
      </c>
      <c r="C495" s="51" t="s">
        <v>114</v>
      </c>
      <c r="D495" s="51" t="s">
        <v>168</v>
      </c>
      <c r="E495" s="24"/>
      <c r="F495" s="24"/>
      <c r="G495" s="24"/>
      <c r="H495" s="52">
        <v>6240.9707449999996</v>
      </c>
      <c r="I495" s="24">
        <f t="shared" si="11"/>
        <v>6240.9707449999996</v>
      </c>
      <c r="J495" s="51" t="s">
        <v>318</v>
      </c>
      <c r="K495" s="47"/>
      <c r="L495" s="47"/>
      <c r="M495" s="47"/>
    </row>
    <row r="496" spans="1:13" x14ac:dyDescent="0.2">
      <c r="A496" s="51" t="s">
        <v>7</v>
      </c>
      <c r="B496" s="51" t="s">
        <v>157</v>
      </c>
      <c r="C496" s="51" t="s">
        <v>117</v>
      </c>
      <c r="D496" s="51" t="s">
        <v>168</v>
      </c>
      <c r="E496" s="24"/>
      <c r="F496" s="24"/>
      <c r="G496" s="24"/>
      <c r="H496" s="52">
        <v>-6124.4853839999996</v>
      </c>
      <c r="I496" s="24">
        <f t="shared" si="11"/>
        <v>-6124.4853839999996</v>
      </c>
      <c r="J496" s="51" t="s">
        <v>318</v>
      </c>
      <c r="K496" s="47"/>
      <c r="L496" s="47"/>
      <c r="M496" s="47"/>
    </row>
    <row r="497" spans="1:13" x14ac:dyDescent="0.2">
      <c r="A497" s="51" t="s">
        <v>7</v>
      </c>
      <c r="B497" s="51" t="s">
        <v>157</v>
      </c>
      <c r="C497" s="51" t="s">
        <v>120</v>
      </c>
      <c r="D497" s="51" t="s">
        <v>168</v>
      </c>
      <c r="E497" s="24"/>
      <c r="F497" s="24"/>
      <c r="G497" s="24"/>
      <c r="H497" s="52">
        <v>4124.1085039999998</v>
      </c>
      <c r="I497" s="24">
        <f t="shared" si="11"/>
        <v>4124.1085039999998</v>
      </c>
      <c r="J497" s="51" t="s">
        <v>318</v>
      </c>
      <c r="K497" s="47"/>
      <c r="L497" s="47"/>
      <c r="M497" s="47"/>
    </row>
    <row r="498" spans="1:13" x14ac:dyDescent="0.2">
      <c r="A498" s="51" t="s">
        <v>7</v>
      </c>
      <c r="B498" s="51" t="s">
        <v>157</v>
      </c>
      <c r="C498" s="51" t="s">
        <v>122</v>
      </c>
      <c r="D498" s="51" t="s">
        <v>168</v>
      </c>
      <c r="E498" s="24"/>
      <c r="F498" s="24"/>
      <c r="G498" s="24"/>
      <c r="H498" s="52">
        <v>33446.729716000002</v>
      </c>
      <c r="I498" s="24">
        <f t="shared" si="11"/>
        <v>33446.729716000002</v>
      </c>
      <c r="J498" s="51" t="s">
        <v>318</v>
      </c>
      <c r="K498" s="47"/>
      <c r="L498" s="47"/>
      <c r="M498" s="47"/>
    </row>
    <row r="499" spans="1:13" x14ac:dyDescent="0.2">
      <c r="A499" s="51" t="s">
        <v>7</v>
      </c>
      <c r="B499" s="51" t="s">
        <v>157</v>
      </c>
      <c r="C499" s="51" t="s">
        <v>124</v>
      </c>
      <c r="D499" s="51" t="s">
        <v>168</v>
      </c>
      <c r="E499" s="24"/>
      <c r="F499" s="24"/>
      <c r="G499" s="24"/>
      <c r="H499" s="52">
        <v>0</v>
      </c>
      <c r="I499" s="24">
        <f t="shared" si="11"/>
        <v>0</v>
      </c>
      <c r="J499" s="51" t="s">
        <v>318</v>
      </c>
      <c r="K499" s="47"/>
      <c r="L499" s="47"/>
      <c r="M499" s="47"/>
    </row>
    <row r="500" spans="1:13" x14ac:dyDescent="0.2">
      <c r="A500" s="51" t="s">
        <v>7</v>
      </c>
      <c r="B500" s="51" t="s">
        <v>157</v>
      </c>
      <c r="C500" s="51" t="s">
        <v>179</v>
      </c>
      <c r="D500" s="51" t="s">
        <v>168</v>
      </c>
      <c r="E500" s="24"/>
      <c r="F500" s="24"/>
      <c r="G500" s="24"/>
      <c r="H500" s="52">
        <v>-467543.88691599999</v>
      </c>
      <c r="I500" s="24">
        <f t="shared" si="11"/>
        <v>-467543.88691599999</v>
      </c>
      <c r="J500" s="51" t="s">
        <v>318</v>
      </c>
      <c r="K500" s="47"/>
      <c r="L500" s="47"/>
      <c r="M500" s="47"/>
    </row>
    <row r="501" spans="1:13" x14ac:dyDescent="0.2">
      <c r="A501" s="51" t="s">
        <v>7</v>
      </c>
      <c r="B501" s="51" t="s">
        <v>157</v>
      </c>
      <c r="C501" s="51" t="s">
        <v>125</v>
      </c>
      <c r="D501" s="51" t="s">
        <v>168</v>
      </c>
      <c r="E501" s="24"/>
      <c r="F501" s="24"/>
      <c r="G501" s="24"/>
      <c r="H501" s="52">
        <v>-74841.923863000004</v>
      </c>
      <c r="I501" s="24">
        <f t="shared" si="11"/>
        <v>-74841.923863000004</v>
      </c>
      <c r="J501" s="51" t="s">
        <v>318</v>
      </c>
      <c r="K501" s="47"/>
      <c r="L501" s="47"/>
      <c r="M501" s="47"/>
    </row>
    <row r="502" spans="1:13" x14ac:dyDescent="0.2">
      <c r="A502" s="51" t="s">
        <v>7</v>
      </c>
      <c r="B502" s="51" t="s">
        <v>157</v>
      </c>
      <c r="C502" s="51" t="s">
        <v>73</v>
      </c>
      <c r="D502" s="51" t="s">
        <v>168</v>
      </c>
      <c r="E502" s="24"/>
      <c r="F502" s="24"/>
      <c r="G502" s="24"/>
      <c r="H502" s="52">
        <v>28.103090999999999</v>
      </c>
      <c r="I502" s="24">
        <f t="shared" si="11"/>
        <v>28.103090999999999</v>
      </c>
      <c r="J502" s="51" t="s">
        <v>318</v>
      </c>
      <c r="K502" s="47"/>
      <c r="L502" s="47"/>
      <c r="M502" s="47"/>
    </row>
    <row r="503" spans="1:13" x14ac:dyDescent="0.2">
      <c r="A503" s="51" t="s">
        <v>7</v>
      </c>
      <c r="B503" s="51" t="s">
        <v>157</v>
      </c>
      <c r="C503" s="51" t="s">
        <v>182</v>
      </c>
      <c r="D503" s="51" t="s">
        <v>168</v>
      </c>
      <c r="E503" s="24"/>
      <c r="F503" s="24"/>
      <c r="G503" s="24"/>
      <c r="H503" s="52">
        <v>2556.0360349999996</v>
      </c>
      <c r="I503" s="24">
        <f t="shared" si="11"/>
        <v>2556.0360349999996</v>
      </c>
      <c r="J503" s="51" t="s">
        <v>318</v>
      </c>
      <c r="K503" s="47"/>
      <c r="L503" s="47"/>
      <c r="M503" s="47"/>
    </row>
    <row r="504" spans="1:13" x14ac:dyDescent="0.2">
      <c r="A504" s="51" t="s">
        <v>7</v>
      </c>
      <c r="B504" s="51" t="s">
        <v>157</v>
      </c>
      <c r="C504" s="51" t="s">
        <v>169</v>
      </c>
      <c r="D504" s="51" t="s">
        <v>168</v>
      </c>
      <c r="E504" s="24"/>
      <c r="F504" s="24"/>
      <c r="G504" s="24"/>
      <c r="H504" s="52">
        <v>52366.257693999993</v>
      </c>
      <c r="I504" s="24">
        <f t="shared" si="11"/>
        <v>52366.257693999993</v>
      </c>
      <c r="J504" s="51" t="s">
        <v>318</v>
      </c>
      <c r="K504" s="47"/>
      <c r="L504" s="47"/>
      <c r="M504" s="47"/>
    </row>
    <row r="505" spans="1:13" x14ac:dyDescent="0.2">
      <c r="A505" s="51" t="s">
        <v>7</v>
      </c>
      <c r="B505" s="51" t="s">
        <v>157</v>
      </c>
      <c r="C505" s="51" t="s">
        <v>133</v>
      </c>
      <c r="D505" s="51" t="s">
        <v>168</v>
      </c>
      <c r="E505" s="24"/>
      <c r="F505" s="24"/>
      <c r="G505" s="24"/>
      <c r="H505" s="52">
        <v>-468.42014799999998</v>
      </c>
      <c r="I505" s="24">
        <f t="shared" si="11"/>
        <v>-468.42014799999998</v>
      </c>
      <c r="J505" s="51" t="s">
        <v>318</v>
      </c>
      <c r="K505" s="47"/>
      <c r="L505" s="47"/>
      <c r="M505" s="47"/>
    </row>
    <row r="506" spans="1:13" x14ac:dyDescent="0.2">
      <c r="A506" s="51" t="s">
        <v>7</v>
      </c>
      <c r="B506" s="51" t="s">
        <v>157</v>
      </c>
      <c r="C506" s="51" t="s">
        <v>134</v>
      </c>
      <c r="D506" s="51" t="s">
        <v>168</v>
      </c>
      <c r="E506" s="24"/>
      <c r="F506" s="24"/>
      <c r="G506" s="24"/>
      <c r="H506" s="52">
        <v>-0.38239499999999998</v>
      </c>
      <c r="I506" s="24">
        <f t="shared" si="11"/>
        <v>-0.38239499999999998</v>
      </c>
      <c r="J506" s="51" t="s">
        <v>318</v>
      </c>
      <c r="K506" s="47"/>
      <c r="L506" s="47"/>
      <c r="M506" s="47"/>
    </row>
    <row r="507" spans="1:13" x14ac:dyDescent="0.2">
      <c r="A507" s="51" t="s">
        <v>7</v>
      </c>
      <c r="B507" s="51" t="s">
        <v>157</v>
      </c>
      <c r="C507" s="51" t="s">
        <v>135</v>
      </c>
      <c r="D507" s="51" t="s">
        <v>168</v>
      </c>
      <c r="E507" s="24"/>
      <c r="F507" s="24"/>
      <c r="G507" s="24"/>
      <c r="H507" s="52">
        <v>-81.104998999999992</v>
      </c>
      <c r="I507" s="24">
        <f t="shared" si="11"/>
        <v>-81.104998999999992</v>
      </c>
      <c r="J507" s="51" t="s">
        <v>318</v>
      </c>
      <c r="K507" s="47"/>
      <c r="L507" s="47"/>
      <c r="M507" s="47"/>
    </row>
    <row r="508" spans="1:13" x14ac:dyDescent="0.2">
      <c r="A508" s="51" t="s">
        <v>7</v>
      </c>
      <c r="B508" s="51" t="s">
        <v>157</v>
      </c>
      <c r="C508" s="51" t="s">
        <v>75</v>
      </c>
      <c r="D508" s="51" t="s">
        <v>168</v>
      </c>
      <c r="E508" s="24"/>
      <c r="F508" s="24"/>
      <c r="G508" s="24"/>
      <c r="H508" s="52">
        <v>-125.44909200000001</v>
      </c>
      <c r="I508" s="24">
        <f t="shared" si="11"/>
        <v>-125.44909200000001</v>
      </c>
      <c r="J508" s="51" t="s">
        <v>318</v>
      </c>
      <c r="K508" s="47"/>
      <c r="L508" s="47"/>
      <c r="M508" s="47"/>
    </row>
    <row r="509" spans="1:13" x14ac:dyDescent="0.2">
      <c r="A509" s="51" t="s">
        <v>7</v>
      </c>
      <c r="B509" s="51" t="s">
        <v>157</v>
      </c>
      <c r="C509" s="51" t="s">
        <v>138</v>
      </c>
      <c r="D509" s="51" t="s">
        <v>168</v>
      </c>
      <c r="E509" s="24"/>
      <c r="F509" s="24"/>
      <c r="G509" s="24"/>
      <c r="H509" s="52">
        <v>1506.6931689999999</v>
      </c>
      <c r="I509" s="24">
        <f t="shared" si="11"/>
        <v>1506.6931689999999</v>
      </c>
      <c r="J509" s="51" t="s">
        <v>318</v>
      </c>
      <c r="K509" s="47"/>
      <c r="L509" s="47"/>
      <c r="M509" s="47"/>
    </row>
    <row r="510" spans="1:13" x14ac:dyDescent="0.2">
      <c r="A510" s="51" t="s">
        <v>7</v>
      </c>
      <c r="B510" s="51" t="s">
        <v>157</v>
      </c>
      <c r="C510" s="51" t="s">
        <v>170</v>
      </c>
      <c r="D510" s="51" t="s">
        <v>168</v>
      </c>
      <c r="E510" s="24"/>
      <c r="F510" s="24"/>
      <c r="G510" s="24"/>
      <c r="H510" s="52">
        <v>177132.94718700001</v>
      </c>
      <c r="I510" s="24">
        <f t="shared" si="11"/>
        <v>177132.94718700001</v>
      </c>
      <c r="J510" s="51" t="s">
        <v>318</v>
      </c>
      <c r="K510" s="47"/>
      <c r="L510" s="47"/>
      <c r="M510" s="47"/>
    </row>
    <row r="511" spans="1:13" x14ac:dyDescent="0.2">
      <c r="A511" s="51" t="s">
        <v>7</v>
      </c>
      <c r="B511" s="51" t="s">
        <v>157</v>
      </c>
      <c r="C511" s="51" t="s">
        <v>140</v>
      </c>
      <c r="D511" s="51" t="s">
        <v>168</v>
      </c>
      <c r="E511" s="24"/>
      <c r="F511" s="24"/>
      <c r="G511" s="24"/>
      <c r="H511" s="52">
        <v>-187.29707099999999</v>
      </c>
      <c r="I511" s="24">
        <f t="shared" si="11"/>
        <v>-187.29707099999999</v>
      </c>
      <c r="J511" s="51" t="s">
        <v>318</v>
      </c>
      <c r="K511" s="47"/>
      <c r="L511" s="47"/>
      <c r="M511" s="47"/>
    </row>
    <row r="512" spans="1:13" x14ac:dyDescent="0.2">
      <c r="A512" s="51" t="s">
        <v>7</v>
      </c>
      <c r="B512" s="51" t="s">
        <v>157</v>
      </c>
      <c r="C512" s="51" t="s">
        <v>76</v>
      </c>
      <c r="D512" s="51" t="s">
        <v>168</v>
      </c>
      <c r="E512" s="24"/>
      <c r="F512" s="24"/>
      <c r="G512" s="24"/>
      <c r="H512" s="52">
        <v>-60.187012000000003</v>
      </c>
      <c r="I512" s="24">
        <f t="shared" si="11"/>
        <v>-60.187012000000003</v>
      </c>
      <c r="J512" s="51" t="s">
        <v>318</v>
      </c>
      <c r="K512" s="47"/>
      <c r="L512" s="47"/>
      <c r="M512" s="47"/>
    </row>
    <row r="513" spans="1:13" x14ac:dyDescent="0.2">
      <c r="A513" s="51" t="s">
        <v>7</v>
      </c>
      <c r="B513" s="51" t="s">
        <v>157</v>
      </c>
      <c r="C513" s="51" t="s">
        <v>78</v>
      </c>
      <c r="D513" s="51" t="s">
        <v>168</v>
      </c>
      <c r="E513" s="24"/>
      <c r="F513" s="24"/>
      <c r="G513" s="24"/>
      <c r="H513" s="52">
        <v>-2590.9967429999997</v>
      </c>
      <c r="I513" s="24">
        <f t="shared" si="11"/>
        <v>-2590.9967429999997</v>
      </c>
      <c r="J513" s="51" t="s">
        <v>318</v>
      </c>
      <c r="K513" s="47"/>
      <c r="L513" s="47"/>
      <c r="M513" s="47"/>
    </row>
    <row r="514" spans="1:13" x14ac:dyDescent="0.2">
      <c r="A514" s="51" t="s">
        <v>7</v>
      </c>
      <c r="B514" s="51" t="s">
        <v>157</v>
      </c>
      <c r="C514" s="51" t="s">
        <v>79</v>
      </c>
      <c r="D514" s="51" t="s">
        <v>168</v>
      </c>
      <c r="E514" s="24"/>
      <c r="F514" s="24"/>
      <c r="G514" s="24"/>
      <c r="H514" s="52">
        <v>-69.162509</v>
      </c>
      <c r="I514" s="24">
        <f t="shared" si="11"/>
        <v>-69.162509</v>
      </c>
      <c r="J514" s="51" t="s">
        <v>318</v>
      </c>
      <c r="K514" s="47"/>
      <c r="L514" s="47"/>
      <c r="M514" s="47"/>
    </row>
    <row r="515" spans="1:13" x14ac:dyDescent="0.2">
      <c r="A515" s="51" t="s">
        <v>7</v>
      </c>
      <c r="B515" s="51" t="s">
        <v>157</v>
      </c>
      <c r="C515" s="51" t="s">
        <v>143</v>
      </c>
      <c r="D515" s="51" t="s">
        <v>168</v>
      </c>
      <c r="E515" s="24"/>
      <c r="F515" s="24"/>
      <c r="G515" s="24"/>
      <c r="H515" s="52">
        <v>-584.14464099999998</v>
      </c>
      <c r="I515" s="24">
        <f t="shared" si="11"/>
        <v>-584.14464099999998</v>
      </c>
      <c r="J515" s="51" t="s">
        <v>318</v>
      </c>
      <c r="K515" s="47"/>
      <c r="L515" s="47"/>
      <c r="M515" s="47"/>
    </row>
    <row r="516" spans="1:13" x14ac:dyDescent="0.2">
      <c r="A516" s="51" t="s">
        <v>7</v>
      </c>
      <c r="B516" s="51" t="s">
        <v>157</v>
      </c>
      <c r="C516" s="51" t="s">
        <v>80</v>
      </c>
      <c r="D516" s="51" t="s">
        <v>168</v>
      </c>
      <c r="E516" s="24"/>
      <c r="F516" s="24"/>
      <c r="G516" s="24"/>
      <c r="H516" s="52">
        <v>-498.4862</v>
      </c>
      <c r="I516" s="24">
        <f t="shared" si="11"/>
        <v>-498.4862</v>
      </c>
      <c r="J516" s="51" t="s">
        <v>318</v>
      </c>
      <c r="K516" s="47"/>
      <c r="L516" s="47"/>
      <c r="M516" s="47"/>
    </row>
    <row r="517" spans="1:13" x14ac:dyDescent="0.2">
      <c r="A517" s="51" t="s">
        <v>7</v>
      </c>
      <c r="B517" s="51" t="s">
        <v>157</v>
      </c>
      <c r="C517" s="51" t="s">
        <v>360</v>
      </c>
      <c r="D517" s="51" t="s">
        <v>168</v>
      </c>
      <c r="E517" s="24"/>
      <c r="F517" s="24"/>
      <c r="G517" s="24"/>
      <c r="H517" s="52">
        <v>0</v>
      </c>
      <c r="I517" s="24">
        <f t="shared" si="11"/>
        <v>0</v>
      </c>
      <c r="J517" s="51" t="s">
        <v>318</v>
      </c>
      <c r="K517" s="47"/>
      <c r="L517" s="47"/>
      <c r="M517" s="47"/>
    </row>
    <row r="518" spans="1:13" x14ac:dyDescent="0.2">
      <c r="A518" s="51" t="s">
        <v>7</v>
      </c>
      <c r="B518" s="51" t="s">
        <v>157</v>
      </c>
      <c r="C518" s="51" t="s">
        <v>361</v>
      </c>
      <c r="D518" s="51" t="s">
        <v>168</v>
      </c>
      <c r="E518" s="24"/>
      <c r="F518" s="24"/>
      <c r="G518" s="24"/>
      <c r="H518" s="52">
        <v>37511.939585</v>
      </c>
      <c r="I518" s="24">
        <f t="shared" si="11"/>
        <v>37511.939585</v>
      </c>
      <c r="J518" s="51" t="s">
        <v>318</v>
      </c>
      <c r="K518" s="47"/>
      <c r="L518" s="47"/>
      <c r="M518" s="47"/>
    </row>
    <row r="519" spans="1:13" x14ac:dyDescent="0.2">
      <c r="A519" s="51" t="s">
        <v>7</v>
      </c>
      <c r="B519" s="51" t="s">
        <v>157</v>
      </c>
      <c r="C519" s="51" t="s">
        <v>81</v>
      </c>
      <c r="D519" s="51" t="s">
        <v>168</v>
      </c>
      <c r="E519" s="24"/>
      <c r="F519" s="24"/>
      <c r="G519" s="24"/>
      <c r="H519" s="52">
        <v>-2350.3761600000003</v>
      </c>
      <c r="I519" s="24">
        <f t="shared" si="11"/>
        <v>-2350.3761600000003</v>
      </c>
      <c r="J519" s="51" t="s">
        <v>318</v>
      </c>
      <c r="K519" s="47"/>
      <c r="L519" s="47"/>
      <c r="M519" s="47"/>
    </row>
    <row r="520" spans="1:13" x14ac:dyDescent="0.2">
      <c r="A520" s="51" t="s">
        <v>7</v>
      </c>
      <c r="B520" s="51" t="s">
        <v>157</v>
      </c>
      <c r="C520" s="51" t="s">
        <v>150</v>
      </c>
      <c r="D520" s="51" t="s">
        <v>168</v>
      </c>
      <c r="E520" s="24"/>
      <c r="F520" s="24"/>
      <c r="G520" s="24"/>
      <c r="H520" s="52">
        <v>-21.176838999999998</v>
      </c>
      <c r="I520" s="24">
        <f t="shared" si="11"/>
        <v>-21.176838999999998</v>
      </c>
      <c r="J520" s="51" t="s">
        <v>318</v>
      </c>
      <c r="K520" s="47"/>
      <c r="L520" s="47"/>
      <c r="M520" s="47"/>
    </row>
    <row r="521" spans="1:13" x14ac:dyDescent="0.2">
      <c r="A521" s="51" t="s">
        <v>7</v>
      </c>
      <c r="B521" s="51" t="s">
        <v>157</v>
      </c>
      <c r="C521" s="51" t="s">
        <v>171</v>
      </c>
      <c r="D521" s="51" t="s">
        <v>168</v>
      </c>
      <c r="E521" s="24"/>
      <c r="F521" s="24"/>
      <c r="G521" s="24"/>
      <c r="H521" s="52">
        <v>72935.382794000005</v>
      </c>
      <c r="I521" s="24">
        <f t="shared" si="11"/>
        <v>72935.382794000005</v>
      </c>
      <c r="J521" s="51" t="s">
        <v>318</v>
      </c>
      <c r="K521" s="47"/>
      <c r="L521" s="47"/>
      <c r="M521" s="47"/>
    </row>
    <row r="522" spans="1:13" x14ac:dyDescent="0.2">
      <c r="A522" s="51" t="s">
        <v>7</v>
      </c>
      <c r="B522" s="51" t="s">
        <v>157</v>
      </c>
      <c r="C522" s="51" t="s">
        <v>362</v>
      </c>
      <c r="D522" s="51" t="s">
        <v>168</v>
      </c>
      <c r="E522" s="24"/>
      <c r="F522" s="24"/>
      <c r="G522" s="24"/>
      <c r="H522" s="52">
        <v>0</v>
      </c>
      <c r="I522" s="24">
        <f t="shared" si="11"/>
        <v>0</v>
      </c>
      <c r="J522" s="51" t="s">
        <v>318</v>
      </c>
      <c r="K522" s="47"/>
      <c r="L522" s="47"/>
      <c r="M522" s="47"/>
    </row>
    <row r="523" spans="1:13" x14ac:dyDescent="0.2">
      <c r="A523" s="51" t="s">
        <v>7</v>
      </c>
      <c r="B523" s="51" t="s">
        <v>157</v>
      </c>
      <c r="C523" s="51" t="s">
        <v>189</v>
      </c>
      <c r="D523" s="51" t="s">
        <v>168</v>
      </c>
      <c r="E523" s="24"/>
      <c r="F523" s="24"/>
      <c r="G523" s="24"/>
      <c r="H523" s="52">
        <v>2589402.867693</v>
      </c>
      <c r="I523" s="24">
        <f t="shared" si="11"/>
        <v>2589402.867693</v>
      </c>
      <c r="J523" s="51" t="s">
        <v>318</v>
      </c>
      <c r="K523" s="47"/>
      <c r="L523" s="47"/>
      <c r="M523" s="47"/>
    </row>
    <row r="524" spans="1:13" x14ac:dyDescent="0.2">
      <c r="A524" s="51" t="s">
        <v>7</v>
      </c>
      <c r="B524" s="51" t="s">
        <v>157</v>
      </c>
      <c r="C524" s="51" t="s">
        <v>83</v>
      </c>
      <c r="D524" s="51" t="s">
        <v>168</v>
      </c>
      <c r="E524" s="24"/>
      <c r="F524" s="24"/>
      <c r="G524" s="24"/>
      <c r="H524" s="52">
        <v>-127254.61999800001</v>
      </c>
      <c r="I524" s="24">
        <f t="shared" si="11"/>
        <v>-127254.61999800001</v>
      </c>
      <c r="J524" s="51" t="s">
        <v>318</v>
      </c>
      <c r="K524" s="47"/>
      <c r="L524" s="47"/>
      <c r="M524" s="47"/>
    </row>
    <row r="525" spans="1:13" x14ac:dyDescent="0.2">
      <c r="A525" s="51" t="s">
        <v>7</v>
      </c>
      <c r="B525" s="51" t="s">
        <v>157</v>
      </c>
      <c r="C525" s="51" t="s">
        <v>84</v>
      </c>
      <c r="D525" s="51" t="s">
        <v>168</v>
      </c>
      <c r="E525" s="24"/>
      <c r="F525" s="24"/>
      <c r="G525" s="24"/>
      <c r="H525" s="52">
        <v>-627.62197200000003</v>
      </c>
      <c r="I525" s="24">
        <f t="shared" si="11"/>
        <v>-627.62197200000003</v>
      </c>
      <c r="J525" s="51" t="s">
        <v>318</v>
      </c>
      <c r="K525" s="47"/>
      <c r="L525" s="47"/>
      <c r="M525" s="47"/>
    </row>
    <row r="526" spans="1:13" x14ac:dyDescent="0.2">
      <c r="A526" s="51" t="s">
        <v>7</v>
      </c>
      <c r="B526" s="51" t="s">
        <v>157</v>
      </c>
      <c r="C526" s="51" t="s">
        <v>86</v>
      </c>
      <c r="D526" s="51" t="s">
        <v>168</v>
      </c>
      <c r="E526" s="24"/>
      <c r="F526" s="24"/>
      <c r="G526" s="24"/>
      <c r="H526" s="52">
        <v>-1176.7058939999999</v>
      </c>
      <c r="I526" s="24">
        <f t="shared" si="11"/>
        <v>-1176.7058939999999</v>
      </c>
      <c r="J526" s="51" t="s">
        <v>318</v>
      </c>
      <c r="K526" s="47"/>
      <c r="L526" s="47"/>
      <c r="M526" s="47"/>
    </row>
    <row r="527" spans="1:13" x14ac:dyDescent="0.2">
      <c r="A527" s="51" t="s">
        <v>7</v>
      </c>
      <c r="B527" s="51" t="s">
        <v>157</v>
      </c>
      <c r="C527" s="51" t="s">
        <v>87</v>
      </c>
      <c r="D527" s="51" t="s">
        <v>168</v>
      </c>
      <c r="E527" s="24"/>
      <c r="F527" s="24"/>
      <c r="G527" s="24"/>
      <c r="H527" s="52">
        <v>-1081.3895279999999</v>
      </c>
      <c r="I527" s="24">
        <f t="shared" si="11"/>
        <v>-1081.3895279999999</v>
      </c>
      <c r="J527" s="51" t="s">
        <v>318</v>
      </c>
      <c r="K527" s="47"/>
      <c r="L527" s="47"/>
      <c r="M527" s="47"/>
    </row>
    <row r="528" spans="1:13" x14ac:dyDescent="0.2">
      <c r="A528" s="51" t="s">
        <v>7</v>
      </c>
      <c r="B528" s="51" t="s">
        <v>157</v>
      </c>
      <c r="C528" s="51" t="s">
        <v>88</v>
      </c>
      <c r="D528" s="51" t="s">
        <v>168</v>
      </c>
      <c r="E528" s="24"/>
      <c r="F528" s="24"/>
      <c r="G528" s="24"/>
      <c r="H528" s="52">
        <v>-248568.802306</v>
      </c>
      <c r="I528" s="24">
        <f t="shared" si="11"/>
        <v>-248568.802306</v>
      </c>
      <c r="J528" s="51" t="s">
        <v>318</v>
      </c>
      <c r="K528" s="47"/>
      <c r="L528" s="47"/>
      <c r="M528" s="47"/>
    </row>
    <row r="529" spans="1:13" x14ac:dyDescent="0.2">
      <c r="A529" s="51" t="s">
        <v>7</v>
      </c>
      <c r="B529" s="51" t="s">
        <v>157</v>
      </c>
      <c r="C529" s="51" t="s">
        <v>89</v>
      </c>
      <c r="D529" s="51" t="s">
        <v>168</v>
      </c>
      <c r="E529" s="24"/>
      <c r="F529" s="24"/>
      <c r="G529" s="24"/>
      <c r="H529" s="52">
        <v>906.75267300000007</v>
      </c>
      <c r="I529" s="24">
        <f t="shared" si="11"/>
        <v>906.75267300000007</v>
      </c>
      <c r="J529" s="51" t="s">
        <v>318</v>
      </c>
      <c r="K529" s="47"/>
      <c r="L529" s="47"/>
      <c r="M529" s="47"/>
    </row>
    <row r="530" spans="1:13" x14ac:dyDescent="0.2">
      <c r="A530" s="51" t="s">
        <v>7</v>
      </c>
      <c r="B530" s="51" t="s">
        <v>157</v>
      </c>
      <c r="C530" s="51" t="s">
        <v>90</v>
      </c>
      <c r="D530" s="51" t="s">
        <v>168</v>
      </c>
      <c r="E530" s="24"/>
      <c r="F530" s="24"/>
      <c r="G530" s="24"/>
      <c r="H530" s="52">
        <v>182806.155485</v>
      </c>
      <c r="I530" s="24">
        <f t="shared" si="11"/>
        <v>182806.155485</v>
      </c>
      <c r="J530" s="51" t="s">
        <v>318</v>
      </c>
      <c r="K530" s="47"/>
      <c r="L530" s="47"/>
      <c r="M530" s="47"/>
    </row>
    <row r="531" spans="1:13" x14ac:dyDescent="0.2">
      <c r="A531" s="51" t="s">
        <v>7</v>
      </c>
      <c r="B531" s="51" t="s">
        <v>157</v>
      </c>
      <c r="C531" s="51" t="s">
        <v>92</v>
      </c>
      <c r="D531" s="51" t="s">
        <v>168</v>
      </c>
      <c r="E531" s="24"/>
      <c r="F531" s="24"/>
      <c r="G531" s="24"/>
      <c r="H531" s="52">
        <v>-7445.3659590000007</v>
      </c>
      <c r="I531" s="24">
        <f t="shared" si="11"/>
        <v>-7445.3659590000007</v>
      </c>
      <c r="J531" s="51" t="s">
        <v>318</v>
      </c>
      <c r="K531" s="47"/>
      <c r="L531" s="47"/>
      <c r="M531" s="47"/>
    </row>
    <row r="532" spans="1:13" x14ac:dyDescent="0.2">
      <c r="A532" s="51" t="s">
        <v>7</v>
      </c>
      <c r="B532" s="51" t="s">
        <v>157</v>
      </c>
      <c r="C532" s="51" t="s">
        <v>93</v>
      </c>
      <c r="D532" s="51" t="s">
        <v>168</v>
      </c>
      <c r="E532" s="24"/>
      <c r="F532" s="24"/>
      <c r="G532" s="24"/>
      <c r="H532" s="52">
        <v>-22476.203483000001</v>
      </c>
      <c r="I532" s="24">
        <f t="shared" si="11"/>
        <v>-22476.203483000001</v>
      </c>
      <c r="J532" s="51" t="s">
        <v>318</v>
      </c>
      <c r="K532" s="47"/>
      <c r="L532" s="47"/>
      <c r="M532" s="47"/>
    </row>
    <row r="533" spans="1:13" x14ac:dyDescent="0.2">
      <c r="A533" s="51" t="s">
        <v>7</v>
      </c>
      <c r="B533" s="51" t="s">
        <v>157</v>
      </c>
      <c r="C533" s="51" t="s">
        <v>94</v>
      </c>
      <c r="D533" s="51" t="s">
        <v>168</v>
      </c>
      <c r="E533" s="24"/>
      <c r="F533" s="24"/>
      <c r="G533" s="24"/>
      <c r="H533" s="52">
        <v>-68.131022999999999</v>
      </c>
      <c r="I533" s="24">
        <f t="shared" si="11"/>
        <v>-68.131022999999999</v>
      </c>
      <c r="J533" s="51" t="s">
        <v>318</v>
      </c>
      <c r="K533" s="47"/>
      <c r="L533" s="47"/>
      <c r="M533" s="47"/>
    </row>
    <row r="534" spans="1:13" x14ac:dyDescent="0.2">
      <c r="A534" s="51" t="s">
        <v>7</v>
      </c>
      <c r="B534" s="51" t="s">
        <v>157</v>
      </c>
      <c r="C534" s="51" t="s">
        <v>95</v>
      </c>
      <c r="D534" s="51" t="s">
        <v>168</v>
      </c>
      <c r="E534" s="24"/>
      <c r="F534" s="24"/>
      <c r="G534" s="24"/>
      <c r="H534" s="52">
        <v>-5377.63069</v>
      </c>
      <c r="I534" s="24">
        <f t="shared" si="11"/>
        <v>-5377.63069</v>
      </c>
      <c r="J534" s="51" t="s">
        <v>318</v>
      </c>
      <c r="K534" s="47"/>
      <c r="L534" s="47"/>
      <c r="M534" s="47"/>
    </row>
    <row r="535" spans="1:13" x14ac:dyDescent="0.2">
      <c r="A535" s="51" t="s">
        <v>7</v>
      </c>
      <c r="B535" s="51" t="s">
        <v>157</v>
      </c>
      <c r="C535" s="51" t="s">
        <v>96</v>
      </c>
      <c r="D535" s="51" t="s">
        <v>168</v>
      </c>
      <c r="E535" s="24"/>
      <c r="F535" s="24"/>
      <c r="G535" s="24"/>
      <c r="H535" s="52">
        <v>-2741.1838499999999</v>
      </c>
      <c r="I535" s="24">
        <f t="shared" si="11"/>
        <v>-2741.1838499999999</v>
      </c>
      <c r="J535" s="51" t="s">
        <v>318</v>
      </c>
      <c r="K535" s="47"/>
      <c r="L535" s="47"/>
      <c r="M535" s="47"/>
    </row>
    <row r="536" spans="1:13" x14ac:dyDescent="0.2">
      <c r="A536" s="51" t="s">
        <v>7</v>
      </c>
      <c r="B536" s="51" t="s">
        <v>157</v>
      </c>
      <c r="C536" s="51" t="s">
        <v>97</v>
      </c>
      <c r="D536" s="51" t="s">
        <v>168</v>
      </c>
      <c r="E536" s="24"/>
      <c r="F536" s="24"/>
      <c r="G536" s="24"/>
      <c r="H536" s="52">
        <v>0</v>
      </c>
      <c r="I536" s="24">
        <f t="shared" si="11"/>
        <v>0</v>
      </c>
      <c r="J536" s="51" t="s">
        <v>318</v>
      </c>
      <c r="K536" s="47"/>
      <c r="L536" s="47"/>
      <c r="M536" s="47"/>
    </row>
    <row r="537" spans="1:13" x14ac:dyDescent="0.2">
      <c r="A537" s="51" t="s">
        <v>7</v>
      </c>
      <c r="B537" s="51" t="s">
        <v>157</v>
      </c>
      <c r="C537" s="51" t="s">
        <v>99</v>
      </c>
      <c r="D537" s="51" t="s">
        <v>168</v>
      </c>
      <c r="E537" s="24"/>
      <c r="F537" s="24"/>
      <c r="G537" s="24"/>
      <c r="H537" s="52">
        <v>-877.15530000000001</v>
      </c>
      <c r="I537" s="24">
        <f t="shared" si="11"/>
        <v>-877.15530000000001</v>
      </c>
      <c r="J537" s="51" t="s">
        <v>318</v>
      </c>
      <c r="K537" s="47"/>
      <c r="L537" s="47"/>
      <c r="M537" s="47"/>
    </row>
    <row r="538" spans="1:13" x14ac:dyDescent="0.2">
      <c r="A538" s="51" t="s">
        <v>7</v>
      </c>
      <c r="B538" s="51" t="s">
        <v>157</v>
      </c>
      <c r="C538" s="51" t="s">
        <v>102</v>
      </c>
      <c r="D538" s="51" t="s">
        <v>168</v>
      </c>
      <c r="E538" s="24"/>
      <c r="F538" s="24"/>
      <c r="G538" s="24"/>
      <c r="H538" s="52">
        <v>0</v>
      </c>
      <c r="I538" s="24">
        <f t="shared" si="11"/>
        <v>0</v>
      </c>
      <c r="J538" s="51" t="s">
        <v>318</v>
      </c>
      <c r="K538" s="47"/>
      <c r="L538" s="47"/>
      <c r="M538" s="47"/>
    </row>
    <row r="539" spans="1:13" x14ac:dyDescent="0.2">
      <c r="A539" s="51" t="s">
        <v>7</v>
      </c>
      <c r="B539" s="51" t="s">
        <v>157</v>
      </c>
      <c r="C539" s="51" t="s">
        <v>103</v>
      </c>
      <c r="D539" s="51" t="s">
        <v>168</v>
      </c>
      <c r="E539" s="24"/>
      <c r="F539" s="24"/>
      <c r="G539" s="24"/>
      <c r="H539" s="52">
        <v>12099.858289</v>
      </c>
      <c r="I539" s="24">
        <f t="shared" si="11"/>
        <v>12099.858289</v>
      </c>
      <c r="J539" s="51" t="s">
        <v>318</v>
      </c>
      <c r="K539" s="47"/>
      <c r="L539" s="47"/>
      <c r="M539" s="47"/>
    </row>
    <row r="540" spans="1:13" x14ac:dyDescent="0.2">
      <c r="A540" s="51" t="s">
        <v>7</v>
      </c>
      <c r="B540" s="51" t="s">
        <v>157</v>
      </c>
      <c r="C540" s="51" t="s">
        <v>104</v>
      </c>
      <c r="D540" s="51" t="s">
        <v>168</v>
      </c>
      <c r="E540" s="24"/>
      <c r="F540" s="24"/>
      <c r="G540" s="24"/>
      <c r="H540" s="52">
        <v>8980.987799999999</v>
      </c>
      <c r="I540" s="24">
        <f t="shared" si="11"/>
        <v>8980.987799999999</v>
      </c>
      <c r="J540" s="51" t="s">
        <v>318</v>
      </c>
      <c r="K540" s="47"/>
      <c r="L540" s="47"/>
      <c r="M540" s="47"/>
    </row>
    <row r="541" spans="1:13" x14ac:dyDescent="0.2">
      <c r="A541" s="51" t="s">
        <v>7</v>
      </c>
      <c r="B541" s="51" t="s">
        <v>157</v>
      </c>
      <c r="C541" s="51" t="s">
        <v>12</v>
      </c>
      <c r="D541" s="51" t="s">
        <v>168</v>
      </c>
      <c r="E541" s="24"/>
      <c r="F541" s="24"/>
      <c r="G541" s="24"/>
      <c r="H541" s="52">
        <v>-3889242.481383</v>
      </c>
      <c r="I541" s="24">
        <f t="shared" si="11"/>
        <v>-3889242.481383</v>
      </c>
      <c r="J541" s="51" t="s">
        <v>318</v>
      </c>
      <c r="K541" s="47"/>
      <c r="L541" s="47"/>
      <c r="M541" s="47"/>
    </row>
    <row r="542" spans="1:13" x14ac:dyDescent="0.2">
      <c r="A542" s="51" t="s">
        <v>7</v>
      </c>
      <c r="B542" s="51" t="s">
        <v>157</v>
      </c>
      <c r="C542" s="51" t="s">
        <v>18</v>
      </c>
      <c r="D542" s="51" t="s">
        <v>173</v>
      </c>
      <c r="E542" s="24"/>
      <c r="F542" s="24"/>
      <c r="G542" s="24"/>
      <c r="H542" s="52">
        <v>-235450.20451700003</v>
      </c>
      <c r="I542" s="24">
        <f t="shared" si="11"/>
        <v>-235450.20451700003</v>
      </c>
      <c r="J542" s="51" t="s">
        <v>318</v>
      </c>
      <c r="K542" s="47"/>
      <c r="L542" s="47"/>
      <c r="M542" s="47"/>
    </row>
    <row r="543" spans="1:13" x14ac:dyDescent="0.2">
      <c r="A543" s="51" t="s">
        <v>7</v>
      </c>
      <c r="B543" s="51" t="s">
        <v>157</v>
      </c>
      <c r="C543" s="51" t="s">
        <v>18</v>
      </c>
      <c r="D543" s="51" t="s">
        <v>173</v>
      </c>
      <c r="E543" s="24"/>
      <c r="F543" s="24"/>
      <c r="G543" s="24"/>
      <c r="H543" s="52">
        <v>-491.91685000000001</v>
      </c>
      <c r="I543" s="24">
        <f t="shared" si="11"/>
        <v>-491.91685000000001</v>
      </c>
      <c r="J543" s="51" t="s">
        <v>319</v>
      </c>
      <c r="K543" s="47"/>
      <c r="L543" s="47"/>
      <c r="M543" s="47"/>
    </row>
    <row r="544" spans="1:13" x14ac:dyDescent="0.2">
      <c r="A544" s="51" t="s">
        <v>7</v>
      </c>
      <c r="B544" s="51" t="s">
        <v>157</v>
      </c>
      <c r="C544" s="51" t="s">
        <v>363</v>
      </c>
      <c r="D544" s="51" t="s">
        <v>173</v>
      </c>
      <c r="E544" s="24"/>
      <c r="F544" s="24"/>
      <c r="G544" s="24"/>
      <c r="H544" s="52">
        <v>0</v>
      </c>
      <c r="I544" s="24">
        <f t="shared" si="11"/>
        <v>0</v>
      </c>
      <c r="J544" s="51" t="s">
        <v>318</v>
      </c>
      <c r="K544" s="47"/>
      <c r="L544" s="47"/>
      <c r="M544" s="47"/>
    </row>
    <row r="545" spans="1:13" x14ac:dyDescent="0.2">
      <c r="A545" s="51" t="s">
        <v>7</v>
      </c>
      <c r="B545" s="51" t="s">
        <v>157</v>
      </c>
      <c r="C545" s="51" t="s">
        <v>174</v>
      </c>
      <c r="D545" s="51" t="s">
        <v>173</v>
      </c>
      <c r="E545" s="24"/>
      <c r="F545" s="24"/>
      <c r="G545" s="24"/>
      <c r="H545" s="52">
        <v>234746.011378</v>
      </c>
      <c r="I545" s="24">
        <f t="shared" si="11"/>
        <v>234746.011378</v>
      </c>
      <c r="J545" s="51" t="s">
        <v>318</v>
      </c>
      <c r="K545" s="47"/>
      <c r="L545" s="47"/>
      <c r="M545" s="47"/>
    </row>
    <row r="546" spans="1:13" x14ac:dyDescent="0.2">
      <c r="A546" s="51" t="s">
        <v>7</v>
      </c>
      <c r="B546" s="51" t="s">
        <v>157</v>
      </c>
      <c r="C546" s="51" t="s">
        <v>113</v>
      </c>
      <c r="D546" s="51" t="s">
        <v>173</v>
      </c>
      <c r="E546" s="24"/>
      <c r="F546" s="24"/>
      <c r="G546" s="24"/>
      <c r="H546" s="52">
        <v>91720.623452999993</v>
      </c>
      <c r="I546" s="24">
        <f t="shared" si="11"/>
        <v>91720.623452999993</v>
      </c>
      <c r="J546" s="51" t="s">
        <v>318</v>
      </c>
      <c r="K546" s="47"/>
      <c r="L546" s="47"/>
      <c r="M546" s="47"/>
    </row>
    <row r="547" spans="1:13" x14ac:dyDescent="0.2">
      <c r="A547" s="51" t="s">
        <v>7</v>
      </c>
      <c r="B547" s="51" t="s">
        <v>157</v>
      </c>
      <c r="C547" s="51" t="s">
        <v>114</v>
      </c>
      <c r="D547" s="51" t="s">
        <v>173</v>
      </c>
      <c r="E547" s="24"/>
      <c r="F547" s="24"/>
      <c r="G547" s="24"/>
      <c r="H547" s="52">
        <v>13089.776972</v>
      </c>
      <c r="I547" s="24">
        <f t="shared" si="11"/>
        <v>13089.776972</v>
      </c>
      <c r="J547" s="51" t="s">
        <v>318</v>
      </c>
      <c r="K547" s="47"/>
      <c r="L547" s="47"/>
      <c r="M547" s="47"/>
    </row>
    <row r="548" spans="1:13" x14ac:dyDescent="0.2">
      <c r="A548" s="51" t="s">
        <v>7</v>
      </c>
      <c r="B548" s="51" t="s">
        <v>157</v>
      </c>
      <c r="C548" s="51" t="s">
        <v>364</v>
      </c>
      <c r="D548" s="51" t="s">
        <v>173</v>
      </c>
      <c r="E548" s="24"/>
      <c r="F548" s="24"/>
      <c r="G548" s="24"/>
      <c r="H548" s="52">
        <v>-73455.730221999998</v>
      </c>
      <c r="I548" s="24">
        <f t="shared" si="11"/>
        <v>-73455.730221999998</v>
      </c>
      <c r="J548" s="51" t="s">
        <v>318</v>
      </c>
      <c r="K548" s="47"/>
      <c r="L548" s="47"/>
      <c r="M548" s="47"/>
    </row>
    <row r="549" spans="1:13" x14ac:dyDescent="0.2">
      <c r="A549" s="51" t="s">
        <v>7</v>
      </c>
      <c r="B549" s="51" t="s">
        <v>157</v>
      </c>
      <c r="C549" s="51" t="s">
        <v>116</v>
      </c>
      <c r="D549" s="51" t="s">
        <v>173</v>
      </c>
      <c r="E549" s="24"/>
      <c r="F549" s="24"/>
      <c r="G549" s="24"/>
      <c r="H549" s="52">
        <v>0</v>
      </c>
      <c r="I549" s="24">
        <f t="shared" si="11"/>
        <v>0</v>
      </c>
      <c r="J549" s="51" t="s">
        <v>318</v>
      </c>
      <c r="K549" s="47"/>
      <c r="L549" s="47"/>
      <c r="M549" s="47"/>
    </row>
    <row r="550" spans="1:13" x14ac:dyDescent="0.2">
      <c r="A550" s="51" t="s">
        <v>7</v>
      </c>
      <c r="B550" s="51" t="s">
        <v>157</v>
      </c>
      <c r="C550" s="51" t="s">
        <v>176</v>
      </c>
      <c r="D550" s="51" t="s">
        <v>173</v>
      </c>
      <c r="E550" s="24"/>
      <c r="F550" s="24"/>
      <c r="G550" s="24"/>
      <c r="H550" s="52">
        <v>77680.812577000004</v>
      </c>
      <c r="I550" s="24">
        <f t="shared" si="11"/>
        <v>77680.812577000004</v>
      </c>
      <c r="J550" s="51" t="s">
        <v>318</v>
      </c>
      <c r="K550" s="47"/>
      <c r="L550" s="47"/>
      <c r="M550" s="47"/>
    </row>
    <row r="551" spans="1:13" x14ac:dyDescent="0.2">
      <c r="A551" s="51" t="s">
        <v>7</v>
      </c>
      <c r="B551" s="51" t="s">
        <v>157</v>
      </c>
      <c r="C551" s="51" t="s">
        <v>117</v>
      </c>
      <c r="D551" s="51" t="s">
        <v>173</v>
      </c>
      <c r="E551" s="24"/>
      <c r="F551" s="24"/>
      <c r="G551" s="24"/>
      <c r="H551" s="52">
        <v>105712.96048000001</v>
      </c>
      <c r="I551" s="24">
        <f t="shared" si="11"/>
        <v>105712.96048000001</v>
      </c>
      <c r="J551" s="51" t="s">
        <v>318</v>
      </c>
      <c r="K551" s="47"/>
      <c r="L551" s="47"/>
      <c r="M551" s="47"/>
    </row>
    <row r="552" spans="1:13" x14ac:dyDescent="0.2">
      <c r="A552" s="51" t="s">
        <v>7</v>
      </c>
      <c r="B552" s="51" t="s">
        <v>157</v>
      </c>
      <c r="C552" s="51" t="s">
        <v>177</v>
      </c>
      <c r="D552" s="51" t="s">
        <v>173</v>
      </c>
      <c r="E552" s="24"/>
      <c r="F552" s="24"/>
      <c r="G552" s="24"/>
      <c r="H552" s="52">
        <v>6944.8756169999997</v>
      </c>
      <c r="I552" s="24">
        <f t="shared" si="11"/>
        <v>6944.8756169999997</v>
      </c>
      <c r="J552" s="51" t="s">
        <v>318</v>
      </c>
      <c r="K552" s="47"/>
      <c r="L552" s="47"/>
      <c r="M552" s="47"/>
    </row>
    <row r="553" spans="1:13" x14ac:dyDescent="0.2">
      <c r="A553" s="51" t="s">
        <v>7</v>
      </c>
      <c r="B553" s="51" t="s">
        <v>157</v>
      </c>
      <c r="C553" s="51" t="s">
        <v>118</v>
      </c>
      <c r="D553" s="51" t="s">
        <v>173</v>
      </c>
      <c r="E553" s="24"/>
      <c r="F553" s="24"/>
      <c r="G553" s="24"/>
      <c r="H553" s="52">
        <v>21.178799999999999</v>
      </c>
      <c r="I553" s="24">
        <f t="shared" si="11"/>
        <v>21.178799999999999</v>
      </c>
      <c r="J553" s="51" t="s">
        <v>318</v>
      </c>
      <c r="K553" s="47"/>
      <c r="L553" s="47"/>
      <c r="M553" s="47"/>
    </row>
    <row r="554" spans="1:13" x14ac:dyDescent="0.2">
      <c r="A554" s="51" t="s">
        <v>7</v>
      </c>
      <c r="B554" s="51" t="s">
        <v>157</v>
      </c>
      <c r="C554" s="51" t="s">
        <v>178</v>
      </c>
      <c r="D554" s="51" t="s">
        <v>173</v>
      </c>
      <c r="E554" s="24"/>
      <c r="F554" s="24"/>
      <c r="G554" s="24"/>
      <c r="H554" s="52">
        <v>20729.399590999998</v>
      </c>
      <c r="I554" s="24">
        <f t="shared" si="11"/>
        <v>20729.399590999998</v>
      </c>
      <c r="J554" s="51" t="s">
        <v>318</v>
      </c>
      <c r="K554" s="47"/>
      <c r="L554" s="47"/>
      <c r="M554" s="47"/>
    </row>
    <row r="555" spans="1:13" x14ac:dyDescent="0.2">
      <c r="A555" s="51" t="s">
        <v>7</v>
      </c>
      <c r="B555" s="51" t="s">
        <v>157</v>
      </c>
      <c r="C555" s="51" t="s">
        <v>121</v>
      </c>
      <c r="D555" s="51" t="s">
        <v>173</v>
      </c>
      <c r="E555" s="24"/>
      <c r="F555" s="24"/>
      <c r="G555" s="24"/>
      <c r="H555" s="52">
        <v>117.96591599999999</v>
      </c>
      <c r="I555" s="24">
        <f t="shared" si="11"/>
        <v>117.96591599999999</v>
      </c>
      <c r="J555" s="51" t="s">
        <v>318</v>
      </c>
      <c r="K555" s="47"/>
      <c r="L555" s="47"/>
      <c r="M555" s="47"/>
    </row>
    <row r="556" spans="1:13" x14ac:dyDescent="0.2">
      <c r="A556" s="51" t="s">
        <v>7</v>
      </c>
      <c r="B556" s="51" t="s">
        <v>157</v>
      </c>
      <c r="C556" s="51" t="s">
        <v>357</v>
      </c>
      <c r="D556" s="51" t="s">
        <v>173</v>
      </c>
      <c r="E556" s="24"/>
      <c r="F556" s="24"/>
      <c r="G556" s="24"/>
      <c r="H556" s="52">
        <v>4673.7611160000006</v>
      </c>
      <c r="I556" s="24">
        <f t="shared" si="11"/>
        <v>4673.7611160000006</v>
      </c>
      <c r="J556" s="51" t="s">
        <v>318</v>
      </c>
      <c r="K556" s="47"/>
      <c r="L556" s="47"/>
      <c r="M556" s="47"/>
    </row>
    <row r="557" spans="1:13" x14ac:dyDescent="0.2">
      <c r="A557" s="51" t="s">
        <v>7</v>
      </c>
      <c r="B557" s="51" t="s">
        <v>157</v>
      </c>
      <c r="C557" s="51" t="s">
        <v>122</v>
      </c>
      <c r="D557" s="51" t="s">
        <v>173</v>
      </c>
      <c r="E557" s="24"/>
      <c r="F557" s="24"/>
      <c r="G557" s="24"/>
      <c r="H557" s="52">
        <v>57257.195638000005</v>
      </c>
      <c r="I557" s="24">
        <f t="shared" si="11"/>
        <v>57257.195638000005</v>
      </c>
      <c r="J557" s="51" t="s">
        <v>318</v>
      </c>
      <c r="K557" s="47"/>
      <c r="L557" s="47"/>
      <c r="M557" s="47"/>
    </row>
    <row r="558" spans="1:13" x14ac:dyDescent="0.2">
      <c r="A558" s="51" t="s">
        <v>7</v>
      </c>
      <c r="B558" s="51" t="s">
        <v>157</v>
      </c>
      <c r="C558" s="51" t="s">
        <v>123</v>
      </c>
      <c r="D558" s="51" t="s">
        <v>173</v>
      </c>
      <c r="E558" s="24"/>
      <c r="F558" s="24"/>
      <c r="G558" s="24"/>
      <c r="H558" s="52">
        <v>30233.140965999999</v>
      </c>
      <c r="I558" s="24">
        <f t="shared" si="11"/>
        <v>30233.140965999999</v>
      </c>
      <c r="J558" s="51" t="s">
        <v>318</v>
      </c>
      <c r="K558" s="47"/>
      <c r="L558" s="47"/>
      <c r="M558" s="47"/>
    </row>
    <row r="559" spans="1:13" x14ac:dyDescent="0.2">
      <c r="A559" s="51" t="s">
        <v>7</v>
      </c>
      <c r="B559" s="51" t="s">
        <v>157</v>
      </c>
      <c r="C559" s="51" t="s">
        <v>124</v>
      </c>
      <c r="D559" s="51" t="s">
        <v>173</v>
      </c>
      <c r="E559" s="24"/>
      <c r="F559" s="24"/>
      <c r="G559" s="24"/>
      <c r="H559" s="52">
        <v>0</v>
      </c>
      <c r="I559" s="24">
        <f t="shared" si="11"/>
        <v>0</v>
      </c>
      <c r="J559" s="51" t="s">
        <v>318</v>
      </c>
      <c r="K559" s="47"/>
      <c r="L559" s="47"/>
      <c r="M559" s="47"/>
    </row>
    <row r="560" spans="1:13" x14ac:dyDescent="0.2">
      <c r="A560" s="51" t="s">
        <v>7</v>
      </c>
      <c r="B560" s="51" t="s">
        <v>157</v>
      </c>
      <c r="C560" s="51" t="s">
        <v>179</v>
      </c>
      <c r="D560" s="51" t="s">
        <v>173</v>
      </c>
      <c r="E560" s="24"/>
      <c r="F560" s="24"/>
      <c r="G560" s="24"/>
      <c r="H560" s="52">
        <v>2601063.626706</v>
      </c>
      <c r="I560" s="24">
        <f t="shared" si="11"/>
        <v>2601063.626706</v>
      </c>
      <c r="J560" s="51" t="s">
        <v>318</v>
      </c>
      <c r="K560" s="47"/>
      <c r="L560" s="47"/>
      <c r="M560" s="47"/>
    </row>
    <row r="561" spans="1:13" x14ac:dyDescent="0.2">
      <c r="A561" s="51" t="s">
        <v>7</v>
      </c>
      <c r="B561" s="51" t="s">
        <v>157</v>
      </c>
      <c r="C561" s="51" t="s">
        <v>125</v>
      </c>
      <c r="D561" s="51" t="s">
        <v>173</v>
      </c>
      <c r="E561" s="24"/>
      <c r="F561" s="24"/>
      <c r="G561" s="24"/>
      <c r="H561" s="52">
        <v>909438.95865499997</v>
      </c>
      <c r="I561" s="24">
        <f t="shared" si="11"/>
        <v>909438.95865499997</v>
      </c>
      <c r="J561" s="51" t="s">
        <v>318</v>
      </c>
      <c r="K561" s="47"/>
      <c r="L561" s="47"/>
      <c r="M561" s="47"/>
    </row>
    <row r="562" spans="1:13" x14ac:dyDescent="0.2">
      <c r="A562" s="51" t="s">
        <v>7</v>
      </c>
      <c r="B562" s="51" t="s">
        <v>157</v>
      </c>
      <c r="C562" s="51" t="s">
        <v>180</v>
      </c>
      <c r="D562" s="51" t="s">
        <v>173</v>
      </c>
      <c r="E562" s="24"/>
      <c r="F562" s="24"/>
      <c r="G562" s="24"/>
      <c r="H562" s="52">
        <v>269918.34069300001</v>
      </c>
      <c r="I562" s="24">
        <f t="shared" si="11"/>
        <v>269918.34069300001</v>
      </c>
      <c r="J562" s="51" t="s">
        <v>318</v>
      </c>
      <c r="K562" s="47"/>
      <c r="L562" s="47"/>
      <c r="M562" s="47"/>
    </row>
    <row r="563" spans="1:13" x14ac:dyDescent="0.2">
      <c r="A563" s="51" t="s">
        <v>7</v>
      </c>
      <c r="B563" s="51" t="s">
        <v>157</v>
      </c>
      <c r="C563" s="51" t="s">
        <v>126</v>
      </c>
      <c r="D563" s="51" t="s">
        <v>173</v>
      </c>
      <c r="E563" s="24"/>
      <c r="F563" s="24"/>
      <c r="G563" s="24"/>
      <c r="H563" s="52">
        <v>215122.29222199999</v>
      </c>
      <c r="I563" s="24">
        <f t="shared" si="11"/>
        <v>215122.29222199999</v>
      </c>
      <c r="J563" s="51" t="s">
        <v>318</v>
      </c>
      <c r="K563" s="47"/>
      <c r="L563" s="47"/>
      <c r="M563" s="47"/>
    </row>
    <row r="564" spans="1:13" x14ac:dyDescent="0.2">
      <c r="A564" s="51" t="s">
        <v>7</v>
      </c>
      <c r="B564" s="51" t="s">
        <v>157</v>
      </c>
      <c r="C564" s="51" t="s">
        <v>127</v>
      </c>
      <c r="D564" s="51" t="s">
        <v>173</v>
      </c>
      <c r="E564" s="24"/>
      <c r="F564" s="24"/>
      <c r="G564" s="24"/>
      <c r="H564" s="52">
        <v>644938.57465600001</v>
      </c>
      <c r="I564" s="24">
        <f t="shared" si="11"/>
        <v>644938.57465600001</v>
      </c>
      <c r="J564" s="51" t="s">
        <v>318</v>
      </c>
      <c r="K564" s="47"/>
      <c r="L564" s="47"/>
      <c r="M564" s="47"/>
    </row>
    <row r="565" spans="1:13" x14ac:dyDescent="0.2">
      <c r="A565" s="51" t="s">
        <v>7</v>
      </c>
      <c r="B565" s="51" t="s">
        <v>157</v>
      </c>
      <c r="C565" s="51" t="s">
        <v>128</v>
      </c>
      <c r="D565" s="51" t="s">
        <v>173</v>
      </c>
      <c r="E565" s="24"/>
      <c r="F565" s="24"/>
      <c r="G565" s="24"/>
      <c r="H565" s="52">
        <v>148604.41331500001</v>
      </c>
      <c r="I565" s="24">
        <f t="shared" si="11"/>
        <v>148604.41331500001</v>
      </c>
      <c r="J565" s="51" t="s">
        <v>318</v>
      </c>
      <c r="K565" s="47"/>
      <c r="L565" s="47"/>
      <c r="M565" s="47"/>
    </row>
    <row r="566" spans="1:13" x14ac:dyDescent="0.2">
      <c r="A566" s="51" t="s">
        <v>7</v>
      </c>
      <c r="B566" s="51" t="s">
        <v>157</v>
      </c>
      <c r="C566" s="51" t="s">
        <v>73</v>
      </c>
      <c r="D566" s="51" t="s">
        <v>173</v>
      </c>
      <c r="E566" s="24"/>
      <c r="F566" s="24"/>
      <c r="G566" s="24"/>
      <c r="H566" s="52">
        <v>851616.14982599998</v>
      </c>
      <c r="I566" s="24">
        <f t="shared" si="11"/>
        <v>851616.14982599998</v>
      </c>
      <c r="J566" s="51" t="s">
        <v>318</v>
      </c>
      <c r="K566" s="47"/>
      <c r="L566" s="47"/>
      <c r="M566" s="47"/>
    </row>
    <row r="567" spans="1:13" x14ac:dyDescent="0.2">
      <c r="A567" s="51" t="s">
        <v>7</v>
      </c>
      <c r="B567" s="51" t="s">
        <v>157</v>
      </c>
      <c r="C567" s="51" t="s">
        <v>181</v>
      </c>
      <c r="D567" s="51" t="s">
        <v>173</v>
      </c>
      <c r="E567" s="24"/>
      <c r="F567" s="24"/>
      <c r="G567" s="24"/>
      <c r="H567" s="52">
        <v>0</v>
      </c>
      <c r="I567" s="24">
        <f t="shared" si="11"/>
        <v>0</v>
      </c>
      <c r="J567" s="51" t="s">
        <v>318</v>
      </c>
      <c r="K567" s="47"/>
      <c r="L567" s="47"/>
      <c r="M567" s="47"/>
    </row>
    <row r="568" spans="1:13" x14ac:dyDescent="0.2">
      <c r="A568" s="51" t="s">
        <v>7</v>
      </c>
      <c r="B568" s="51" t="s">
        <v>157</v>
      </c>
      <c r="C568" s="51" t="s">
        <v>182</v>
      </c>
      <c r="D568" s="51" t="s">
        <v>173</v>
      </c>
      <c r="E568" s="24"/>
      <c r="F568" s="24"/>
      <c r="G568" s="24"/>
      <c r="H568" s="52">
        <v>67062.291727000003</v>
      </c>
      <c r="I568" s="24">
        <f t="shared" si="11"/>
        <v>67062.291727000003</v>
      </c>
      <c r="J568" s="51" t="s">
        <v>318</v>
      </c>
      <c r="K568" s="47"/>
      <c r="L568" s="47"/>
      <c r="M568" s="47"/>
    </row>
    <row r="569" spans="1:13" x14ac:dyDescent="0.2">
      <c r="A569" s="51" t="s">
        <v>7</v>
      </c>
      <c r="B569" s="51" t="s">
        <v>157</v>
      </c>
      <c r="C569" s="51" t="s">
        <v>358</v>
      </c>
      <c r="D569" s="51" t="s">
        <v>173</v>
      </c>
      <c r="E569" s="24"/>
      <c r="F569" s="24"/>
      <c r="G569" s="24"/>
      <c r="H569" s="52">
        <v>4497.382893</v>
      </c>
      <c r="I569" s="24">
        <f t="shared" si="11"/>
        <v>4497.382893</v>
      </c>
      <c r="J569" s="51" t="s">
        <v>318</v>
      </c>
      <c r="K569" s="47"/>
      <c r="L569" s="47"/>
      <c r="M569" s="47"/>
    </row>
    <row r="570" spans="1:13" x14ac:dyDescent="0.2">
      <c r="A570" s="51" t="s">
        <v>7</v>
      </c>
      <c r="B570" s="51" t="s">
        <v>157</v>
      </c>
      <c r="C570" s="51" t="s">
        <v>129</v>
      </c>
      <c r="D570" s="51" t="s">
        <v>173</v>
      </c>
      <c r="E570" s="24"/>
      <c r="F570" s="24"/>
      <c r="G570" s="24"/>
      <c r="H570" s="52">
        <v>489582.67562200001</v>
      </c>
      <c r="I570" s="24">
        <f t="shared" si="11"/>
        <v>489582.67562200001</v>
      </c>
      <c r="J570" s="51" t="s">
        <v>318</v>
      </c>
      <c r="K570" s="47"/>
      <c r="L570" s="47"/>
      <c r="M570" s="47"/>
    </row>
    <row r="571" spans="1:13" x14ac:dyDescent="0.2">
      <c r="A571" s="51" t="s">
        <v>7</v>
      </c>
      <c r="B571" s="51" t="s">
        <v>157</v>
      </c>
      <c r="C571" s="51" t="s">
        <v>130</v>
      </c>
      <c r="D571" s="51" t="s">
        <v>173</v>
      </c>
      <c r="E571" s="24"/>
      <c r="F571" s="24"/>
      <c r="G571" s="24"/>
      <c r="H571" s="52">
        <v>58399.686003999988</v>
      </c>
      <c r="I571" s="24">
        <f t="shared" si="11"/>
        <v>58399.686003999988</v>
      </c>
      <c r="J571" s="51" t="s">
        <v>318</v>
      </c>
      <c r="K571" s="47"/>
      <c r="L571" s="47"/>
      <c r="M571" s="47"/>
    </row>
    <row r="572" spans="1:13" x14ac:dyDescent="0.2">
      <c r="A572" s="51" t="s">
        <v>7</v>
      </c>
      <c r="B572" s="51" t="s">
        <v>157</v>
      </c>
      <c r="C572" s="51" t="s">
        <v>184</v>
      </c>
      <c r="D572" s="51" t="s">
        <v>173</v>
      </c>
      <c r="E572" s="24"/>
      <c r="F572" s="24"/>
      <c r="G572" s="24"/>
      <c r="H572" s="52">
        <v>143026.64688700001</v>
      </c>
      <c r="I572" s="24">
        <f t="shared" si="11"/>
        <v>143026.64688700001</v>
      </c>
      <c r="J572" s="51" t="s">
        <v>318</v>
      </c>
      <c r="K572" s="47"/>
      <c r="L572" s="47"/>
      <c r="M572" s="47"/>
    </row>
    <row r="573" spans="1:13" x14ac:dyDescent="0.2">
      <c r="A573" s="51" t="s">
        <v>7</v>
      </c>
      <c r="B573" s="51" t="s">
        <v>157</v>
      </c>
      <c r="C573" s="51" t="s">
        <v>74</v>
      </c>
      <c r="D573" s="51" t="s">
        <v>173</v>
      </c>
      <c r="E573" s="24"/>
      <c r="F573" s="24"/>
      <c r="G573" s="24"/>
      <c r="H573" s="52">
        <v>32748.056791999999</v>
      </c>
      <c r="I573" s="24">
        <f t="shared" si="11"/>
        <v>32748.056791999999</v>
      </c>
      <c r="J573" s="51" t="s">
        <v>318</v>
      </c>
      <c r="K573" s="47"/>
      <c r="L573" s="47"/>
      <c r="M573" s="47"/>
    </row>
    <row r="574" spans="1:13" x14ac:dyDescent="0.2">
      <c r="A574" s="51" t="s">
        <v>7</v>
      </c>
      <c r="B574" s="51" t="s">
        <v>157</v>
      </c>
      <c r="C574" s="51" t="s">
        <v>164</v>
      </c>
      <c r="D574" s="51" t="s">
        <v>173</v>
      </c>
      <c r="E574" s="24"/>
      <c r="F574" s="24"/>
      <c r="G574" s="24"/>
      <c r="H574" s="52">
        <v>80869.582911000005</v>
      </c>
      <c r="I574" s="24">
        <f t="shared" si="11"/>
        <v>80869.582911000005</v>
      </c>
      <c r="J574" s="51" t="s">
        <v>318</v>
      </c>
      <c r="K574" s="47"/>
      <c r="L574" s="47"/>
      <c r="M574" s="47"/>
    </row>
    <row r="575" spans="1:13" x14ac:dyDescent="0.2">
      <c r="A575" s="51" t="s">
        <v>7</v>
      </c>
      <c r="B575" s="51" t="s">
        <v>157</v>
      </c>
      <c r="C575" s="51" t="s">
        <v>131</v>
      </c>
      <c r="D575" s="51" t="s">
        <v>173</v>
      </c>
      <c r="E575" s="24"/>
      <c r="F575" s="24"/>
      <c r="G575" s="24"/>
      <c r="H575" s="52">
        <v>3307.1402159999993</v>
      </c>
      <c r="I575" s="24">
        <f t="shared" si="11"/>
        <v>3307.1402159999993</v>
      </c>
      <c r="J575" s="51" t="s">
        <v>318</v>
      </c>
      <c r="K575" s="47"/>
      <c r="L575" s="47"/>
      <c r="M575" s="47"/>
    </row>
    <row r="576" spans="1:13" x14ac:dyDescent="0.2">
      <c r="A576" s="51" t="s">
        <v>7</v>
      </c>
      <c r="B576" s="51" t="s">
        <v>157</v>
      </c>
      <c r="C576" s="51" t="s">
        <v>365</v>
      </c>
      <c r="D576" s="51" t="s">
        <v>173</v>
      </c>
      <c r="E576" s="24"/>
      <c r="F576" s="24"/>
      <c r="G576" s="24"/>
      <c r="H576" s="52">
        <v>620413.66544799996</v>
      </c>
      <c r="I576" s="24">
        <f t="shared" si="11"/>
        <v>620413.66544799996</v>
      </c>
      <c r="J576" s="51" t="s">
        <v>318</v>
      </c>
      <c r="K576" s="47"/>
      <c r="L576" s="47"/>
      <c r="M576" s="47"/>
    </row>
    <row r="577" spans="1:13" x14ac:dyDescent="0.2">
      <c r="A577" s="51" t="s">
        <v>7</v>
      </c>
      <c r="B577" s="51" t="s">
        <v>157</v>
      </c>
      <c r="C577" s="51" t="s">
        <v>366</v>
      </c>
      <c r="D577" s="51" t="s">
        <v>173</v>
      </c>
      <c r="E577" s="24"/>
      <c r="F577" s="24"/>
      <c r="G577" s="24"/>
      <c r="H577" s="52">
        <v>477605.21903099999</v>
      </c>
      <c r="I577" s="24">
        <f t="shared" si="11"/>
        <v>477605.21903099999</v>
      </c>
      <c r="J577" s="51" t="s">
        <v>318</v>
      </c>
      <c r="K577" s="47"/>
      <c r="L577" s="47"/>
      <c r="M577" s="47"/>
    </row>
    <row r="578" spans="1:13" x14ac:dyDescent="0.2">
      <c r="A578" s="51" t="s">
        <v>7</v>
      </c>
      <c r="B578" s="51" t="s">
        <v>157</v>
      </c>
      <c r="C578" s="51" t="s">
        <v>132</v>
      </c>
      <c r="D578" s="51" t="s">
        <v>173</v>
      </c>
      <c r="E578" s="24"/>
      <c r="F578" s="24"/>
      <c r="G578" s="24"/>
      <c r="H578" s="52">
        <v>18902.902620000001</v>
      </c>
      <c r="I578" s="24">
        <f t="shared" si="11"/>
        <v>18902.902620000001</v>
      </c>
      <c r="J578" s="51" t="s">
        <v>318</v>
      </c>
      <c r="K578" s="47"/>
      <c r="L578" s="47"/>
      <c r="M578" s="47"/>
    </row>
    <row r="579" spans="1:13" x14ac:dyDescent="0.2">
      <c r="A579" s="51" t="s">
        <v>7</v>
      </c>
      <c r="B579" s="51" t="s">
        <v>157</v>
      </c>
      <c r="C579" s="51" t="s">
        <v>133</v>
      </c>
      <c r="D579" s="51" t="s">
        <v>173</v>
      </c>
      <c r="E579" s="24"/>
      <c r="F579" s="24"/>
      <c r="G579" s="24"/>
      <c r="H579" s="52">
        <v>3636.2273920000002</v>
      </c>
      <c r="I579" s="24">
        <f t="shared" si="11"/>
        <v>3636.2273920000002</v>
      </c>
      <c r="J579" s="51" t="s">
        <v>318</v>
      </c>
      <c r="K579" s="47"/>
      <c r="L579" s="47"/>
      <c r="M579" s="47"/>
    </row>
    <row r="580" spans="1:13" x14ac:dyDescent="0.2">
      <c r="A580" s="51" t="s">
        <v>7</v>
      </c>
      <c r="B580" s="51" t="s">
        <v>157</v>
      </c>
      <c r="C580" s="51" t="s">
        <v>367</v>
      </c>
      <c r="D580" s="51" t="s">
        <v>173</v>
      </c>
      <c r="E580" s="24"/>
      <c r="F580" s="24"/>
      <c r="G580" s="24"/>
      <c r="H580" s="52">
        <v>27628.036788999998</v>
      </c>
      <c r="I580" s="24">
        <f t="shared" si="11"/>
        <v>27628.036788999998</v>
      </c>
      <c r="J580" s="51" t="s">
        <v>318</v>
      </c>
      <c r="K580" s="47"/>
      <c r="L580" s="47"/>
      <c r="M580" s="47"/>
    </row>
    <row r="581" spans="1:13" x14ac:dyDescent="0.2">
      <c r="A581" s="51" t="s">
        <v>7</v>
      </c>
      <c r="B581" s="51" t="s">
        <v>157</v>
      </c>
      <c r="C581" s="51" t="s">
        <v>368</v>
      </c>
      <c r="D581" s="51" t="s">
        <v>173</v>
      </c>
      <c r="E581" s="24"/>
      <c r="F581" s="24"/>
      <c r="G581" s="24"/>
      <c r="H581" s="52">
        <v>14880.654338999999</v>
      </c>
      <c r="I581" s="24">
        <f t="shared" si="11"/>
        <v>14880.654338999999</v>
      </c>
      <c r="J581" s="51" t="s">
        <v>318</v>
      </c>
      <c r="K581" s="47"/>
      <c r="L581" s="47"/>
      <c r="M581" s="47"/>
    </row>
    <row r="582" spans="1:13" x14ac:dyDescent="0.2">
      <c r="A582" s="51" t="s">
        <v>7</v>
      </c>
      <c r="B582" s="51" t="s">
        <v>157</v>
      </c>
      <c r="C582" s="51" t="s">
        <v>134</v>
      </c>
      <c r="D582" s="51" t="s">
        <v>173</v>
      </c>
      <c r="E582" s="24"/>
      <c r="F582" s="24"/>
      <c r="G582" s="24"/>
      <c r="H582" s="52">
        <v>220421.82608699999</v>
      </c>
      <c r="I582" s="24">
        <f t="shared" si="11"/>
        <v>220421.82608699999</v>
      </c>
      <c r="J582" s="51" t="s">
        <v>318</v>
      </c>
      <c r="K582" s="47"/>
      <c r="L582" s="47"/>
      <c r="M582" s="47"/>
    </row>
    <row r="583" spans="1:13" x14ac:dyDescent="0.2">
      <c r="A583" s="51" t="s">
        <v>7</v>
      </c>
      <c r="B583" s="51" t="s">
        <v>157</v>
      </c>
      <c r="C583" s="51" t="s">
        <v>369</v>
      </c>
      <c r="D583" s="51" t="s">
        <v>173</v>
      </c>
      <c r="E583" s="24"/>
      <c r="F583" s="24"/>
      <c r="G583" s="24"/>
      <c r="H583" s="52">
        <v>0</v>
      </c>
      <c r="I583" s="24">
        <f t="shared" si="11"/>
        <v>0</v>
      </c>
      <c r="J583" s="51" t="s">
        <v>318</v>
      </c>
      <c r="K583" s="47"/>
      <c r="L583" s="47"/>
      <c r="M583" s="47"/>
    </row>
    <row r="584" spans="1:13" x14ac:dyDescent="0.2">
      <c r="A584" s="51" t="s">
        <v>7</v>
      </c>
      <c r="B584" s="51" t="s">
        <v>157</v>
      </c>
      <c r="C584" s="51" t="s">
        <v>135</v>
      </c>
      <c r="D584" s="51" t="s">
        <v>173</v>
      </c>
      <c r="E584" s="24"/>
      <c r="F584" s="24"/>
      <c r="G584" s="24"/>
      <c r="H584" s="52">
        <v>187339.29721299998</v>
      </c>
      <c r="I584" s="24">
        <f t="shared" si="11"/>
        <v>187339.29721299998</v>
      </c>
      <c r="J584" s="51" t="s">
        <v>318</v>
      </c>
      <c r="K584" s="47"/>
      <c r="L584" s="47"/>
      <c r="M584" s="47"/>
    </row>
    <row r="585" spans="1:13" x14ac:dyDescent="0.2">
      <c r="A585" s="51" t="s">
        <v>7</v>
      </c>
      <c r="B585" s="51" t="s">
        <v>157</v>
      </c>
      <c r="C585" s="51" t="s">
        <v>75</v>
      </c>
      <c r="D585" s="51" t="s">
        <v>173</v>
      </c>
      <c r="E585" s="24"/>
      <c r="F585" s="24"/>
      <c r="G585" s="24"/>
      <c r="H585" s="52">
        <v>7282.7892539999993</v>
      </c>
      <c r="I585" s="24">
        <f t="shared" si="11"/>
        <v>7282.7892539999993</v>
      </c>
      <c r="J585" s="51" t="s">
        <v>318</v>
      </c>
      <c r="K585" s="47"/>
      <c r="L585" s="47"/>
      <c r="M585" s="47"/>
    </row>
    <row r="586" spans="1:13" x14ac:dyDescent="0.2">
      <c r="A586" s="51" t="s">
        <v>7</v>
      </c>
      <c r="B586" s="51" t="s">
        <v>157</v>
      </c>
      <c r="C586" s="51" t="s">
        <v>166</v>
      </c>
      <c r="D586" s="51" t="s">
        <v>173</v>
      </c>
      <c r="E586" s="24"/>
      <c r="F586" s="24"/>
      <c r="G586" s="24"/>
      <c r="H586" s="52">
        <v>19610</v>
      </c>
      <c r="I586" s="24">
        <f t="shared" si="11"/>
        <v>19610</v>
      </c>
      <c r="J586" s="51" t="s">
        <v>318</v>
      </c>
      <c r="K586" s="47"/>
      <c r="L586" s="47"/>
      <c r="M586" s="47"/>
    </row>
    <row r="587" spans="1:13" x14ac:dyDescent="0.2">
      <c r="A587" s="51" t="s">
        <v>7</v>
      </c>
      <c r="B587" s="51" t="s">
        <v>157</v>
      </c>
      <c r="C587" s="51" t="s">
        <v>136</v>
      </c>
      <c r="D587" s="51" t="s">
        <v>173</v>
      </c>
      <c r="E587" s="24"/>
      <c r="F587" s="24"/>
      <c r="G587" s="24"/>
      <c r="H587" s="52">
        <v>71577.741313000006</v>
      </c>
      <c r="I587" s="24">
        <f t="shared" si="11"/>
        <v>71577.741313000006</v>
      </c>
      <c r="J587" s="51" t="s">
        <v>318</v>
      </c>
      <c r="K587" s="47"/>
      <c r="L587" s="47"/>
      <c r="M587" s="47"/>
    </row>
    <row r="588" spans="1:13" x14ac:dyDescent="0.2">
      <c r="A588" s="51" t="s">
        <v>7</v>
      </c>
      <c r="B588" s="51" t="s">
        <v>157</v>
      </c>
      <c r="C588" s="51" t="s">
        <v>137</v>
      </c>
      <c r="D588" s="51" t="s">
        <v>173</v>
      </c>
      <c r="E588" s="24"/>
      <c r="F588" s="24"/>
      <c r="G588" s="24"/>
      <c r="H588" s="52">
        <v>37519.642393000002</v>
      </c>
      <c r="I588" s="24">
        <f t="shared" si="11"/>
        <v>37519.642393000002</v>
      </c>
      <c r="J588" s="51" t="s">
        <v>318</v>
      </c>
      <c r="K588" s="47"/>
      <c r="L588" s="47"/>
      <c r="M588" s="47"/>
    </row>
    <row r="589" spans="1:13" x14ac:dyDescent="0.2">
      <c r="A589" s="51" t="s">
        <v>7</v>
      </c>
      <c r="B589" s="51" t="s">
        <v>157</v>
      </c>
      <c r="C589" s="51" t="s">
        <v>138</v>
      </c>
      <c r="D589" s="51" t="s">
        <v>173</v>
      </c>
      <c r="E589" s="24"/>
      <c r="F589" s="24"/>
      <c r="G589" s="24"/>
      <c r="H589" s="52">
        <v>43362.787028999999</v>
      </c>
      <c r="I589" s="24">
        <f t="shared" si="11"/>
        <v>43362.787028999999</v>
      </c>
      <c r="J589" s="51" t="s">
        <v>318</v>
      </c>
      <c r="K589" s="47"/>
      <c r="L589" s="47"/>
      <c r="M589" s="47"/>
    </row>
    <row r="590" spans="1:13" x14ac:dyDescent="0.2">
      <c r="A590" s="51" t="s">
        <v>7</v>
      </c>
      <c r="B590" s="51" t="s">
        <v>157</v>
      </c>
      <c r="C590" s="51" t="s">
        <v>185</v>
      </c>
      <c r="D590" s="51" t="s">
        <v>173</v>
      </c>
      <c r="E590" s="24"/>
      <c r="F590" s="24"/>
      <c r="G590" s="24"/>
      <c r="H590" s="52">
        <v>14397.144296</v>
      </c>
      <c r="I590" s="24">
        <f t="shared" si="11"/>
        <v>14397.144296</v>
      </c>
      <c r="J590" s="51" t="s">
        <v>318</v>
      </c>
      <c r="K590" s="47"/>
      <c r="L590" s="47"/>
      <c r="M590" s="47"/>
    </row>
    <row r="591" spans="1:13" x14ac:dyDescent="0.2">
      <c r="A591" s="51" t="s">
        <v>7</v>
      </c>
      <c r="B591" s="51" t="s">
        <v>157</v>
      </c>
      <c r="C591" s="51" t="s">
        <v>139</v>
      </c>
      <c r="D591" s="51" t="s">
        <v>173</v>
      </c>
      <c r="E591" s="24"/>
      <c r="F591" s="24"/>
      <c r="G591" s="24"/>
      <c r="H591" s="52">
        <v>76278.172029000008</v>
      </c>
      <c r="I591" s="24">
        <f t="shared" si="11"/>
        <v>76278.172029000008</v>
      </c>
      <c r="J591" s="51" t="s">
        <v>318</v>
      </c>
      <c r="K591" s="47"/>
      <c r="L591" s="47"/>
      <c r="M591" s="47"/>
    </row>
    <row r="592" spans="1:13" x14ac:dyDescent="0.2">
      <c r="A592" s="51" t="s">
        <v>7</v>
      </c>
      <c r="B592" s="51" t="s">
        <v>157</v>
      </c>
      <c r="C592" s="51" t="s">
        <v>359</v>
      </c>
      <c r="D592" s="51" t="s">
        <v>173</v>
      </c>
      <c r="E592" s="24"/>
      <c r="F592" s="24"/>
      <c r="G592" s="24"/>
      <c r="H592" s="52">
        <v>24881.581771000001</v>
      </c>
      <c r="I592" s="24">
        <f t="shared" si="11"/>
        <v>24881.581771000001</v>
      </c>
      <c r="J592" s="51" t="s">
        <v>318</v>
      </c>
      <c r="K592" s="47"/>
      <c r="L592" s="47"/>
      <c r="M592" s="47"/>
    </row>
    <row r="593" spans="1:13" x14ac:dyDescent="0.2">
      <c r="A593" s="51" t="s">
        <v>7</v>
      </c>
      <c r="B593" s="51" t="s">
        <v>157</v>
      </c>
      <c r="C593" s="51" t="s">
        <v>140</v>
      </c>
      <c r="D593" s="51" t="s">
        <v>173</v>
      </c>
      <c r="E593" s="24"/>
      <c r="F593" s="24"/>
      <c r="G593" s="24"/>
      <c r="H593" s="52">
        <v>921428.12045499997</v>
      </c>
      <c r="I593" s="24">
        <f t="shared" si="11"/>
        <v>921428.12045499997</v>
      </c>
      <c r="J593" s="51" t="s">
        <v>318</v>
      </c>
      <c r="K593" s="47"/>
      <c r="L593" s="47"/>
      <c r="M593" s="47"/>
    </row>
    <row r="594" spans="1:13" x14ac:dyDescent="0.2">
      <c r="A594" s="51" t="s">
        <v>7</v>
      </c>
      <c r="B594" s="51" t="s">
        <v>157</v>
      </c>
      <c r="C594" s="51" t="s">
        <v>370</v>
      </c>
      <c r="D594" s="51" t="s">
        <v>173</v>
      </c>
      <c r="E594" s="24"/>
      <c r="F594" s="24"/>
      <c r="G594" s="24"/>
      <c r="H594" s="52">
        <v>1193964.580482</v>
      </c>
      <c r="I594" s="24">
        <f t="shared" si="11"/>
        <v>1193964.580482</v>
      </c>
      <c r="J594" s="51" t="s">
        <v>318</v>
      </c>
      <c r="K594" s="47"/>
      <c r="L594" s="47"/>
      <c r="M594" s="47"/>
    </row>
    <row r="595" spans="1:13" x14ac:dyDescent="0.2">
      <c r="A595" s="51" t="s">
        <v>7</v>
      </c>
      <c r="B595" s="51" t="s">
        <v>157</v>
      </c>
      <c r="C595" s="51" t="s">
        <v>141</v>
      </c>
      <c r="D595" s="51" t="s">
        <v>173</v>
      </c>
      <c r="E595" s="24"/>
      <c r="F595" s="24"/>
      <c r="G595" s="24"/>
      <c r="H595" s="52">
        <v>308277.244022</v>
      </c>
      <c r="I595" s="24">
        <f t="shared" si="11"/>
        <v>308277.244022</v>
      </c>
      <c r="J595" s="51" t="s">
        <v>318</v>
      </c>
      <c r="K595" s="47"/>
      <c r="L595" s="47"/>
      <c r="M595" s="47"/>
    </row>
    <row r="596" spans="1:13" x14ac:dyDescent="0.2">
      <c r="A596" s="51" t="s">
        <v>7</v>
      </c>
      <c r="B596" s="51" t="s">
        <v>157</v>
      </c>
      <c r="C596" s="51" t="s">
        <v>76</v>
      </c>
      <c r="D596" s="51" t="s">
        <v>173</v>
      </c>
      <c r="E596" s="24"/>
      <c r="F596" s="24"/>
      <c r="G596" s="24"/>
      <c r="H596" s="52">
        <v>44102.017354999996</v>
      </c>
      <c r="I596" s="24">
        <f t="shared" si="11"/>
        <v>44102.017354999996</v>
      </c>
      <c r="J596" s="51" t="s">
        <v>318</v>
      </c>
      <c r="K596" s="47"/>
      <c r="L596" s="47"/>
      <c r="M596" s="47"/>
    </row>
    <row r="597" spans="1:13" x14ac:dyDescent="0.2">
      <c r="A597" s="51" t="s">
        <v>7</v>
      </c>
      <c r="B597" s="51" t="s">
        <v>157</v>
      </c>
      <c r="C597" s="51" t="s">
        <v>77</v>
      </c>
      <c r="D597" s="51" t="s">
        <v>173</v>
      </c>
      <c r="E597" s="24"/>
      <c r="F597" s="24"/>
      <c r="G597" s="24"/>
      <c r="H597" s="52">
        <v>1409.788393</v>
      </c>
      <c r="I597" s="24">
        <f t="shared" si="11"/>
        <v>1409.788393</v>
      </c>
      <c r="J597" s="51" t="s">
        <v>318</v>
      </c>
      <c r="K597" s="47"/>
      <c r="L597" s="47"/>
      <c r="M597" s="47"/>
    </row>
    <row r="598" spans="1:13" x14ac:dyDescent="0.2">
      <c r="A598" s="51" t="s">
        <v>7</v>
      </c>
      <c r="B598" s="51" t="s">
        <v>157</v>
      </c>
      <c r="C598" s="51" t="s">
        <v>78</v>
      </c>
      <c r="D598" s="51" t="s">
        <v>173</v>
      </c>
      <c r="E598" s="24"/>
      <c r="F598" s="24"/>
      <c r="G598" s="24"/>
      <c r="H598" s="52">
        <v>77914.777526000005</v>
      </c>
      <c r="I598" s="24">
        <f t="shared" si="11"/>
        <v>77914.777526000005</v>
      </c>
      <c r="J598" s="51" t="s">
        <v>318</v>
      </c>
      <c r="K598" s="47"/>
      <c r="L598" s="47"/>
      <c r="M598" s="47"/>
    </row>
    <row r="599" spans="1:13" x14ac:dyDescent="0.2">
      <c r="A599" s="51" t="s">
        <v>7</v>
      </c>
      <c r="B599" s="51" t="s">
        <v>157</v>
      </c>
      <c r="C599" s="51" t="s">
        <v>142</v>
      </c>
      <c r="D599" s="51" t="s">
        <v>173</v>
      </c>
      <c r="E599" s="24"/>
      <c r="F599" s="24"/>
      <c r="G599" s="24"/>
      <c r="H599" s="52">
        <v>1029.2798749999999</v>
      </c>
      <c r="I599" s="24">
        <f t="shared" si="11"/>
        <v>1029.2798749999999</v>
      </c>
      <c r="J599" s="51" t="s">
        <v>318</v>
      </c>
      <c r="K599" s="47"/>
      <c r="L599" s="47"/>
      <c r="M599" s="47"/>
    </row>
    <row r="600" spans="1:13" x14ac:dyDescent="0.2">
      <c r="A600" s="51" t="s">
        <v>7</v>
      </c>
      <c r="B600" s="51" t="s">
        <v>157</v>
      </c>
      <c r="C600" s="51" t="s">
        <v>79</v>
      </c>
      <c r="D600" s="51" t="s">
        <v>173</v>
      </c>
      <c r="E600" s="24"/>
      <c r="F600" s="24"/>
      <c r="G600" s="24"/>
      <c r="H600" s="52">
        <v>846.23425199999997</v>
      </c>
      <c r="I600" s="24">
        <f t="shared" si="11"/>
        <v>846.23425199999997</v>
      </c>
      <c r="J600" s="51" t="s">
        <v>318</v>
      </c>
      <c r="K600" s="47"/>
      <c r="L600" s="47"/>
      <c r="M600" s="47"/>
    </row>
    <row r="601" spans="1:13" x14ac:dyDescent="0.2">
      <c r="A601" s="51" t="s">
        <v>7</v>
      </c>
      <c r="B601" s="51" t="s">
        <v>157</v>
      </c>
      <c r="C601" s="51" t="s">
        <v>143</v>
      </c>
      <c r="D601" s="51" t="s">
        <v>173</v>
      </c>
      <c r="E601" s="24"/>
      <c r="F601" s="24"/>
      <c r="G601" s="24"/>
      <c r="H601" s="52">
        <v>3596.7583449999993</v>
      </c>
      <c r="I601" s="24">
        <f t="shared" si="11"/>
        <v>3596.7583449999993</v>
      </c>
      <c r="J601" s="51" t="s">
        <v>318</v>
      </c>
      <c r="K601" s="47"/>
      <c r="L601" s="47"/>
      <c r="M601" s="47"/>
    </row>
    <row r="602" spans="1:13" x14ac:dyDescent="0.2">
      <c r="A602" s="51" t="s">
        <v>7</v>
      </c>
      <c r="B602" s="51" t="s">
        <v>157</v>
      </c>
      <c r="C602" s="51" t="s">
        <v>80</v>
      </c>
      <c r="D602" s="51" t="s">
        <v>173</v>
      </c>
      <c r="E602" s="24"/>
      <c r="F602" s="24"/>
      <c r="G602" s="24"/>
      <c r="H602" s="52">
        <v>31625.050921999999</v>
      </c>
      <c r="I602" s="24">
        <f t="shared" si="11"/>
        <v>31625.050921999999</v>
      </c>
      <c r="J602" s="51" t="s">
        <v>318</v>
      </c>
      <c r="K602" s="47"/>
      <c r="L602" s="47"/>
      <c r="M602" s="47"/>
    </row>
    <row r="603" spans="1:13" x14ac:dyDescent="0.2">
      <c r="A603" s="51" t="s">
        <v>7</v>
      </c>
      <c r="B603" s="51" t="s">
        <v>157</v>
      </c>
      <c r="C603" s="51" t="s">
        <v>144</v>
      </c>
      <c r="D603" s="51" t="s">
        <v>173</v>
      </c>
      <c r="E603" s="24"/>
      <c r="F603" s="24"/>
      <c r="G603" s="24"/>
      <c r="H603" s="52">
        <v>18415.362722000002</v>
      </c>
      <c r="I603" s="24">
        <f t="shared" si="11"/>
        <v>18415.362722000002</v>
      </c>
      <c r="J603" s="51" t="s">
        <v>318</v>
      </c>
      <c r="K603" s="47"/>
      <c r="L603" s="47"/>
      <c r="M603" s="47"/>
    </row>
    <row r="604" spans="1:13" x14ac:dyDescent="0.2">
      <c r="A604" s="51" t="s">
        <v>7</v>
      </c>
      <c r="B604" s="51" t="s">
        <v>157</v>
      </c>
      <c r="C604" s="51" t="s">
        <v>371</v>
      </c>
      <c r="D604" s="51" t="s">
        <v>173</v>
      </c>
      <c r="E604" s="24"/>
      <c r="F604" s="24"/>
      <c r="G604" s="24"/>
      <c r="H604" s="52">
        <v>92483.350480999987</v>
      </c>
      <c r="I604" s="24">
        <f t="shared" si="11"/>
        <v>92483.350480999987</v>
      </c>
      <c r="J604" s="51" t="s">
        <v>318</v>
      </c>
      <c r="K604" s="47"/>
      <c r="L604" s="47"/>
      <c r="M604" s="47"/>
    </row>
    <row r="605" spans="1:13" x14ac:dyDescent="0.2">
      <c r="A605" s="51" t="s">
        <v>7</v>
      </c>
      <c r="B605" s="51" t="s">
        <v>157</v>
      </c>
      <c r="C605" s="51" t="s">
        <v>187</v>
      </c>
      <c r="D605" s="51" t="s">
        <v>173</v>
      </c>
      <c r="E605" s="24"/>
      <c r="F605" s="24"/>
      <c r="G605" s="24"/>
      <c r="H605" s="52">
        <v>27370.112342</v>
      </c>
      <c r="I605" s="24">
        <f t="shared" si="11"/>
        <v>27370.112342</v>
      </c>
      <c r="J605" s="51" t="s">
        <v>318</v>
      </c>
      <c r="K605" s="47"/>
      <c r="L605" s="47"/>
      <c r="M605" s="47"/>
    </row>
    <row r="606" spans="1:13" x14ac:dyDescent="0.2">
      <c r="A606" s="51" t="s">
        <v>7</v>
      </c>
      <c r="B606" s="51" t="s">
        <v>157</v>
      </c>
      <c r="C606" s="51" t="s">
        <v>146</v>
      </c>
      <c r="D606" s="51" t="s">
        <v>173</v>
      </c>
      <c r="E606" s="24"/>
      <c r="F606" s="24"/>
      <c r="G606" s="24"/>
      <c r="H606" s="52">
        <v>3908871.448175</v>
      </c>
      <c r="I606" s="24">
        <f t="shared" si="11"/>
        <v>3908871.448175</v>
      </c>
      <c r="J606" s="51" t="s">
        <v>318</v>
      </c>
      <c r="K606" s="47"/>
      <c r="L606" s="47"/>
      <c r="M606" s="47"/>
    </row>
    <row r="607" spans="1:13" x14ac:dyDescent="0.2">
      <c r="A607" s="51" t="s">
        <v>7</v>
      </c>
      <c r="B607" s="51" t="s">
        <v>157</v>
      </c>
      <c r="C607" s="51" t="s">
        <v>147</v>
      </c>
      <c r="D607" s="51" t="s">
        <v>173</v>
      </c>
      <c r="E607" s="24"/>
      <c r="F607" s="24"/>
      <c r="G607" s="24"/>
      <c r="H607" s="52">
        <v>130970.491444</v>
      </c>
      <c r="I607" s="24">
        <f t="shared" si="11"/>
        <v>130970.491444</v>
      </c>
      <c r="J607" s="51" t="s">
        <v>318</v>
      </c>
      <c r="K607" s="47"/>
      <c r="L607" s="47"/>
      <c r="M607" s="47"/>
    </row>
    <row r="608" spans="1:13" x14ac:dyDescent="0.2">
      <c r="A608" s="51" t="s">
        <v>7</v>
      </c>
      <c r="B608" s="51" t="s">
        <v>157</v>
      </c>
      <c r="C608" s="51" t="s">
        <v>148</v>
      </c>
      <c r="D608" s="51" t="s">
        <v>173</v>
      </c>
      <c r="E608" s="24"/>
      <c r="F608" s="24"/>
      <c r="G608" s="24"/>
      <c r="H608" s="52">
        <v>6915.1213639999996</v>
      </c>
      <c r="I608" s="24">
        <f t="shared" si="11"/>
        <v>6915.1213639999996</v>
      </c>
      <c r="J608" s="51" t="s">
        <v>318</v>
      </c>
      <c r="K608" s="47"/>
      <c r="L608" s="47"/>
      <c r="M608" s="47"/>
    </row>
    <row r="609" spans="1:13" x14ac:dyDescent="0.2">
      <c r="A609" s="51" t="s">
        <v>7</v>
      </c>
      <c r="B609" s="51" t="s">
        <v>157</v>
      </c>
      <c r="C609" s="51" t="s">
        <v>372</v>
      </c>
      <c r="D609" s="51" t="s">
        <v>173</v>
      </c>
      <c r="E609" s="24"/>
      <c r="F609" s="24"/>
      <c r="G609" s="24"/>
      <c r="H609" s="52">
        <v>35153.307614999998</v>
      </c>
      <c r="I609" s="24">
        <f t="shared" si="11"/>
        <v>35153.307614999998</v>
      </c>
      <c r="J609" s="51" t="s">
        <v>318</v>
      </c>
      <c r="K609" s="47"/>
      <c r="L609" s="47"/>
      <c r="M609" s="47"/>
    </row>
    <row r="610" spans="1:13" x14ac:dyDescent="0.2">
      <c r="A610" s="51" t="s">
        <v>7</v>
      </c>
      <c r="B610" s="51" t="s">
        <v>157</v>
      </c>
      <c r="C610" s="51" t="s">
        <v>149</v>
      </c>
      <c r="D610" s="51" t="s">
        <v>173</v>
      </c>
      <c r="E610" s="24"/>
      <c r="F610" s="24"/>
      <c r="G610" s="24"/>
      <c r="H610" s="52">
        <v>-90.355035999999998</v>
      </c>
      <c r="I610" s="24">
        <f t="shared" si="11"/>
        <v>-90.355035999999998</v>
      </c>
      <c r="J610" s="51" t="s">
        <v>318</v>
      </c>
      <c r="K610" s="47"/>
      <c r="L610" s="47"/>
      <c r="M610" s="47"/>
    </row>
    <row r="611" spans="1:13" x14ac:dyDescent="0.2">
      <c r="A611" s="51" t="s">
        <v>7</v>
      </c>
      <c r="B611" s="51" t="s">
        <v>157</v>
      </c>
      <c r="C611" s="51" t="s">
        <v>81</v>
      </c>
      <c r="D611" s="51" t="s">
        <v>173</v>
      </c>
      <c r="E611" s="24"/>
      <c r="F611" s="24"/>
      <c r="G611" s="24"/>
      <c r="H611" s="52">
        <v>22010.575798999998</v>
      </c>
      <c r="I611" s="24">
        <f t="shared" si="11"/>
        <v>22010.575798999998</v>
      </c>
      <c r="J611" s="51" t="s">
        <v>318</v>
      </c>
      <c r="K611" s="47"/>
      <c r="L611" s="47"/>
      <c r="M611" s="47"/>
    </row>
    <row r="612" spans="1:13" x14ac:dyDescent="0.2">
      <c r="A612" s="51" t="s">
        <v>7</v>
      </c>
      <c r="B612" s="51" t="s">
        <v>157</v>
      </c>
      <c r="C612" s="51" t="s">
        <v>373</v>
      </c>
      <c r="D612" s="51" t="s">
        <v>173</v>
      </c>
      <c r="E612" s="24"/>
      <c r="F612" s="24"/>
      <c r="G612" s="24"/>
      <c r="H612" s="52">
        <v>0</v>
      </c>
      <c r="I612" s="24">
        <f t="shared" si="11"/>
        <v>0</v>
      </c>
      <c r="J612" s="51" t="s">
        <v>318</v>
      </c>
      <c r="K612" s="47"/>
      <c r="L612" s="47"/>
      <c r="M612" s="47"/>
    </row>
    <row r="613" spans="1:13" x14ac:dyDescent="0.2">
      <c r="A613" s="51" t="s">
        <v>7</v>
      </c>
      <c r="B613" s="51" t="s">
        <v>157</v>
      </c>
      <c r="C613" s="51" t="s">
        <v>188</v>
      </c>
      <c r="D613" s="51" t="s">
        <v>173</v>
      </c>
      <c r="E613" s="24"/>
      <c r="F613" s="24"/>
      <c r="G613" s="24"/>
      <c r="H613" s="52">
        <v>262940.48105599999</v>
      </c>
      <c r="I613" s="24">
        <f t="shared" si="11"/>
        <v>262940.48105599999</v>
      </c>
      <c r="J613" s="51" t="s">
        <v>318</v>
      </c>
      <c r="K613" s="47"/>
      <c r="L613" s="47"/>
      <c r="M613" s="47"/>
    </row>
    <row r="614" spans="1:13" x14ac:dyDescent="0.2">
      <c r="A614" s="51" t="s">
        <v>7</v>
      </c>
      <c r="B614" s="51" t="s">
        <v>157</v>
      </c>
      <c r="C614" s="51" t="s">
        <v>374</v>
      </c>
      <c r="D614" s="51" t="s">
        <v>173</v>
      </c>
      <c r="E614" s="24"/>
      <c r="F614" s="24"/>
      <c r="G614" s="24"/>
      <c r="H614" s="52">
        <v>0</v>
      </c>
      <c r="I614" s="24">
        <f t="shared" si="11"/>
        <v>0</v>
      </c>
      <c r="J614" s="51" t="s">
        <v>318</v>
      </c>
      <c r="K614" s="47"/>
      <c r="L614" s="47"/>
      <c r="M614" s="47"/>
    </row>
    <row r="615" spans="1:13" x14ac:dyDescent="0.2">
      <c r="A615" s="51" t="s">
        <v>7</v>
      </c>
      <c r="B615" s="51" t="s">
        <v>157</v>
      </c>
      <c r="C615" s="51" t="s">
        <v>150</v>
      </c>
      <c r="D615" s="51" t="s">
        <v>173</v>
      </c>
      <c r="E615" s="24"/>
      <c r="F615" s="24"/>
      <c r="G615" s="24"/>
      <c r="H615" s="52">
        <v>7799.012698999999</v>
      </c>
      <c r="I615" s="24">
        <f t="shared" si="11"/>
        <v>7799.012698999999</v>
      </c>
      <c r="J615" s="51" t="s">
        <v>318</v>
      </c>
      <c r="K615" s="47"/>
      <c r="L615" s="47"/>
      <c r="M615" s="47"/>
    </row>
    <row r="616" spans="1:13" x14ac:dyDescent="0.2">
      <c r="A616" s="51" t="s">
        <v>7</v>
      </c>
      <c r="B616" s="51" t="s">
        <v>157</v>
      </c>
      <c r="C616" s="51" t="s">
        <v>375</v>
      </c>
      <c r="D616" s="51" t="s">
        <v>173</v>
      </c>
      <c r="E616" s="24"/>
      <c r="F616" s="24"/>
      <c r="G616" s="24"/>
      <c r="H616" s="52">
        <v>55429.855437000006</v>
      </c>
      <c r="I616" s="24">
        <f t="shared" si="11"/>
        <v>55429.855437000006</v>
      </c>
      <c r="J616" s="51" t="s">
        <v>318</v>
      </c>
      <c r="K616" s="47"/>
      <c r="L616" s="47"/>
      <c r="M616" s="47"/>
    </row>
    <row r="617" spans="1:13" x14ac:dyDescent="0.2">
      <c r="A617" s="51" t="s">
        <v>7</v>
      </c>
      <c r="B617" s="51" t="s">
        <v>157</v>
      </c>
      <c r="C617" s="51" t="s">
        <v>189</v>
      </c>
      <c r="D617" s="51" t="s">
        <v>173</v>
      </c>
      <c r="E617" s="24"/>
      <c r="F617" s="24"/>
      <c r="G617" s="24"/>
      <c r="H617" s="52">
        <v>8184416.7593719987</v>
      </c>
      <c r="I617" s="24">
        <f t="shared" si="11"/>
        <v>8184416.7593719987</v>
      </c>
      <c r="J617" s="51" t="s">
        <v>318</v>
      </c>
      <c r="K617" s="47"/>
      <c r="L617" s="47"/>
      <c r="M617" s="47"/>
    </row>
    <row r="618" spans="1:13" x14ac:dyDescent="0.2">
      <c r="A618" s="51" t="s">
        <v>7</v>
      </c>
      <c r="B618" s="51" t="s">
        <v>157</v>
      </c>
      <c r="C618" s="51" t="s">
        <v>376</v>
      </c>
      <c r="D618" s="51" t="s">
        <v>173</v>
      </c>
      <c r="E618" s="24"/>
      <c r="F618" s="24"/>
      <c r="G618" s="24"/>
      <c r="H618" s="52">
        <v>22.102431000000003</v>
      </c>
      <c r="I618" s="24">
        <f t="shared" si="11"/>
        <v>22.102431000000003</v>
      </c>
      <c r="J618" s="51" t="s">
        <v>318</v>
      </c>
      <c r="K618" s="47"/>
      <c r="L618" s="47"/>
      <c r="M618" s="47"/>
    </row>
    <row r="619" spans="1:13" x14ac:dyDescent="0.2">
      <c r="A619" s="51" t="s">
        <v>7</v>
      </c>
      <c r="B619" s="51" t="s">
        <v>157</v>
      </c>
      <c r="C619" s="51" t="s">
        <v>82</v>
      </c>
      <c r="D619" s="51" t="s">
        <v>173</v>
      </c>
      <c r="E619" s="24"/>
      <c r="F619" s="24"/>
      <c r="G619" s="24"/>
      <c r="H619" s="52">
        <v>-1386462.135237</v>
      </c>
      <c r="I619" s="24">
        <f t="shared" si="11"/>
        <v>-1386462.135237</v>
      </c>
      <c r="J619" s="51" t="s">
        <v>318</v>
      </c>
      <c r="K619" s="47"/>
      <c r="L619" s="47"/>
      <c r="M619" s="47"/>
    </row>
    <row r="620" spans="1:13" x14ac:dyDescent="0.2">
      <c r="A620" s="51" t="s">
        <v>7</v>
      </c>
      <c r="B620" s="51" t="s">
        <v>157</v>
      </c>
      <c r="C620" s="51" t="s">
        <v>83</v>
      </c>
      <c r="D620" s="51" t="s">
        <v>173</v>
      </c>
      <c r="E620" s="24"/>
      <c r="F620" s="24"/>
      <c r="G620" s="24"/>
      <c r="H620" s="52">
        <v>8481242.2006969992</v>
      </c>
      <c r="I620" s="24">
        <f t="shared" si="11"/>
        <v>8481242.2006969992</v>
      </c>
      <c r="J620" s="51" t="s">
        <v>318</v>
      </c>
      <c r="K620" s="47"/>
      <c r="L620" s="47"/>
      <c r="M620" s="47"/>
    </row>
    <row r="621" spans="1:13" x14ac:dyDescent="0.2">
      <c r="A621" s="51" t="s">
        <v>7</v>
      </c>
      <c r="B621" s="51" t="s">
        <v>157</v>
      </c>
      <c r="C621" s="51" t="s">
        <v>83</v>
      </c>
      <c r="D621" s="51" t="s">
        <v>173</v>
      </c>
      <c r="E621" s="24"/>
      <c r="F621" s="24"/>
      <c r="G621" s="24"/>
      <c r="H621" s="52">
        <v>0</v>
      </c>
      <c r="I621" s="24">
        <f t="shared" si="11"/>
        <v>0</v>
      </c>
      <c r="J621" s="51" t="s">
        <v>319</v>
      </c>
      <c r="K621" s="47"/>
      <c r="L621" s="47"/>
      <c r="M621" s="47"/>
    </row>
    <row r="622" spans="1:13" x14ac:dyDescent="0.2">
      <c r="A622" s="51" t="s">
        <v>7</v>
      </c>
      <c r="B622" s="51" t="s">
        <v>157</v>
      </c>
      <c r="C622" s="51" t="s">
        <v>84</v>
      </c>
      <c r="D622" s="51" t="s">
        <v>173</v>
      </c>
      <c r="E622" s="24"/>
      <c r="F622" s="24"/>
      <c r="G622" s="24"/>
      <c r="H622" s="52">
        <v>563087.68185200007</v>
      </c>
      <c r="I622" s="24">
        <f t="shared" si="11"/>
        <v>563087.68185200007</v>
      </c>
      <c r="J622" s="51" t="s">
        <v>318</v>
      </c>
      <c r="K622" s="47"/>
      <c r="L622" s="47"/>
      <c r="M622" s="47"/>
    </row>
    <row r="623" spans="1:13" x14ac:dyDescent="0.2">
      <c r="A623" s="51" t="s">
        <v>7</v>
      </c>
      <c r="B623" s="51" t="s">
        <v>157</v>
      </c>
      <c r="C623" s="51" t="s">
        <v>85</v>
      </c>
      <c r="D623" s="51" t="s">
        <v>173</v>
      </c>
      <c r="E623" s="24"/>
      <c r="F623" s="24"/>
      <c r="G623" s="24"/>
      <c r="H623" s="52">
        <v>0</v>
      </c>
      <c r="I623" s="24">
        <f t="shared" si="11"/>
        <v>0</v>
      </c>
      <c r="J623" s="51" t="s">
        <v>318</v>
      </c>
      <c r="K623" s="47"/>
      <c r="L623" s="47"/>
      <c r="M623" s="47"/>
    </row>
    <row r="624" spans="1:13" x14ac:dyDescent="0.2">
      <c r="A624" s="51" t="s">
        <v>7</v>
      </c>
      <c r="B624" s="51" t="s">
        <v>157</v>
      </c>
      <c r="C624" s="51" t="s">
        <v>86</v>
      </c>
      <c r="D624" s="51" t="s">
        <v>173</v>
      </c>
      <c r="E624" s="24"/>
      <c r="F624" s="24"/>
      <c r="G624" s="24"/>
      <c r="H624" s="52">
        <v>225978.16858999999</v>
      </c>
      <c r="I624" s="24">
        <f t="shared" si="11"/>
        <v>225978.16858999999</v>
      </c>
      <c r="J624" s="51" t="s">
        <v>318</v>
      </c>
      <c r="K624" s="47"/>
      <c r="L624" s="47"/>
      <c r="M624" s="47"/>
    </row>
    <row r="625" spans="1:13" x14ac:dyDescent="0.2">
      <c r="A625" s="51" t="s">
        <v>7</v>
      </c>
      <c r="B625" s="51" t="s">
        <v>157</v>
      </c>
      <c r="C625" s="51" t="s">
        <v>190</v>
      </c>
      <c r="D625" s="51" t="s">
        <v>173</v>
      </c>
      <c r="E625" s="24"/>
      <c r="F625" s="24"/>
      <c r="G625" s="24"/>
      <c r="H625" s="52">
        <v>8621.2462719999985</v>
      </c>
      <c r="I625" s="24">
        <f t="shared" si="11"/>
        <v>8621.2462719999985</v>
      </c>
      <c r="J625" s="51" t="s">
        <v>318</v>
      </c>
      <c r="K625" s="47"/>
      <c r="L625" s="47"/>
      <c r="M625" s="47"/>
    </row>
    <row r="626" spans="1:13" x14ac:dyDescent="0.2">
      <c r="A626" s="51" t="s">
        <v>7</v>
      </c>
      <c r="B626" s="51" t="s">
        <v>157</v>
      </c>
      <c r="C626" s="51" t="s">
        <v>87</v>
      </c>
      <c r="D626" s="51" t="s">
        <v>173</v>
      </c>
      <c r="E626" s="24"/>
      <c r="F626" s="24"/>
      <c r="G626" s="24"/>
      <c r="H626" s="52">
        <v>608354.60576399998</v>
      </c>
      <c r="I626" s="24">
        <f t="shared" si="11"/>
        <v>608354.60576399998</v>
      </c>
      <c r="J626" s="51" t="s">
        <v>318</v>
      </c>
      <c r="K626" s="47"/>
      <c r="L626" s="47"/>
      <c r="M626" s="47"/>
    </row>
    <row r="627" spans="1:13" x14ac:dyDescent="0.2">
      <c r="A627" s="51" t="s">
        <v>7</v>
      </c>
      <c r="B627" s="51" t="s">
        <v>157</v>
      </c>
      <c r="C627" s="51" t="s">
        <v>88</v>
      </c>
      <c r="D627" s="51" t="s">
        <v>173</v>
      </c>
      <c r="E627" s="24"/>
      <c r="F627" s="24"/>
      <c r="G627" s="24"/>
      <c r="H627" s="52">
        <v>11875766.843612999</v>
      </c>
      <c r="I627" s="24">
        <f t="shared" si="11"/>
        <v>11875766.843612999</v>
      </c>
      <c r="J627" s="51" t="s">
        <v>318</v>
      </c>
      <c r="K627" s="47"/>
      <c r="L627" s="47"/>
      <c r="M627" s="47"/>
    </row>
    <row r="628" spans="1:13" x14ac:dyDescent="0.2">
      <c r="A628" s="51" t="s">
        <v>7</v>
      </c>
      <c r="B628" s="51" t="s">
        <v>157</v>
      </c>
      <c r="C628" s="51" t="s">
        <v>152</v>
      </c>
      <c r="D628" s="51" t="s">
        <v>173</v>
      </c>
      <c r="E628" s="24"/>
      <c r="F628" s="24"/>
      <c r="G628" s="24"/>
      <c r="H628" s="52">
        <v>20862.794655000002</v>
      </c>
      <c r="I628" s="24">
        <f t="shared" si="11"/>
        <v>20862.794655000002</v>
      </c>
      <c r="J628" s="51" t="s">
        <v>318</v>
      </c>
      <c r="K628" s="47"/>
      <c r="L628" s="47"/>
      <c r="M628" s="47"/>
    </row>
    <row r="629" spans="1:13" x14ac:dyDescent="0.2">
      <c r="A629" s="51" t="s">
        <v>7</v>
      </c>
      <c r="B629" s="51" t="s">
        <v>157</v>
      </c>
      <c r="C629" s="51" t="s">
        <v>153</v>
      </c>
      <c r="D629" s="51" t="s">
        <v>173</v>
      </c>
      <c r="E629" s="24"/>
      <c r="F629" s="24"/>
      <c r="G629" s="24"/>
      <c r="H629" s="52">
        <v>-186086.716307</v>
      </c>
      <c r="I629" s="24">
        <f t="shared" si="11"/>
        <v>-186086.716307</v>
      </c>
      <c r="J629" s="51" t="s">
        <v>318</v>
      </c>
      <c r="K629" s="47"/>
      <c r="L629" s="47"/>
      <c r="M629" s="47"/>
    </row>
    <row r="630" spans="1:13" x14ac:dyDescent="0.2">
      <c r="A630" s="51" t="s">
        <v>7</v>
      </c>
      <c r="B630" s="51" t="s">
        <v>157</v>
      </c>
      <c r="C630" s="51" t="s">
        <v>89</v>
      </c>
      <c r="D630" s="51" t="s">
        <v>173</v>
      </c>
      <c r="E630" s="24"/>
      <c r="F630" s="24"/>
      <c r="G630" s="24"/>
      <c r="H630" s="52">
        <v>-921116.80974399997</v>
      </c>
      <c r="I630" s="24">
        <f t="shared" si="11"/>
        <v>-921116.80974399997</v>
      </c>
      <c r="J630" s="51" t="s">
        <v>318</v>
      </c>
      <c r="K630" s="47"/>
      <c r="L630" s="47"/>
      <c r="M630" s="47"/>
    </row>
    <row r="631" spans="1:13" x14ac:dyDescent="0.2">
      <c r="A631" s="51" t="s">
        <v>7</v>
      </c>
      <c r="B631" s="51" t="s">
        <v>157</v>
      </c>
      <c r="C631" s="51" t="s">
        <v>90</v>
      </c>
      <c r="D631" s="51" t="s">
        <v>173</v>
      </c>
      <c r="E631" s="24"/>
      <c r="F631" s="24"/>
      <c r="G631" s="24"/>
      <c r="H631" s="52">
        <v>-11858150.615845</v>
      </c>
      <c r="I631" s="24">
        <f t="shared" si="11"/>
        <v>-11858150.615845</v>
      </c>
      <c r="J631" s="51" t="s">
        <v>318</v>
      </c>
      <c r="K631" s="47"/>
      <c r="L631" s="47"/>
      <c r="M631" s="47"/>
    </row>
    <row r="632" spans="1:13" x14ac:dyDescent="0.2">
      <c r="A632" s="51" t="s">
        <v>7</v>
      </c>
      <c r="B632" s="51" t="s">
        <v>157</v>
      </c>
      <c r="C632" s="51" t="s">
        <v>192</v>
      </c>
      <c r="D632" s="51" t="s">
        <v>173</v>
      </c>
      <c r="E632" s="24"/>
      <c r="F632" s="24"/>
      <c r="G632" s="24"/>
      <c r="H632" s="52">
        <v>4904.8747709999998</v>
      </c>
      <c r="I632" s="24">
        <f t="shared" si="11"/>
        <v>4904.8747709999998</v>
      </c>
      <c r="J632" s="51" t="s">
        <v>318</v>
      </c>
      <c r="K632" s="47"/>
      <c r="L632" s="47"/>
      <c r="M632" s="47"/>
    </row>
    <row r="633" spans="1:13" x14ac:dyDescent="0.2">
      <c r="A633" s="51" t="s">
        <v>7</v>
      </c>
      <c r="B633" s="51" t="s">
        <v>157</v>
      </c>
      <c r="C633" s="51" t="s">
        <v>154</v>
      </c>
      <c r="D633" s="51" t="s">
        <v>173</v>
      </c>
      <c r="E633" s="24"/>
      <c r="F633" s="24"/>
      <c r="G633" s="24"/>
      <c r="H633" s="52">
        <v>2660.498505</v>
      </c>
      <c r="I633" s="24">
        <f t="shared" si="11"/>
        <v>2660.498505</v>
      </c>
      <c r="J633" s="51" t="s">
        <v>318</v>
      </c>
      <c r="K633" s="47"/>
      <c r="L633" s="47"/>
      <c r="M633" s="47"/>
    </row>
    <row r="634" spans="1:13" x14ac:dyDescent="0.2">
      <c r="A634" s="51" t="s">
        <v>7</v>
      </c>
      <c r="B634" s="51" t="s">
        <v>157</v>
      </c>
      <c r="C634" s="51" t="s">
        <v>91</v>
      </c>
      <c r="D634" s="51" t="s">
        <v>173</v>
      </c>
      <c r="E634" s="24"/>
      <c r="F634" s="24"/>
      <c r="G634" s="24"/>
      <c r="H634" s="52">
        <v>-3230.7827980000002</v>
      </c>
      <c r="I634" s="24">
        <f t="shared" si="11"/>
        <v>-3230.7827980000002</v>
      </c>
      <c r="J634" s="51" t="s">
        <v>318</v>
      </c>
      <c r="K634" s="47"/>
      <c r="L634" s="47"/>
      <c r="M634" s="47"/>
    </row>
    <row r="635" spans="1:13" x14ac:dyDescent="0.2">
      <c r="A635" s="51" t="s">
        <v>7</v>
      </c>
      <c r="B635" s="51" t="s">
        <v>157</v>
      </c>
      <c r="C635" s="51" t="s">
        <v>92</v>
      </c>
      <c r="D635" s="51" t="s">
        <v>173</v>
      </c>
      <c r="E635" s="24"/>
      <c r="F635" s="24"/>
      <c r="G635" s="24"/>
      <c r="H635" s="52">
        <v>314414.04448600003</v>
      </c>
      <c r="I635" s="24">
        <f t="shared" si="11"/>
        <v>314414.04448600003</v>
      </c>
      <c r="J635" s="51" t="s">
        <v>318</v>
      </c>
      <c r="K635" s="47"/>
      <c r="L635" s="47"/>
      <c r="M635" s="47"/>
    </row>
    <row r="636" spans="1:13" x14ac:dyDescent="0.2">
      <c r="A636" s="51" t="s">
        <v>7</v>
      </c>
      <c r="B636" s="51" t="s">
        <v>157</v>
      </c>
      <c r="C636" s="51" t="s">
        <v>93</v>
      </c>
      <c r="D636" s="51" t="s">
        <v>173</v>
      </c>
      <c r="E636" s="24"/>
      <c r="F636" s="24"/>
      <c r="G636" s="24"/>
      <c r="H636" s="52">
        <v>751517.84610600001</v>
      </c>
      <c r="I636" s="24">
        <f t="shared" si="11"/>
        <v>751517.84610600001</v>
      </c>
      <c r="J636" s="51" t="s">
        <v>318</v>
      </c>
      <c r="K636" s="47"/>
      <c r="L636" s="47"/>
      <c r="M636" s="47"/>
    </row>
    <row r="637" spans="1:13" x14ac:dyDescent="0.2">
      <c r="A637" s="51" t="s">
        <v>7</v>
      </c>
      <c r="B637" s="51" t="s">
        <v>157</v>
      </c>
      <c r="C637" s="51" t="s">
        <v>93</v>
      </c>
      <c r="D637" s="51" t="s">
        <v>173</v>
      </c>
      <c r="E637" s="24"/>
      <c r="F637" s="24"/>
      <c r="G637" s="24"/>
      <c r="H637" s="52">
        <v>3966755.7598469998</v>
      </c>
      <c r="I637" s="24">
        <f t="shared" si="11"/>
        <v>3966755.7598469998</v>
      </c>
      <c r="J637" s="51" t="s">
        <v>319</v>
      </c>
      <c r="K637" s="47"/>
      <c r="L637" s="47"/>
      <c r="M637" s="47"/>
    </row>
    <row r="638" spans="1:13" x14ac:dyDescent="0.2">
      <c r="A638" s="51" t="s">
        <v>7</v>
      </c>
      <c r="B638" s="51" t="s">
        <v>157</v>
      </c>
      <c r="C638" s="51" t="s">
        <v>94</v>
      </c>
      <c r="D638" s="51" t="s">
        <v>173</v>
      </c>
      <c r="E638" s="24"/>
      <c r="F638" s="24"/>
      <c r="G638" s="24"/>
      <c r="H638" s="52">
        <v>27918.837401000001</v>
      </c>
      <c r="I638" s="24">
        <f t="shared" si="11"/>
        <v>27918.837401000001</v>
      </c>
      <c r="J638" s="51" t="s">
        <v>318</v>
      </c>
      <c r="K638" s="47"/>
      <c r="L638" s="47"/>
      <c r="M638" s="47"/>
    </row>
    <row r="639" spans="1:13" x14ac:dyDescent="0.2">
      <c r="A639" s="51" t="s">
        <v>7</v>
      </c>
      <c r="B639" s="51" t="s">
        <v>157</v>
      </c>
      <c r="C639" s="51" t="s">
        <v>193</v>
      </c>
      <c r="D639" s="51" t="s">
        <v>173</v>
      </c>
      <c r="E639" s="24"/>
      <c r="F639" s="24"/>
      <c r="G639" s="24"/>
      <c r="H639" s="52">
        <v>2414.0439470000001</v>
      </c>
      <c r="I639" s="24">
        <f t="shared" si="11"/>
        <v>2414.0439470000001</v>
      </c>
      <c r="J639" s="51" t="s">
        <v>318</v>
      </c>
      <c r="K639" s="47"/>
      <c r="L639" s="47"/>
      <c r="M639" s="47"/>
    </row>
    <row r="640" spans="1:13" x14ac:dyDescent="0.2">
      <c r="A640" s="51" t="s">
        <v>7</v>
      </c>
      <c r="B640" s="51" t="s">
        <v>157</v>
      </c>
      <c r="C640" s="51" t="s">
        <v>95</v>
      </c>
      <c r="D640" s="51" t="s">
        <v>173</v>
      </c>
      <c r="E640" s="24"/>
      <c r="F640" s="24"/>
      <c r="G640" s="24"/>
      <c r="H640" s="52">
        <v>893666.22972800012</v>
      </c>
      <c r="I640" s="24">
        <f t="shared" si="11"/>
        <v>893666.22972800012</v>
      </c>
      <c r="J640" s="51" t="s">
        <v>318</v>
      </c>
      <c r="K640" s="47"/>
      <c r="L640" s="47"/>
      <c r="M640" s="47"/>
    </row>
    <row r="641" spans="1:13" x14ac:dyDescent="0.2">
      <c r="A641" s="51" t="s">
        <v>7</v>
      </c>
      <c r="B641" s="51" t="s">
        <v>157</v>
      </c>
      <c r="C641" s="51" t="s">
        <v>96</v>
      </c>
      <c r="D641" s="51" t="s">
        <v>173</v>
      </c>
      <c r="E641" s="24"/>
      <c r="F641" s="24"/>
      <c r="G641" s="24"/>
      <c r="H641" s="52">
        <v>48299.473142000003</v>
      </c>
      <c r="I641" s="24">
        <f t="shared" si="11"/>
        <v>48299.473142000003</v>
      </c>
      <c r="J641" s="51" t="s">
        <v>318</v>
      </c>
      <c r="K641" s="47"/>
      <c r="L641" s="47"/>
      <c r="M641" s="47"/>
    </row>
    <row r="642" spans="1:13" x14ac:dyDescent="0.2">
      <c r="A642" s="51" t="s">
        <v>7</v>
      </c>
      <c r="B642" s="51" t="s">
        <v>157</v>
      </c>
      <c r="C642" s="51" t="s">
        <v>97</v>
      </c>
      <c r="D642" s="51" t="s">
        <v>173</v>
      </c>
      <c r="E642" s="24"/>
      <c r="F642" s="24"/>
      <c r="G642" s="24"/>
      <c r="H642" s="52">
        <v>19801.932874999999</v>
      </c>
      <c r="I642" s="24">
        <f t="shared" si="11"/>
        <v>19801.932874999999</v>
      </c>
      <c r="J642" s="51" t="s">
        <v>318</v>
      </c>
      <c r="K642" s="47"/>
      <c r="L642" s="47"/>
      <c r="M642" s="47"/>
    </row>
    <row r="643" spans="1:13" x14ac:dyDescent="0.2">
      <c r="A643" s="51" t="s">
        <v>7</v>
      </c>
      <c r="B643" s="51" t="s">
        <v>157</v>
      </c>
      <c r="C643" s="51" t="s">
        <v>194</v>
      </c>
      <c r="D643" s="51" t="s">
        <v>173</v>
      </c>
      <c r="E643" s="24"/>
      <c r="F643" s="24"/>
      <c r="G643" s="24"/>
      <c r="H643" s="52">
        <v>158152.51251</v>
      </c>
      <c r="I643" s="24">
        <f t="shared" si="11"/>
        <v>158152.51251</v>
      </c>
      <c r="J643" s="51" t="s">
        <v>318</v>
      </c>
      <c r="K643" s="47"/>
      <c r="L643" s="47"/>
      <c r="M643" s="47"/>
    </row>
    <row r="644" spans="1:13" x14ac:dyDescent="0.2">
      <c r="A644" s="51" t="s">
        <v>7</v>
      </c>
      <c r="B644" s="51" t="s">
        <v>157</v>
      </c>
      <c r="C644" s="51" t="s">
        <v>377</v>
      </c>
      <c r="D644" s="51" t="s">
        <v>173</v>
      </c>
      <c r="E644" s="24"/>
      <c r="F644" s="24"/>
      <c r="G644" s="24"/>
      <c r="H644" s="52">
        <v>4966.8207999999995</v>
      </c>
      <c r="I644" s="24">
        <f t="shared" si="11"/>
        <v>4966.8207999999995</v>
      </c>
      <c r="J644" s="51" t="s">
        <v>318</v>
      </c>
      <c r="K644" s="47"/>
      <c r="L644" s="47"/>
      <c r="M644" s="47"/>
    </row>
    <row r="645" spans="1:13" x14ac:dyDescent="0.2">
      <c r="A645" s="51" t="s">
        <v>7</v>
      </c>
      <c r="B645" s="51" t="s">
        <v>157</v>
      </c>
      <c r="C645" s="51" t="s">
        <v>377</v>
      </c>
      <c r="D645" s="51" t="s">
        <v>173</v>
      </c>
      <c r="E645" s="24"/>
      <c r="F645" s="24"/>
      <c r="G645" s="24"/>
      <c r="H645" s="52">
        <v>31870.171999999999</v>
      </c>
      <c r="I645" s="24">
        <f t="shared" si="11"/>
        <v>31870.171999999999</v>
      </c>
      <c r="J645" s="51" t="s">
        <v>319</v>
      </c>
      <c r="K645" s="47"/>
      <c r="L645" s="47"/>
      <c r="M645" s="47"/>
    </row>
    <row r="646" spans="1:13" x14ac:dyDescent="0.2">
      <c r="A646" s="51" t="s">
        <v>7</v>
      </c>
      <c r="B646" s="51" t="s">
        <v>157</v>
      </c>
      <c r="C646" s="51" t="s">
        <v>98</v>
      </c>
      <c r="D646" s="51" t="s">
        <v>173</v>
      </c>
      <c r="E646" s="24"/>
      <c r="F646" s="24"/>
      <c r="G646" s="24"/>
      <c r="H646" s="52">
        <v>16400.976458000001</v>
      </c>
      <c r="I646" s="24">
        <f t="shared" si="11"/>
        <v>16400.976458000001</v>
      </c>
      <c r="J646" s="51" t="s">
        <v>318</v>
      </c>
      <c r="K646" s="47"/>
      <c r="L646" s="47"/>
      <c r="M646" s="47"/>
    </row>
    <row r="647" spans="1:13" x14ac:dyDescent="0.2">
      <c r="A647" s="51" t="s">
        <v>7</v>
      </c>
      <c r="B647" s="51" t="s">
        <v>157</v>
      </c>
      <c r="C647" s="51" t="s">
        <v>99</v>
      </c>
      <c r="D647" s="51" t="s">
        <v>173</v>
      </c>
      <c r="E647" s="24"/>
      <c r="F647" s="24"/>
      <c r="G647" s="24"/>
      <c r="H647" s="52">
        <v>305642.09536400001</v>
      </c>
      <c r="I647" s="24">
        <f t="shared" si="11"/>
        <v>305642.09536400001</v>
      </c>
      <c r="J647" s="51" t="s">
        <v>318</v>
      </c>
      <c r="K647" s="47"/>
      <c r="L647" s="47"/>
      <c r="M647" s="47"/>
    </row>
    <row r="648" spans="1:13" x14ac:dyDescent="0.2">
      <c r="A648" s="51" t="s">
        <v>7</v>
      </c>
      <c r="B648" s="51" t="s">
        <v>157</v>
      </c>
      <c r="C648" s="51" t="s">
        <v>99</v>
      </c>
      <c r="D648" s="51" t="s">
        <v>173</v>
      </c>
      <c r="E648" s="24"/>
      <c r="F648" s="24"/>
      <c r="G648" s="24"/>
      <c r="H648" s="52">
        <v>-402402.47705099999</v>
      </c>
      <c r="I648" s="24">
        <f t="shared" ref="I648:I686" si="13">SUM(G648:H648)</f>
        <v>-402402.47705099999</v>
      </c>
      <c r="J648" s="51" t="s">
        <v>319</v>
      </c>
      <c r="K648" s="47"/>
      <c r="L648" s="47"/>
      <c r="M648" s="47"/>
    </row>
    <row r="649" spans="1:13" x14ac:dyDescent="0.2">
      <c r="A649" s="51" t="s">
        <v>7</v>
      </c>
      <c r="B649" s="51" t="s">
        <v>157</v>
      </c>
      <c r="C649" s="51" t="s">
        <v>195</v>
      </c>
      <c r="D649" s="51" t="s">
        <v>173</v>
      </c>
      <c r="E649" s="24"/>
      <c r="F649" s="24"/>
      <c r="G649" s="24"/>
      <c r="H649" s="52">
        <v>12460.537174999999</v>
      </c>
      <c r="I649" s="24">
        <f t="shared" si="13"/>
        <v>12460.537174999999</v>
      </c>
      <c r="J649" s="51" t="s">
        <v>318</v>
      </c>
      <c r="K649" s="47"/>
      <c r="L649" s="47"/>
      <c r="M649" s="47"/>
    </row>
    <row r="650" spans="1:13" x14ac:dyDescent="0.2">
      <c r="A650" s="51" t="s">
        <v>7</v>
      </c>
      <c r="B650" s="51" t="s">
        <v>157</v>
      </c>
      <c r="C650" s="51" t="s">
        <v>196</v>
      </c>
      <c r="D650" s="51" t="s">
        <v>173</v>
      </c>
      <c r="E650" s="24"/>
      <c r="F650" s="24"/>
      <c r="G650" s="24"/>
      <c r="H650" s="52">
        <v>97483.098431999999</v>
      </c>
      <c r="I650" s="24">
        <f t="shared" si="13"/>
        <v>97483.098431999999</v>
      </c>
      <c r="J650" s="51" t="s">
        <v>318</v>
      </c>
      <c r="K650" s="47"/>
      <c r="L650" s="47"/>
      <c r="M650" s="47"/>
    </row>
    <row r="651" spans="1:13" x14ac:dyDescent="0.2">
      <c r="A651" s="51" t="s">
        <v>7</v>
      </c>
      <c r="B651" s="51" t="s">
        <v>157</v>
      </c>
      <c r="C651" s="51" t="s">
        <v>197</v>
      </c>
      <c r="D651" s="51" t="s">
        <v>173</v>
      </c>
      <c r="E651" s="24"/>
      <c r="F651" s="24"/>
      <c r="G651" s="24"/>
      <c r="H651" s="52">
        <v>264948.06068900001</v>
      </c>
      <c r="I651" s="24">
        <f t="shared" si="13"/>
        <v>264948.06068900001</v>
      </c>
      <c r="J651" s="51" t="s">
        <v>318</v>
      </c>
      <c r="K651" s="47"/>
      <c r="L651" s="47"/>
      <c r="M651" s="47"/>
    </row>
    <row r="652" spans="1:13" x14ac:dyDescent="0.2">
      <c r="A652" s="51" t="s">
        <v>7</v>
      </c>
      <c r="B652" s="51" t="s">
        <v>157</v>
      </c>
      <c r="C652" s="51" t="s">
        <v>198</v>
      </c>
      <c r="D652" s="51" t="s">
        <v>173</v>
      </c>
      <c r="E652" s="24"/>
      <c r="F652" s="24"/>
      <c r="G652" s="24"/>
      <c r="H652" s="52">
        <v>941092.71273399983</v>
      </c>
      <c r="I652" s="24">
        <f t="shared" si="13"/>
        <v>941092.71273399983</v>
      </c>
      <c r="J652" s="51" t="s">
        <v>318</v>
      </c>
      <c r="K652" s="47"/>
      <c r="L652" s="47"/>
      <c r="M652" s="47"/>
    </row>
    <row r="653" spans="1:13" x14ac:dyDescent="0.2">
      <c r="A653" s="51" t="s">
        <v>7</v>
      </c>
      <c r="B653" s="51" t="s">
        <v>157</v>
      </c>
      <c r="C653" s="51" t="s">
        <v>199</v>
      </c>
      <c r="D653" s="51" t="s">
        <v>173</v>
      </c>
      <c r="E653" s="24"/>
      <c r="F653" s="24"/>
      <c r="G653" s="24"/>
      <c r="H653" s="52">
        <v>-52088.895815000003</v>
      </c>
      <c r="I653" s="24">
        <f t="shared" si="13"/>
        <v>-52088.895815000003</v>
      </c>
      <c r="J653" s="51" t="s">
        <v>318</v>
      </c>
      <c r="K653" s="47"/>
      <c r="L653" s="47"/>
      <c r="M653" s="47"/>
    </row>
    <row r="654" spans="1:13" x14ac:dyDescent="0.2">
      <c r="A654" s="51" t="s">
        <v>7</v>
      </c>
      <c r="B654" s="51" t="s">
        <v>157</v>
      </c>
      <c r="C654" s="51" t="s">
        <v>9</v>
      </c>
      <c r="D654" s="51" t="s">
        <v>173</v>
      </c>
      <c r="E654" s="24"/>
      <c r="F654" s="24"/>
      <c r="G654" s="24"/>
      <c r="H654" s="52">
        <v>425.46052100000003</v>
      </c>
      <c r="I654" s="24">
        <f t="shared" si="13"/>
        <v>425.46052100000003</v>
      </c>
      <c r="J654" s="51" t="s">
        <v>318</v>
      </c>
      <c r="K654" s="47"/>
      <c r="L654" s="47"/>
      <c r="M654" s="47"/>
    </row>
    <row r="655" spans="1:13" x14ac:dyDescent="0.2">
      <c r="A655" s="51" t="s">
        <v>7</v>
      </c>
      <c r="B655" s="51" t="s">
        <v>157</v>
      </c>
      <c r="C655" s="51" t="s">
        <v>205</v>
      </c>
      <c r="D655" s="51" t="s">
        <v>173</v>
      </c>
      <c r="E655" s="24"/>
      <c r="F655" s="24"/>
      <c r="G655" s="24"/>
      <c r="H655" s="52">
        <v>5.0986000000000004E-2</v>
      </c>
      <c r="I655" s="24">
        <f t="shared" si="13"/>
        <v>5.0986000000000004E-2</v>
      </c>
      <c r="J655" s="51" t="s">
        <v>318</v>
      </c>
      <c r="K655" s="47"/>
      <c r="L655" s="47"/>
      <c r="M655" s="47"/>
    </row>
    <row r="656" spans="1:13" x14ac:dyDescent="0.2">
      <c r="A656" s="51" t="s">
        <v>7</v>
      </c>
      <c r="B656" s="51" t="s">
        <v>157</v>
      </c>
      <c r="C656" s="51" t="s">
        <v>102</v>
      </c>
      <c r="D656" s="51" t="s">
        <v>173</v>
      </c>
      <c r="E656" s="24"/>
      <c r="F656" s="24"/>
      <c r="G656" s="24"/>
      <c r="H656" s="52">
        <v>-106543.85775099999</v>
      </c>
      <c r="I656" s="24">
        <f t="shared" si="13"/>
        <v>-106543.85775099999</v>
      </c>
      <c r="J656" s="51" t="s">
        <v>318</v>
      </c>
      <c r="K656" s="47"/>
      <c r="L656" s="47"/>
      <c r="M656" s="47"/>
    </row>
    <row r="657" spans="1:13" x14ac:dyDescent="0.2">
      <c r="A657" s="51" t="s">
        <v>7</v>
      </c>
      <c r="B657" s="51" t="s">
        <v>157</v>
      </c>
      <c r="C657" s="51" t="s">
        <v>207</v>
      </c>
      <c r="D657" s="51" t="s">
        <v>173</v>
      </c>
      <c r="E657" s="24"/>
      <c r="F657" s="24"/>
      <c r="G657" s="24"/>
      <c r="H657" s="52">
        <v>1750789.144055</v>
      </c>
      <c r="I657" s="24">
        <f t="shared" si="13"/>
        <v>1750789.144055</v>
      </c>
      <c r="J657" s="51" t="s">
        <v>318</v>
      </c>
      <c r="K657" s="47"/>
      <c r="L657" s="47"/>
      <c r="M657" s="47"/>
    </row>
    <row r="658" spans="1:13" x14ac:dyDescent="0.2">
      <c r="A658" s="51" t="s">
        <v>7</v>
      </c>
      <c r="B658" s="51" t="s">
        <v>157</v>
      </c>
      <c r="C658" s="51" t="s">
        <v>208</v>
      </c>
      <c r="D658" s="51" t="s">
        <v>173</v>
      </c>
      <c r="E658" s="24"/>
      <c r="F658" s="24"/>
      <c r="G658" s="24"/>
      <c r="H658" s="52">
        <v>-44971.903228000003</v>
      </c>
      <c r="I658" s="24">
        <f t="shared" si="13"/>
        <v>-44971.903228000003</v>
      </c>
      <c r="J658" s="51" t="s">
        <v>318</v>
      </c>
      <c r="K658" s="47"/>
      <c r="L658" s="47"/>
      <c r="M658" s="47"/>
    </row>
    <row r="659" spans="1:13" x14ac:dyDescent="0.2">
      <c r="A659" s="51" t="s">
        <v>7</v>
      </c>
      <c r="B659" s="51" t="s">
        <v>157</v>
      </c>
      <c r="C659" s="51" t="s">
        <v>103</v>
      </c>
      <c r="D659" s="51" t="s">
        <v>173</v>
      </c>
      <c r="E659" s="24"/>
      <c r="F659" s="24"/>
      <c r="G659" s="24"/>
      <c r="H659" s="52">
        <v>-713842.65130999987</v>
      </c>
      <c r="I659" s="24">
        <f t="shared" si="13"/>
        <v>-713842.65130999987</v>
      </c>
      <c r="J659" s="51" t="s">
        <v>318</v>
      </c>
      <c r="K659" s="47"/>
      <c r="L659" s="47"/>
      <c r="M659" s="47"/>
    </row>
    <row r="660" spans="1:13" x14ac:dyDescent="0.2">
      <c r="A660" s="51" t="s">
        <v>7</v>
      </c>
      <c r="B660" s="51" t="s">
        <v>157</v>
      </c>
      <c r="C660" s="51" t="s">
        <v>339</v>
      </c>
      <c r="D660" s="51" t="s">
        <v>173</v>
      </c>
      <c r="E660" s="24"/>
      <c r="F660" s="24"/>
      <c r="G660" s="24"/>
      <c r="H660" s="52">
        <v>-415.73199999999997</v>
      </c>
      <c r="I660" s="24">
        <f t="shared" si="13"/>
        <v>-415.73199999999997</v>
      </c>
      <c r="J660" s="51" t="s">
        <v>318</v>
      </c>
      <c r="K660" s="47"/>
      <c r="L660" s="47"/>
      <c r="M660" s="47"/>
    </row>
    <row r="661" spans="1:13" x14ac:dyDescent="0.2">
      <c r="A661" s="51" t="s">
        <v>7</v>
      </c>
      <c r="B661" s="51" t="s">
        <v>157</v>
      </c>
      <c r="C661" s="51" t="s">
        <v>209</v>
      </c>
      <c r="D661" s="51" t="s">
        <v>173</v>
      </c>
      <c r="E661" s="24"/>
      <c r="F661" s="24"/>
      <c r="G661" s="24"/>
      <c r="H661" s="52">
        <v>239882.51554699999</v>
      </c>
      <c r="I661" s="24">
        <f t="shared" si="13"/>
        <v>239882.51554699999</v>
      </c>
      <c r="J661" s="51" t="s">
        <v>318</v>
      </c>
      <c r="K661" s="47"/>
      <c r="L661" s="47"/>
      <c r="M661" s="47"/>
    </row>
    <row r="662" spans="1:13" x14ac:dyDescent="0.2">
      <c r="A662" s="51" t="s">
        <v>7</v>
      </c>
      <c r="B662" s="51" t="s">
        <v>157</v>
      </c>
      <c r="C662" s="51" t="s">
        <v>209</v>
      </c>
      <c r="D662" s="51" t="s">
        <v>173</v>
      </c>
      <c r="E662" s="24"/>
      <c r="F662" s="24"/>
      <c r="G662" s="24"/>
      <c r="H662" s="52">
        <v>72111.460800000001</v>
      </c>
      <c r="I662" s="24">
        <f t="shared" si="13"/>
        <v>72111.460800000001</v>
      </c>
      <c r="J662" s="51" t="s">
        <v>319</v>
      </c>
      <c r="K662" s="47"/>
      <c r="L662" s="47"/>
      <c r="M662" s="47"/>
    </row>
    <row r="663" spans="1:13" x14ac:dyDescent="0.2">
      <c r="A663" s="51" t="s">
        <v>7</v>
      </c>
      <c r="B663" s="51" t="s">
        <v>157</v>
      </c>
      <c r="C663" s="51" t="s">
        <v>104</v>
      </c>
      <c r="D663" s="51" t="s">
        <v>173</v>
      </c>
      <c r="E663" s="24"/>
      <c r="F663" s="24"/>
      <c r="G663" s="24"/>
      <c r="H663" s="52">
        <v>14744.60212</v>
      </c>
      <c r="I663" s="24">
        <f t="shared" si="13"/>
        <v>14744.60212</v>
      </c>
      <c r="J663" s="51" t="s">
        <v>318</v>
      </c>
      <c r="K663" s="47"/>
      <c r="L663" s="47"/>
      <c r="M663" s="47"/>
    </row>
    <row r="664" spans="1:13" x14ac:dyDescent="0.2">
      <c r="A664" s="51" t="s">
        <v>7</v>
      </c>
      <c r="B664" s="51" t="s">
        <v>157</v>
      </c>
      <c r="C664" s="51" t="s">
        <v>104</v>
      </c>
      <c r="D664" s="51" t="s">
        <v>173</v>
      </c>
      <c r="E664" s="24"/>
      <c r="F664" s="24"/>
      <c r="G664" s="24"/>
      <c r="H664" s="52">
        <v>-2080324.6477969999</v>
      </c>
      <c r="I664" s="24">
        <f t="shared" si="13"/>
        <v>-2080324.6477969999</v>
      </c>
      <c r="J664" s="51" t="s">
        <v>319</v>
      </c>
      <c r="K664" s="47"/>
      <c r="L664" s="47"/>
      <c r="M664" s="47"/>
    </row>
    <row r="665" spans="1:13" x14ac:dyDescent="0.2">
      <c r="A665" s="51" t="s">
        <v>7</v>
      </c>
      <c r="B665" s="51" t="s">
        <v>157</v>
      </c>
      <c r="C665" s="51" t="s">
        <v>210</v>
      </c>
      <c r="D665" s="51" t="s">
        <v>173</v>
      </c>
      <c r="E665" s="24"/>
      <c r="F665" s="24"/>
      <c r="G665" s="24"/>
      <c r="H665" s="52">
        <v>-33673.164425000003</v>
      </c>
      <c r="I665" s="24">
        <f t="shared" si="13"/>
        <v>-33673.164425000003</v>
      </c>
      <c r="J665" s="51" t="s">
        <v>318</v>
      </c>
      <c r="K665" s="47"/>
      <c r="L665" s="47"/>
      <c r="M665" s="47"/>
    </row>
    <row r="666" spans="1:13" x14ac:dyDescent="0.2">
      <c r="A666" s="51" t="s">
        <v>7</v>
      </c>
      <c r="B666" s="51" t="s">
        <v>157</v>
      </c>
      <c r="C666" s="51" t="s">
        <v>12</v>
      </c>
      <c r="D666" s="51" t="s">
        <v>173</v>
      </c>
      <c r="E666" s="24"/>
      <c r="F666" s="24"/>
      <c r="G666" s="24"/>
      <c r="H666" s="52">
        <v>-33656503.170894995</v>
      </c>
      <c r="I666" s="24">
        <f t="shared" si="13"/>
        <v>-33656503.170894995</v>
      </c>
      <c r="J666" s="51" t="s">
        <v>318</v>
      </c>
      <c r="K666" s="47"/>
      <c r="L666" s="47"/>
      <c r="M666" s="47"/>
    </row>
    <row r="667" spans="1:13" x14ac:dyDescent="0.2">
      <c r="A667" s="51" t="s">
        <v>7</v>
      </c>
      <c r="B667" s="51" t="s">
        <v>157</v>
      </c>
      <c r="C667" s="51" t="s">
        <v>12</v>
      </c>
      <c r="D667" s="51" t="s">
        <v>173</v>
      </c>
      <c r="E667" s="24"/>
      <c r="F667" s="24"/>
      <c r="G667" s="24"/>
      <c r="H667" s="52">
        <v>-4004321.4445589995</v>
      </c>
      <c r="I667" s="24">
        <f t="shared" si="13"/>
        <v>-4004321.4445589995</v>
      </c>
      <c r="J667" s="51" t="s">
        <v>319</v>
      </c>
      <c r="K667" s="47"/>
      <c r="L667" s="47"/>
      <c r="M667" s="47"/>
    </row>
    <row r="668" spans="1:13" x14ac:dyDescent="0.2">
      <c r="A668" s="51" t="s">
        <v>7</v>
      </c>
      <c r="B668" s="51" t="s">
        <v>157</v>
      </c>
      <c r="C668" s="51" t="s">
        <v>211</v>
      </c>
      <c r="D668" s="51" t="s">
        <v>173</v>
      </c>
      <c r="E668" s="24"/>
      <c r="F668" s="24"/>
      <c r="G668" s="24"/>
      <c r="H668" s="52">
        <v>906601.54265200009</v>
      </c>
      <c r="I668" s="24">
        <f t="shared" si="13"/>
        <v>906601.54265200009</v>
      </c>
      <c r="J668" s="51" t="s">
        <v>318</v>
      </c>
      <c r="K668" s="47"/>
      <c r="L668" s="47"/>
      <c r="M668" s="47"/>
    </row>
    <row r="669" spans="1:13" x14ac:dyDescent="0.2">
      <c r="A669" s="51" t="s">
        <v>7</v>
      </c>
      <c r="B669" s="51" t="s">
        <v>157</v>
      </c>
      <c r="C669" s="51" t="s">
        <v>378</v>
      </c>
      <c r="D669" s="51" t="s">
        <v>212</v>
      </c>
      <c r="E669" s="24"/>
      <c r="F669" s="24"/>
      <c r="G669" s="24"/>
      <c r="H669" s="52">
        <v>381761.69897199998</v>
      </c>
      <c r="I669" s="24">
        <f t="shared" si="13"/>
        <v>381761.69897199998</v>
      </c>
      <c r="J669" s="51" t="s">
        <v>318</v>
      </c>
      <c r="K669" s="47"/>
      <c r="L669" s="47"/>
      <c r="M669" s="47"/>
    </row>
    <row r="670" spans="1:13" x14ac:dyDescent="0.2">
      <c r="A670" s="51" t="s">
        <v>7</v>
      </c>
      <c r="B670" s="51" t="s">
        <v>157</v>
      </c>
      <c r="C670" s="51" t="s">
        <v>379</v>
      </c>
      <c r="D670" s="51" t="s">
        <v>212</v>
      </c>
      <c r="E670" s="24"/>
      <c r="F670" s="24"/>
      <c r="G670" s="24"/>
      <c r="H670" s="52">
        <v>801.93133999999998</v>
      </c>
      <c r="I670" s="24">
        <f t="shared" si="13"/>
        <v>801.93133999999998</v>
      </c>
      <c r="J670" s="51" t="s">
        <v>318</v>
      </c>
      <c r="K670" s="47"/>
      <c r="L670" s="47"/>
      <c r="M670" s="47"/>
    </row>
    <row r="671" spans="1:13" x14ac:dyDescent="0.2">
      <c r="A671" s="51" t="s">
        <v>7</v>
      </c>
      <c r="B671" s="51" t="s">
        <v>157</v>
      </c>
      <c r="C671" s="51" t="s">
        <v>380</v>
      </c>
      <c r="D671" s="51" t="s">
        <v>212</v>
      </c>
      <c r="E671" s="24"/>
      <c r="F671" s="24"/>
      <c r="G671" s="24"/>
      <c r="H671" s="52">
        <v>250965.96792600001</v>
      </c>
      <c r="I671" s="24">
        <f t="shared" si="13"/>
        <v>250965.96792600001</v>
      </c>
      <c r="J671" s="51" t="s">
        <v>318</v>
      </c>
      <c r="K671" s="47"/>
      <c r="L671" s="47"/>
      <c r="M671" s="47"/>
    </row>
    <row r="672" spans="1:13" x14ac:dyDescent="0.2">
      <c r="A672" s="51" t="s">
        <v>7</v>
      </c>
      <c r="B672" s="51" t="s">
        <v>157</v>
      </c>
      <c r="C672" s="51" t="s">
        <v>381</v>
      </c>
      <c r="D672" s="51" t="s">
        <v>212</v>
      </c>
      <c r="E672" s="24"/>
      <c r="F672" s="24"/>
      <c r="G672" s="24"/>
      <c r="H672" s="52">
        <v>29449.160620000002</v>
      </c>
      <c r="I672" s="24">
        <f t="shared" si="13"/>
        <v>29449.160620000002</v>
      </c>
      <c r="J672" s="51" t="s">
        <v>318</v>
      </c>
      <c r="K672" s="47"/>
      <c r="L672" s="47"/>
      <c r="M672" s="47"/>
    </row>
    <row r="673" spans="1:13" x14ac:dyDescent="0.2">
      <c r="A673" s="51" t="s">
        <v>7</v>
      </c>
      <c r="B673" s="51" t="s">
        <v>157</v>
      </c>
      <c r="C673" s="51" t="s">
        <v>382</v>
      </c>
      <c r="D673" s="51" t="s">
        <v>212</v>
      </c>
      <c r="E673" s="24"/>
      <c r="F673" s="24"/>
      <c r="G673" s="24"/>
      <c r="H673" s="52">
        <v>26680.481588999999</v>
      </c>
      <c r="I673" s="24">
        <f t="shared" si="13"/>
        <v>26680.481588999999</v>
      </c>
      <c r="J673" s="51" t="s">
        <v>318</v>
      </c>
      <c r="K673" s="47"/>
      <c r="L673" s="47"/>
      <c r="M673" s="47"/>
    </row>
    <row r="674" spans="1:13" x14ac:dyDescent="0.2">
      <c r="A674" s="51" t="s">
        <v>7</v>
      </c>
      <c r="B674" s="51" t="s">
        <v>157</v>
      </c>
      <c r="C674" s="51" t="s">
        <v>383</v>
      </c>
      <c r="D674" s="51" t="s">
        <v>212</v>
      </c>
      <c r="E674" s="24"/>
      <c r="F674" s="24"/>
      <c r="G674" s="24"/>
      <c r="H674" s="52">
        <v>-191372.36825299999</v>
      </c>
      <c r="I674" s="24">
        <f t="shared" si="13"/>
        <v>-191372.36825299999</v>
      </c>
      <c r="J674" s="51" t="s">
        <v>318</v>
      </c>
      <c r="K674" s="47"/>
      <c r="L674" s="47"/>
      <c r="M674" s="47"/>
    </row>
    <row r="675" spans="1:13" x14ac:dyDescent="0.2">
      <c r="A675" s="51" t="s">
        <v>7</v>
      </c>
      <c r="B675" s="51" t="s">
        <v>157</v>
      </c>
      <c r="C675" s="51" t="s">
        <v>368</v>
      </c>
      <c r="D675" s="51" t="s">
        <v>212</v>
      </c>
      <c r="E675" s="24"/>
      <c r="F675" s="24"/>
      <c r="G675" s="24"/>
      <c r="H675" s="52">
        <v>166.685</v>
      </c>
      <c r="I675" s="24">
        <f t="shared" si="13"/>
        <v>166.685</v>
      </c>
      <c r="J675" s="51" t="s">
        <v>318</v>
      </c>
      <c r="K675" s="47"/>
      <c r="L675" s="47"/>
      <c r="M675" s="47"/>
    </row>
    <row r="676" spans="1:13" x14ac:dyDescent="0.2">
      <c r="A676" s="51" t="s">
        <v>7</v>
      </c>
      <c r="B676" s="51" t="s">
        <v>157</v>
      </c>
      <c r="C676" s="51" t="s">
        <v>12</v>
      </c>
      <c r="D676" s="51" t="s">
        <v>212</v>
      </c>
      <c r="E676" s="24"/>
      <c r="F676" s="24"/>
      <c r="G676" s="24"/>
      <c r="H676" s="52">
        <v>-498453.55719399999</v>
      </c>
      <c r="I676" s="24">
        <f t="shared" si="13"/>
        <v>-498453.55719399999</v>
      </c>
      <c r="J676" s="51" t="s">
        <v>318</v>
      </c>
      <c r="K676" s="47"/>
      <c r="L676" s="47"/>
      <c r="M676" s="47"/>
    </row>
    <row r="677" spans="1:13" x14ac:dyDescent="0.2">
      <c r="A677" s="51" t="s">
        <v>7</v>
      </c>
      <c r="B677" s="51" t="s">
        <v>157</v>
      </c>
      <c r="C677" s="51" t="s">
        <v>103</v>
      </c>
      <c r="D677" s="51" t="s">
        <v>213</v>
      </c>
      <c r="E677" s="24"/>
      <c r="F677" s="24"/>
      <c r="G677" s="24"/>
      <c r="H677" s="52">
        <v>-10724.397201</v>
      </c>
      <c r="I677" s="24">
        <f t="shared" si="13"/>
        <v>-10724.397201</v>
      </c>
      <c r="J677" s="51" t="s">
        <v>318</v>
      </c>
      <c r="K677" s="47"/>
      <c r="L677" s="47"/>
      <c r="M677" s="47"/>
    </row>
    <row r="678" spans="1:13" x14ac:dyDescent="0.2">
      <c r="A678" s="51" t="s">
        <v>7</v>
      </c>
      <c r="B678" s="51" t="s">
        <v>157</v>
      </c>
      <c r="C678" s="51" t="s">
        <v>12</v>
      </c>
      <c r="D678" s="51" t="s">
        <v>213</v>
      </c>
      <c r="E678" s="24"/>
      <c r="F678" s="24"/>
      <c r="G678" s="24"/>
      <c r="H678" s="52">
        <v>0</v>
      </c>
      <c r="I678" s="24">
        <f t="shared" si="13"/>
        <v>0</v>
      </c>
      <c r="J678" s="51" t="s">
        <v>318</v>
      </c>
      <c r="K678" s="47"/>
      <c r="L678" s="47"/>
      <c r="M678" s="47"/>
    </row>
    <row r="679" spans="1:13" x14ac:dyDescent="0.2">
      <c r="A679" s="51" t="s">
        <v>7</v>
      </c>
      <c r="B679" s="51" t="s">
        <v>157</v>
      </c>
      <c r="C679" s="51" t="s">
        <v>215</v>
      </c>
      <c r="D679" s="51" t="s">
        <v>216</v>
      </c>
      <c r="E679" s="24"/>
      <c r="F679" s="24"/>
      <c r="G679" s="24"/>
      <c r="H679" s="52">
        <v>89119.502067000009</v>
      </c>
      <c r="I679" s="24">
        <f t="shared" si="13"/>
        <v>89119.502067000009</v>
      </c>
      <c r="J679" s="51" t="s">
        <v>318</v>
      </c>
      <c r="K679" s="47"/>
      <c r="L679" s="47"/>
      <c r="M679" s="47"/>
    </row>
    <row r="680" spans="1:13" x14ac:dyDescent="0.2">
      <c r="A680" s="51" t="s">
        <v>7</v>
      </c>
      <c r="B680" s="51" t="s">
        <v>157</v>
      </c>
      <c r="C680" s="51" t="s">
        <v>384</v>
      </c>
      <c r="D680" s="51" t="s">
        <v>216</v>
      </c>
      <c r="E680" s="24"/>
      <c r="F680" s="24"/>
      <c r="G680" s="24"/>
      <c r="H680" s="52">
        <v>0</v>
      </c>
      <c r="I680" s="24">
        <f t="shared" si="13"/>
        <v>0</v>
      </c>
      <c r="J680" s="51" t="s">
        <v>318</v>
      </c>
      <c r="K680" s="47"/>
      <c r="L680" s="47"/>
      <c r="M680" s="47"/>
    </row>
    <row r="681" spans="1:13" x14ac:dyDescent="0.2">
      <c r="A681" s="51" t="s">
        <v>7</v>
      </c>
      <c r="B681" s="51" t="s">
        <v>157</v>
      </c>
      <c r="C681" s="51" t="s">
        <v>218</v>
      </c>
      <c r="D681" s="51" t="s">
        <v>216</v>
      </c>
      <c r="E681" s="24"/>
      <c r="F681" s="24"/>
      <c r="G681" s="24"/>
      <c r="H681" s="52">
        <v>95696.841180999996</v>
      </c>
      <c r="I681" s="24">
        <f t="shared" si="13"/>
        <v>95696.841180999996</v>
      </c>
      <c r="J681" s="51" t="s">
        <v>318</v>
      </c>
      <c r="K681" s="47"/>
      <c r="L681" s="47"/>
      <c r="M681" s="47"/>
    </row>
    <row r="682" spans="1:13" x14ac:dyDescent="0.2">
      <c r="A682" s="51" t="s">
        <v>7</v>
      </c>
      <c r="B682" s="51" t="s">
        <v>157</v>
      </c>
      <c r="C682" s="51" t="s">
        <v>219</v>
      </c>
      <c r="D682" s="51" t="s">
        <v>216</v>
      </c>
      <c r="E682" s="24"/>
      <c r="F682" s="24"/>
      <c r="G682" s="24"/>
      <c r="H682" s="52">
        <v>174811.28398899999</v>
      </c>
      <c r="I682" s="24">
        <f t="shared" si="13"/>
        <v>174811.28398899999</v>
      </c>
      <c r="J682" s="51" t="s">
        <v>318</v>
      </c>
      <c r="K682" s="47"/>
      <c r="L682" s="47"/>
      <c r="M682" s="47"/>
    </row>
    <row r="683" spans="1:13" x14ac:dyDescent="0.2">
      <c r="A683" s="51" t="s">
        <v>7</v>
      </c>
      <c r="B683" s="51" t="s">
        <v>157</v>
      </c>
      <c r="C683" s="51" t="s">
        <v>127</v>
      </c>
      <c r="D683" s="51" t="s">
        <v>216</v>
      </c>
      <c r="E683" s="24"/>
      <c r="F683" s="24"/>
      <c r="G683" s="24"/>
      <c r="H683" s="52">
        <v>3451.36</v>
      </c>
      <c r="I683" s="24">
        <f t="shared" si="13"/>
        <v>3451.36</v>
      </c>
      <c r="J683" s="51" t="s">
        <v>318</v>
      </c>
      <c r="K683" s="47"/>
      <c r="L683" s="47"/>
      <c r="M683" s="47"/>
    </row>
    <row r="684" spans="1:13" x14ac:dyDescent="0.2">
      <c r="A684" s="51" t="s">
        <v>7</v>
      </c>
      <c r="B684" s="51" t="s">
        <v>157</v>
      </c>
      <c r="C684" s="51" t="s">
        <v>99</v>
      </c>
      <c r="D684" s="51" t="s">
        <v>220</v>
      </c>
      <c r="E684" s="24"/>
      <c r="F684" s="24"/>
      <c r="G684" s="24"/>
      <c r="H684" s="52">
        <v>0</v>
      </c>
      <c r="I684" s="24">
        <f t="shared" si="13"/>
        <v>0</v>
      </c>
      <c r="J684" s="51" t="s">
        <v>318</v>
      </c>
      <c r="K684" s="47"/>
      <c r="L684" s="47"/>
      <c r="M684" s="47"/>
    </row>
    <row r="685" spans="1:13" x14ac:dyDescent="0.2">
      <c r="A685" s="51" t="s">
        <v>7</v>
      </c>
      <c r="B685" s="51" t="s">
        <v>157</v>
      </c>
      <c r="C685" s="51" t="s">
        <v>99</v>
      </c>
      <c r="D685" s="51" t="s">
        <v>220</v>
      </c>
      <c r="E685" s="24"/>
      <c r="F685" s="24"/>
      <c r="G685" s="24"/>
      <c r="H685" s="52">
        <v>0</v>
      </c>
      <c r="I685" s="24">
        <f t="shared" si="13"/>
        <v>0</v>
      </c>
      <c r="J685" s="51" t="s">
        <v>319</v>
      </c>
      <c r="K685" s="47"/>
      <c r="L685" s="47"/>
      <c r="M685" s="47"/>
    </row>
    <row r="686" spans="1:13" x14ac:dyDescent="0.2">
      <c r="A686" s="51" t="s">
        <v>7</v>
      </c>
      <c r="B686" s="51" t="s">
        <v>157</v>
      </c>
      <c r="C686" s="51" t="s">
        <v>221</v>
      </c>
      <c r="D686" s="51" t="s">
        <v>220</v>
      </c>
      <c r="E686" s="24"/>
      <c r="F686" s="24"/>
      <c r="G686" s="24"/>
      <c r="H686" s="52">
        <v>26148.758399999999</v>
      </c>
      <c r="I686" s="24">
        <f t="shared" si="13"/>
        <v>26148.758399999999</v>
      </c>
      <c r="J686" s="51" t="s">
        <v>318</v>
      </c>
      <c r="K686" s="47"/>
      <c r="L686" s="47"/>
      <c r="M686" s="47"/>
    </row>
    <row r="687" spans="1:13" x14ac:dyDescent="0.2">
      <c r="A687" s="11"/>
      <c r="B687" s="11" t="s">
        <v>157</v>
      </c>
      <c r="C687" s="11"/>
      <c r="D687" s="11" t="s">
        <v>222</v>
      </c>
      <c r="E687" s="28">
        <v>55724838.899999999</v>
      </c>
      <c r="F687" s="28">
        <v>28067972.370000001</v>
      </c>
      <c r="G687" s="28">
        <f>SUM(G266:G686)</f>
        <v>83792811.269999981</v>
      </c>
      <c r="H687" s="28"/>
      <c r="I687" s="28">
        <f>SUM(I266:I686)</f>
        <v>84266131.500087038</v>
      </c>
      <c r="J687" s="11"/>
      <c r="K687" s="1"/>
      <c r="L687" s="1"/>
      <c r="M687" s="1"/>
    </row>
    <row r="688" spans="1:13" x14ac:dyDescent="0.2">
      <c r="A688" s="11"/>
      <c r="B688" s="11" t="s">
        <v>223</v>
      </c>
      <c r="C688" s="11"/>
      <c r="D688" s="11" t="s">
        <v>409</v>
      </c>
      <c r="E688" s="28">
        <v>66184835.920000002</v>
      </c>
      <c r="F688" s="28">
        <v>30851335.52</v>
      </c>
      <c r="G688" s="28">
        <f>G265+G687</f>
        <v>97036171.439999983</v>
      </c>
      <c r="H688" s="28"/>
      <c r="I688" s="28">
        <f>I265+I687</f>
        <v>95658733.846373037</v>
      </c>
      <c r="J688" s="11"/>
      <c r="K688" s="1"/>
      <c r="L688" s="1"/>
      <c r="M688" s="1"/>
    </row>
    <row r="689" spans="1:13" x14ac:dyDescent="0.2">
      <c r="A689" s="4" t="s">
        <v>7</v>
      </c>
      <c r="B689" s="4" t="s">
        <v>224</v>
      </c>
      <c r="C689" s="4" t="s">
        <v>225</v>
      </c>
      <c r="D689" s="4" t="s">
        <v>226</v>
      </c>
      <c r="E689" s="24">
        <v>38848.61</v>
      </c>
      <c r="F689" s="24">
        <v>17705.28</v>
      </c>
      <c r="G689" s="24">
        <f t="shared" ref="G689:G754" si="14">SUM(E689:F689)</f>
        <v>56553.89</v>
      </c>
      <c r="H689" s="24"/>
      <c r="I689" s="24">
        <f t="shared" si="11"/>
        <v>56553.89</v>
      </c>
      <c r="J689" s="4" t="s">
        <v>11</v>
      </c>
      <c r="K689" s="7"/>
      <c r="L689" s="7"/>
      <c r="M689" s="7"/>
    </row>
    <row r="690" spans="1:13" x14ac:dyDescent="0.2">
      <c r="A690" s="4" t="s">
        <v>7</v>
      </c>
      <c r="B690" s="4" t="s">
        <v>224</v>
      </c>
      <c r="C690" s="4" t="s">
        <v>227</v>
      </c>
      <c r="D690" s="4" t="s">
        <v>226</v>
      </c>
      <c r="E690" s="24">
        <v>3758.1</v>
      </c>
      <c r="F690" s="24">
        <v>1770.91</v>
      </c>
      <c r="G690" s="24">
        <f t="shared" si="14"/>
        <v>5529.01</v>
      </c>
      <c r="H690" s="24"/>
      <c r="I690" s="24">
        <f t="shared" si="11"/>
        <v>5529.01</v>
      </c>
      <c r="J690" s="4" t="s">
        <v>13</v>
      </c>
      <c r="K690" s="7"/>
      <c r="L690" s="7"/>
      <c r="M690" s="7"/>
    </row>
    <row r="691" spans="1:13" x14ac:dyDescent="0.2">
      <c r="A691" s="4" t="s">
        <v>7</v>
      </c>
      <c r="B691" s="4" t="s">
        <v>224</v>
      </c>
      <c r="C691" s="4" t="s">
        <v>228</v>
      </c>
      <c r="D691" s="4" t="s">
        <v>226</v>
      </c>
      <c r="E691" s="24">
        <v>9089963.7100000009</v>
      </c>
      <c r="F691" s="24">
        <v>4448389.95</v>
      </c>
      <c r="G691" s="24">
        <f t="shared" si="14"/>
        <v>13538353.66</v>
      </c>
      <c r="H691" s="24"/>
      <c r="I691" s="24">
        <f t="shared" si="11"/>
        <v>13538353.66</v>
      </c>
      <c r="J691" s="4" t="s">
        <v>11</v>
      </c>
      <c r="K691" s="7"/>
      <c r="L691" s="7"/>
      <c r="M691" s="7"/>
    </row>
    <row r="692" spans="1:13" x14ac:dyDescent="0.2">
      <c r="A692" s="4" t="s">
        <v>7</v>
      </c>
      <c r="B692" s="4" t="s">
        <v>224</v>
      </c>
      <c r="C692" s="4" t="s">
        <v>228</v>
      </c>
      <c r="D692" s="4" t="s">
        <v>226</v>
      </c>
      <c r="E692" s="24">
        <v>-48904.9</v>
      </c>
      <c r="F692" s="24">
        <v>41972.85</v>
      </c>
      <c r="G692" s="24">
        <f t="shared" si="14"/>
        <v>-6932.0500000000029</v>
      </c>
      <c r="H692" s="24"/>
      <c r="I692" s="24">
        <f t="shared" si="11"/>
        <v>-6932.0500000000029</v>
      </c>
      <c r="J692" s="4" t="s">
        <v>13</v>
      </c>
      <c r="K692" s="7"/>
      <c r="L692" s="7"/>
      <c r="M692" s="7"/>
    </row>
    <row r="693" spans="1:13" x14ac:dyDescent="0.2">
      <c r="A693" s="4" t="s">
        <v>7</v>
      </c>
      <c r="B693" s="4" t="s">
        <v>224</v>
      </c>
      <c r="C693" s="4" t="s">
        <v>229</v>
      </c>
      <c r="D693" s="4" t="s">
        <v>226</v>
      </c>
      <c r="E693" s="24">
        <v>116927.29</v>
      </c>
      <c r="F693" s="24">
        <v>57427.41</v>
      </c>
      <c r="G693" s="24">
        <f t="shared" si="14"/>
        <v>174354.7</v>
      </c>
      <c r="H693" s="24"/>
      <c r="I693" s="24">
        <f t="shared" si="11"/>
        <v>174354.7</v>
      </c>
      <c r="J693" s="4" t="s">
        <v>11</v>
      </c>
      <c r="K693" s="7"/>
      <c r="L693" s="7"/>
      <c r="M693" s="7"/>
    </row>
    <row r="694" spans="1:13" x14ac:dyDescent="0.2">
      <c r="A694" s="4" t="s">
        <v>7</v>
      </c>
      <c r="B694" s="4" t="s">
        <v>224</v>
      </c>
      <c r="C694" s="4" t="s">
        <v>230</v>
      </c>
      <c r="D694" s="4" t="s">
        <v>226</v>
      </c>
      <c r="E694" s="24">
        <v>2461.29</v>
      </c>
      <c r="F694" s="24">
        <v>1208.83</v>
      </c>
      <c r="G694" s="24">
        <f t="shared" si="14"/>
        <v>3670.12</v>
      </c>
      <c r="H694" s="24"/>
      <c r="I694" s="24">
        <f t="shared" si="11"/>
        <v>3670.12</v>
      </c>
      <c r="J694" s="4" t="s">
        <v>11</v>
      </c>
      <c r="K694" s="7"/>
      <c r="L694" s="7"/>
      <c r="M694" s="7"/>
    </row>
    <row r="695" spans="1:13" x14ac:dyDescent="0.2">
      <c r="A695" s="4" t="s">
        <v>7</v>
      </c>
      <c r="B695" s="4" t="s">
        <v>224</v>
      </c>
      <c r="C695" s="4" t="s">
        <v>231</v>
      </c>
      <c r="D695" s="4" t="s">
        <v>226</v>
      </c>
      <c r="E695" s="24">
        <v>69832.73</v>
      </c>
      <c r="F695" s="24">
        <v>34297.5</v>
      </c>
      <c r="G695" s="24">
        <f t="shared" si="14"/>
        <v>104130.23</v>
      </c>
      <c r="H695" s="24"/>
      <c r="I695" s="24">
        <f t="shared" si="11"/>
        <v>104130.23</v>
      </c>
      <c r="J695" s="4" t="s">
        <v>11</v>
      </c>
      <c r="K695" s="7"/>
      <c r="L695" s="7"/>
      <c r="M695" s="7"/>
    </row>
    <row r="696" spans="1:13" x14ac:dyDescent="0.2">
      <c r="A696" s="4" t="s">
        <v>7</v>
      </c>
      <c r="B696" s="4" t="s">
        <v>224</v>
      </c>
      <c r="C696" s="4" t="s">
        <v>231</v>
      </c>
      <c r="D696" s="4" t="s">
        <v>226</v>
      </c>
      <c r="E696" s="24">
        <v>1056.67</v>
      </c>
      <c r="F696" s="24">
        <v>518.97</v>
      </c>
      <c r="G696" s="24">
        <f t="shared" si="14"/>
        <v>1575.64</v>
      </c>
      <c r="H696" s="24"/>
      <c r="I696" s="24">
        <f t="shared" si="11"/>
        <v>1575.64</v>
      </c>
      <c r="J696" s="4" t="s">
        <v>13</v>
      </c>
      <c r="K696" s="7"/>
      <c r="L696" s="7"/>
      <c r="M696" s="7"/>
    </row>
    <row r="697" spans="1:13" x14ac:dyDescent="0.2">
      <c r="A697" s="4" t="s">
        <v>7</v>
      </c>
      <c r="B697" s="4" t="s">
        <v>224</v>
      </c>
      <c r="C697" s="4" t="s">
        <v>232</v>
      </c>
      <c r="D697" s="4" t="s">
        <v>226</v>
      </c>
      <c r="E697" s="24">
        <v>1412.02</v>
      </c>
      <c r="F697" s="24">
        <v>693.5</v>
      </c>
      <c r="G697" s="24">
        <f t="shared" si="14"/>
        <v>2105.52</v>
      </c>
      <c r="H697" s="24"/>
      <c r="I697" s="24">
        <f t="shared" si="11"/>
        <v>2105.52</v>
      </c>
      <c r="J697" s="4" t="s">
        <v>11</v>
      </c>
      <c r="K697" s="7"/>
      <c r="L697" s="7"/>
      <c r="M697" s="7"/>
    </row>
    <row r="698" spans="1:13" x14ac:dyDescent="0.2">
      <c r="A698" s="4" t="s">
        <v>7</v>
      </c>
      <c r="B698" s="4" t="s">
        <v>224</v>
      </c>
      <c r="C698" s="4" t="s">
        <v>233</v>
      </c>
      <c r="D698" s="4" t="s">
        <v>226</v>
      </c>
      <c r="E698" s="24">
        <v>662232.42000000004</v>
      </c>
      <c r="F698" s="24">
        <v>333056.95</v>
      </c>
      <c r="G698" s="24">
        <f t="shared" si="14"/>
        <v>995289.37000000011</v>
      </c>
      <c r="H698" s="24"/>
      <c r="I698" s="24">
        <f t="shared" si="11"/>
        <v>995289.37000000011</v>
      </c>
      <c r="J698" s="4" t="s">
        <v>11</v>
      </c>
      <c r="K698" s="7"/>
      <c r="L698" s="7"/>
      <c r="M698" s="7"/>
    </row>
    <row r="699" spans="1:13" x14ac:dyDescent="0.2">
      <c r="A699" s="4" t="s">
        <v>7</v>
      </c>
      <c r="B699" s="4" t="s">
        <v>224</v>
      </c>
      <c r="C699" s="4" t="s">
        <v>233</v>
      </c>
      <c r="D699" s="4" t="s">
        <v>226</v>
      </c>
      <c r="E699" s="24">
        <v>1999.26</v>
      </c>
      <c r="F699" s="24">
        <v>981.9</v>
      </c>
      <c r="G699" s="24">
        <f t="shared" si="14"/>
        <v>2981.16</v>
      </c>
      <c r="H699" s="24"/>
      <c r="I699" s="24">
        <f t="shared" si="11"/>
        <v>2981.16</v>
      </c>
      <c r="J699" s="4" t="s">
        <v>13</v>
      </c>
      <c r="K699" s="7"/>
      <c r="L699" s="7"/>
      <c r="M699" s="7"/>
    </row>
    <row r="700" spans="1:13" x14ac:dyDescent="0.2">
      <c r="A700" s="4" t="s">
        <v>7</v>
      </c>
      <c r="B700" s="4" t="s">
        <v>224</v>
      </c>
      <c r="C700" s="4" t="s">
        <v>234</v>
      </c>
      <c r="D700" s="4" t="s">
        <v>226</v>
      </c>
      <c r="E700" s="24">
        <v>3813725.09</v>
      </c>
      <c r="F700" s="24">
        <v>1922927.73</v>
      </c>
      <c r="G700" s="24">
        <f t="shared" si="14"/>
        <v>5736652.8200000003</v>
      </c>
      <c r="H700" s="24"/>
      <c r="I700" s="24">
        <f t="shared" si="11"/>
        <v>5736652.8200000003</v>
      </c>
      <c r="J700" s="4" t="s">
        <v>11</v>
      </c>
      <c r="K700" s="7"/>
      <c r="L700" s="7"/>
      <c r="M700" s="7"/>
    </row>
    <row r="701" spans="1:13" x14ac:dyDescent="0.2">
      <c r="A701" s="4" t="s">
        <v>7</v>
      </c>
      <c r="B701" s="4" t="s">
        <v>224</v>
      </c>
      <c r="C701" s="4" t="s">
        <v>234</v>
      </c>
      <c r="D701" s="4" t="s">
        <v>226</v>
      </c>
      <c r="E701" s="24">
        <v>361579.58</v>
      </c>
      <c r="F701" s="24">
        <v>102098.74</v>
      </c>
      <c r="G701" s="24">
        <f t="shared" si="14"/>
        <v>463678.32</v>
      </c>
      <c r="H701" s="24"/>
      <c r="I701" s="24">
        <f t="shared" si="11"/>
        <v>463678.32</v>
      </c>
      <c r="J701" s="4" t="s">
        <v>13</v>
      </c>
      <c r="K701" s="7"/>
      <c r="L701" s="7"/>
      <c r="M701" s="7"/>
    </row>
    <row r="702" spans="1:13" x14ac:dyDescent="0.2">
      <c r="A702" s="4" t="s">
        <v>7</v>
      </c>
      <c r="B702" s="4" t="s">
        <v>224</v>
      </c>
      <c r="C702" s="4" t="s">
        <v>235</v>
      </c>
      <c r="D702" s="4" t="s">
        <v>226</v>
      </c>
      <c r="E702" s="24">
        <v>-1167.49</v>
      </c>
      <c r="F702" s="24">
        <v>-573.4</v>
      </c>
      <c r="G702" s="24">
        <f t="shared" si="14"/>
        <v>-1740.8899999999999</v>
      </c>
      <c r="H702" s="24"/>
      <c r="I702" s="24">
        <f t="shared" si="11"/>
        <v>-1740.8899999999999</v>
      </c>
      <c r="J702" s="4" t="s">
        <v>13</v>
      </c>
      <c r="K702" s="7"/>
      <c r="L702" s="7"/>
      <c r="M702" s="7"/>
    </row>
    <row r="703" spans="1:13" x14ac:dyDescent="0.2">
      <c r="A703" s="4" t="s">
        <v>7</v>
      </c>
      <c r="B703" s="4" t="s">
        <v>224</v>
      </c>
      <c r="C703" s="4" t="s">
        <v>236</v>
      </c>
      <c r="D703" s="4" t="s">
        <v>226</v>
      </c>
      <c r="E703" s="24">
        <v>-2700741.54</v>
      </c>
      <c r="F703" s="24">
        <v>-1350733.11</v>
      </c>
      <c r="G703" s="24">
        <f t="shared" si="14"/>
        <v>-4051474.6500000004</v>
      </c>
      <c r="H703" s="24"/>
      <c r="I703" s="24">
        <f t="shared" si="11"/>
        <v>-4051474.6500000004</v>
      </c>
      <c r="J703" s="4" t="s">
        <v>11</v>
      </c>
      <c r="K703" s="7"/>
      <c r="L703" s="7"/>
      <c r="M703" s="7"/>
    </row>
    <row r="704" spans="1:13" x14ac:dyDescent="0.2">
      <c r="A704" s="4" t="s">
        <v>7</v>
      </c>
      <c r="B704" s="4" t="s">
        <v>224</v>
      </c>
      <c r="C704" s="4" t="s">
        <v>236</v>
      </c>
      <c r="D704" s="4" t="s">
        <v>226</v>
      </c>
      <c r="E704" s="24">
        <v>5109899.6900000004</v>
      </c>
      <c r="F704" s="24">
        <v>3202068.66</v>
      </c>
      <c r="G704" s="24">
        <f t="shared" si="14"/>
        <v>8311968.3500000006</v>
      </c>
      <c r="H704" s="24"/>
      <c r="I704" s="24">
        <f t="shared" si="11"/>
        <v>8311968.3500000006</v>
      </c>
      <c r="J704" s="4" t="s">
        <v>13</v>
      </c>
      <c r="K704" s="7"/>
      <c r="L704" s="7"/>
      <c r="M704" s="7"/>
    </row>
    <row r="705" spans="1:13" x14ac:dyDescent="0.2">
      <c r="A705" s="4" t="s">
        <v>7</v>
      </c>
      <c r="B705" s="4" t="s">
        <v>224</v>
      </c>
      <c r="C705" s="4" t="s">
        <v>237</v>
      </c>
      <c r="D705" s="4" t="s">
        <v>226</v>
      </c>
      <c r="E705" s="24">
        <v>227481.78</v>
      </c>
      <c r="F705" s="24">
        <v>48444.08</v>
      </c>
      <c r="G705" s="24">
        <f t="shared" si="14"/>
        <v>275925.86</v>
      </c>
      <c r="H705" s="24"/>
      <c r="I705" s="24">
        <f t="shared" si="11"/>
        <v>275925.86</v>
      </c>
      <c r="J705" s="4" t="s">
        <v>11</v>
      </c>
      <c r="K705" s="7"/>
      <c r="L705" s="7"/>
      <c r="M705" s="7"/>
    </row>
    <row r="706" spans="1:13" x14ac:dyDescent="0.2">
      <c r="A706" s="4" t="s">
        <v>7</v>
      </c>
      <c r="B706" s="4" t="s">
        <v>224</v>
      </c>
      <c r="C706" s="4" t="s">
        <v>238</v>
      </c>
      <c r="D706" s="4" t="s">
        <v>226</v>
      </c>
      <c r="E706" s="24">
        <v>82593.240000000005</v>
      </c>
      <c r="F706" s="24">
        <v>60269.32</v>
      </c>
      <c r="G706" s="24">
        <f t="shared" si="14"/>
        <v>142862.56</v>
      </c>
      <c r="H706" s="24"/>
      <c r="I706" s="24">
        <f t="shared" si="11"/>
        <v>142862.56</v>
      </c>
      <c r="J706" s="4" t="s">
        <v>11</v>
      </c>
      <c r="K706" s="7"/>
      <c r="L706" s="7"/>
      <c r="M706" s="7"/>
    </row>
    <row r="707" spans="1:13" x14ac:dyDescent="0.2">
      <c r="A707" s="4" t="s">
        <v>7</v>
      </c>
      <c r="B707" s="4" t="s">
        <v>224</v>
      </c>
      <c r="C707" s="4" t="s">
        <v>239</v>
      </c>
      <c r="D707" s="4" t="s">
        <v>226</v>
      </c>
      <c r="E707" s="24">
        <v>1169.3499999999999</v>
      </c>
      <c r="F707" s="24">
        <v>574.32000000000005</v>
      </c>
      <c r="G707" s="24">
        <f t="shared" si="14"/>
        <v>1743.67</v>
      </c>
      <c r="H707" s="24"/>
      <c r="I707" s="24">
        <f t="shared" ref="I707:I820" si="15">SUM(G707:H707)</f>
        <v>1743.67</v>
      </c>
      <c r="J707" s="4" t="s">
        <v>11</v>
      </c>
      <c r="K707" s="7"/>
      <c r="L707" s="7"/>
      <c r="M707" s="7"/>
    </row>
    <row r="708" spans="1:13" x14ac:dyDescent="0.2">
      <c r="A708" s="4" t="s">
        <v>7</v>
      </c>
      <c r="B708" s="4" t="s">
        <v>224</v>
      </c>
      <c r="C708" s="4" t="s">
        <v>240</v>
      </c>
      <c r="D708" s="4" t="s">
        <v>226</v>
      </c>
      <c r="E708" s="24">
        <v>3923.97</v>
      </c>
      <c r="F708" s="24">
        <v>1927.21</v>
      </c>
      <c r="G708" s="24">
        <f t="shared" si="14"/>
        <v>5851.18</v>
      </c>
      <c r="H708" s="24"/>
      <c r="I708" s="24">
        <f t="shared" si="15"/>
        <v>5851.18</v>
      </c>
      <c r="J708" s="4" t="s">
        <v>11</v>
      </c>
      <c r="K708" s="7"/>
      <c r="L708" s="7"/>
      <c r="M708" s="7"/>
    </row>
    <row r="709" spans="1:13" x14ac:dyDescent="0.2">
      <c r="A709" s="4" t="s">
        <v>7</v>
      </c>
      <c r="B709" s="4" t="s">
        <v>224</v>
      </c>
      <c r="C709" s="4" t="s">
        <v>241</v>
      </c>
      <c r="D709" s="4" t="s">
        <v>226</v>
      </c>
      <c r="E709" s="24">
        <v>1116239.3899999999</v>
      </c>
      <c r="F709" s="24">
        <v>23234.17</v>
      </c>
      <c r="G709" s="24">
        <f t="shared" si="14"/>
        <v>1139473.5599999998</v>
      </c>
      <c r="H709" s="24"/>
      <c r="I709" s="24">
        <f t="shared" si="15"/>
        <v>1139473.5599999998</v>
      </c>
      <c r="J709" s="4" t="s">
        <v>11</v>
      </c>
      <c r="K709" s="7"/>
      <c r="L709" s="7"/>
      <c r="M709" s="7"/>
    </row>
    <row r="710" spans="1:13" x14ac:dyDescent="0.2">
      <c r="A710" s="4" t="s">
        <v>7</v>
      </c>
      <c r="B710" s="4" t="s">
        <v>224</v>
      </c>
      <c r="C710" s="4" t="s">
        <v>242</v>
      </c>
      <c r="D710" s="4" t="s">
        <v>226</v>
      </c>
      <c r="E710" s="24">
        <v>0</v>
      </c>
      <c r="F710" s="24">
        <v>0</v>
      </c>
      <c r="G710" s="24">
        <f t="shared" si="14"/>
        <v>0</v>
      </c>
      <c r="H710" s="24"/>
      <c r="I710" s="24">
        <f t="shared" si="15"/>
        <v>0</v>
      </c>
      <c r="J710" s="4" t="s">
        <v>11</v>
      </c>
      <c r="K710" s="7"/>
      <c r="L710" s="7"/>
      <c r="M710" s="7"/>
    </row>
    <row r="711" spans="1:13" x14ac:dyDescent="0.2">
      <c r="A711" s="4" t="s">
        <v>7</v>
      </c>
      <c r="B711" s="4" t="s">
        <v>224</v>
      </c>
      <c r="C711" s="4" t="s">
        <v>243</v>
      </c>
      <c r="D711" s="4" t="s">
        <v>226</v>
      </c>
      <c r="E711" s="24">
        <v>-5573.7</v>
      </c>
      <c r="F711" s="24">
        <v>-4859.6499999999996</v>
      </c>
      <c r="G711" s="24">
        <f t="shared" si="14"/>
        <v>-10433.349999999999</v>
      </c>
      <c r="H711" s="24"/>
      <c r="I711" s="24">
        <f t="shared" si="15"/>
        <v>-10433.349999999999</v>
      </c>
      <c r="J711" s="4" t="s">
        <v>13</v>
      </c>
      <c r="K711" s="7"/>
      <c r="L711" s="7"/>
      <c r="M711" s="7"/>
    </row>
    <row r="712" spans="1:13" x14ac:dyDescent="0.2">
      <c r="A712" s="4" t="s">
        <v>7</v>
      </c>
      <c r="B712" s="4" t="s">
        <v>224</v>
      </c>
      <c r="C712" s="4" t="s">
        <v>244</v>
      </c>
      <c r="D712" s="4" t="s">
        <v>226</v>
      </c>
      <c r="E712" s="24">
        <v>-118267.49</v>
      </c>
      <c r="F712" s="24">
        <v>-70527.92</v>
      </c>
      <c r="G712" s="24">
        <f t="shared" si="14"/>
        <v>-188795.41</v>
      </c>
      <c r="H712" s="24"/>
      <c r="I712" s="24">
        <f t="shared" si="15"/>
        <v>-188795.41</v>
      </c>
      <c r="J712" s="4" t="s">
        <v>11</v>
      </c>
      <c r="K712" s="7"/>
      <c r="L712" s="7"/>
      <c r="M712" s="7"/>
    </row>
    <row r="713" spans="1:13" x14ac:dyDescent="0.2">
      <c r="A713" s="4" t="s">
        <v>7</v>
      </c>
      <c r="B713" s="4" t="s">
        <v>224</v>
      </c>
      <c r="C713" s="4" t="s">
        <v>244</v>
      </c>
      <c r="D713" s="4" t="s">
        <v>226</v>
      </c>
      <c r="E713" s="24">
        <v>-2048.73</v>
      </c>
      <c r="F713" s="24">
        <v>-258.99</v>
      </c>
      <c r="G713" s="24">
        <f t="shared" si="14"/>
        <v>-2307.7200000000003</v>
      </c>
      <c r="H713" s="24"/>
      <c r="I713" s="24">
        <f t="shared" si="15"/>
        <v>-2307.7200000000003</v>
      </c>
      <c r="J713" s="4" t="s">
        <v>13</v>
      </c>
      <c r="K713" s="7"/>
      <c r="L713" s="7"/>
      <c r="M713" s="7"/>
    </row>
    <row r="714" spans="1:13" x14ac:dyDescent="0.2">
      <c r="A714" s="4" t="s">
        <v>7</v>
      </c>
      <c r="B714" s="4" t="s">
        <v>224</v>
      </c>
      <c r="C714" s="4" t="s">
        <v>12</v>
      </c>
      <c r="D714" s="4" t="s">
        <v>226</v>
      </c>
      <c r="E714" s="24">
        <v>830408.15</v>
      </c>
      <c r="F714" s="24">
        <v>674762.15</v>
      </c>
      <c r="G714" s="24">
        <f t="shared" si="14"/>
        <v>1505170.3</v>
      </c>
      <c r="H714" s="24"/>
      <c r="I714" s="24">
        <f t="shared" si="15"/>
        <v>1505170.3</v>
      </c>
      <c r="J714" s="4" t="s">
        <v>11</v>
      </c>
      <c r="K714" s="7"/>
      <c r="L714" s="7"/>
      <c r="M714" s="7"/>
    </row>
    <row r="715" spans="1:13" x14ac:dyDescent="0.2">
      <c r="A715" s="4" t="s">
        <v>7</v>
      </c>
      <c r="B715" s="4" t="s">
        <v>224</v>
      </c>
      <c r="C715" s="4" t="s">
        <v>12</v>
      </c>
      <c r="D715" s="4" t="s">
        <v>226</v>
      </c>
      <c r="E715" s="24">
        <v>77280.570000000007</v>
      </c>
      <c r="F715" s="24">
        <v>-11991.25</v>
      </c>
      <c r="G715" s="24">
        <f t="shared" si="14"/>
        <v>65289.320000000007</v>
      </c>
      <c r="H715" s="24"/>
      <c r="I715" s="24">
        <f t="shared" si="15"/>
        <v>65289.320000000007</v>
      </c>
      <c r="J715" s="4" t="s">
        <v>13</v>
      </c>
      <c r="K715" s="7"/>
      <c r="L715" s="7"/>
      <c r="M715" s="7"/>
    </row>
    <row r="716" spans="1:13" x14ac:dyDescent="0.2">
      <c r="A716" s="4" t="s">
        <v>7</v>
      </c>
      <c r="B716" s="4" t="s">
        <v>224</v>
      </c>
      <c r="C716" s="4" t="s">
        <v>245</v>
      </c>
      <c r="D716" s="4" t="s">
        <v>246</v>
      </c>
      <c r="E716" s="24">
        <v>0</v>
      </c>
      <c r="F716" s="24">
        <v>0</v>
      </c>
      <c r="G716" s="24">
        <f t="shared" si="14"/>
        <v>0</v>
      </c>
      <c r="H716" s="24"/>
      <c r="I716" s="24">
        <f t="shared" si="15"/>
        <v>0</v>
      </c>
      <c r="J716" s="4" t="s">
        <v>13</v>
      </c>
      <c r="K716" s="7"/>
      <c r="L716" s="7"/>
      <c r="M716" s="7"/>
    </row>
    <row r="717" spans="1:13" x14ac:dyDescent="0.2">
      <c r="A717" s="4" t="s">
        <v>7</v>
      </c>
      <c r="B717" s="4" t="s">
        <v>224</v>
      </c>
      <c r="C717" s="4" t="s">
        <v>247</v>
      </c>
      <c r="D717" s="4" t="s">
        <v>246</v>
      </c>
      <c r="E717" s="24">
        <v>165137.13</v>
      </c>
      <c r="F717" s="24">
        <v>94224.46</v>
      </c>
      <c r="G717" s="24">
        <f t="shared" si="14"/>
        <v>259361.59000000003</v>
      </c>
      <c r="H717" s="24"/>
      <c r="I717" s="24">
        <f t="shared" si="15"/>
        <v>259361.59000000003</v>
      </c>
      <c r="J717" s="4" t="s">
        <v>11</v>
      </c>
      <c r="K717" s="7"/>
      <c r="L717" s="7"/>
      <c r="M717" s="7"/>
    </row>
    <row r="718" spans="1:13" x14ac:dyDescent="0.2">
      <c r="A718" s="4" t="s">
        <v>7</v>
      </c>
      <c r="B718" s="4" t="s">
        <v>224</v>
      </c>
      <c r="C718" s="4" t="s">
        <v>12</v>
      </c>
      <c r="D718" s="4" t="s">
        <v>246</v>
      </c>
      <c r="E718" s="24">
        <v>1497386.66</v>
      </c>
      <c r="F718" s="24">
        <v>416306.58</v>
      </c>
      <c r="G718" s="24">
        <f t="shared" si="14"/>
        <v>1913693.24</v>
      </c>
      <c r="H718" s="24"/>
      <c r="I718" s="24">
        <f t="shared" si="15"/>
        <v>1913693.24</v>
      </c>
      <c r="J718" s="4" t="s">
        <v>11</v>
      </c>
      <c r="K718" s="7"/>
      <c r="L718" s="7"/>
      <c r="M718" s="7"/>
    </row>
    <row r="719" spans="1:13" x14ac:dyDescent="0.2">
      <c r="A719" s="4" t="s">
        <v>7</v>
      </c>
      <c r="B719" s="4" t="s">
        <v>224</v>
      </c>
      <c r="C719" s="4" t="s">
        <v>12</v>
      </c>
      <c r="D719" s="4" t="s">
        <v>246</v>
      </c>
      <c r="E719" s="24">
        <v>-328453.68</v>
      </c>
      <c r="F719" s="24">
        <v>-81751.98</v>
      </c>
      <c r="G719" s="24">
        <f t="shared" si="14"/>
        <v>-410205.66</v>
      </c>
      <c r="H719" s="24"/>
      <c r="I719" s="24">
        <f t="shared" si="15"/>
        <v>-410205.66</v>
      </c>
      <c r="J719" s="4" t="s">
        <v>13</v>
      </c>
      <c r="K719" s="7"/>
      <c r="L719" s="7"/>
      <c r="M719" s="7"/>
    </row>
    <row r="720" spans="1:13" x14ac:dyDescent="0.2">
      <c r="A720" s="51" t="s">
        <v>7</v>
      </c>
      <c r="B720" s="51" t="s">
        <v>224</v>
      </c>
      <c r="C720" s="51" t="s">
        <v>225</v>
      </c>
      <c r="D720" s="51" t="s">
        <v>226</v>
      </c>
      <c r="E720" s="24"/>
      <c r="F720" s="24"/>
      <c r="G720" s="24"/>
      <c r="H720" s="52">
        <v>280297.25946600002</v>
      </c>
      <c r="I720" s="24">
        <f t="shared" si="15"/>
        <v>280297.25946600002</v>
      </c>
      <c r="J720" s="51" t="s">
        <v>318</v>
      </c>
      <c r="K720" s="47"/>
      <c r="L720" s="47"/>
      <c r="M720" s="47"/>
    </row>
    <row r="721" spans="1:13" x14ac:dyDescent="0.2">
      <c r="A721" s="51" t="s">
        <v>7</v>
      </c>
      <c r="B721" s="51" t="s">
        <v>224</v>
      </c>
      <c r="C721" s="51" t="s">
        <v>227</v>
      </c>
      <c r="D721" s="51" t="s">
        <v>226</v>
      </c>
      <c r="E721" s="24"/>
      <c r="F721" s="24"/>
      <c r="G721" s="24"/>
      <c r="H721" s="52">
        <v>10068.957485999999</v>
      </c>
      <c r="I721" s="24">
        <f t="shared" si="15"/>
        <v>10068.957485999999</v>
      </c>
      <c r="J721" s="51" t="s">
        <v>318</v>
      </c>
      <c r="K721" s="47"/>
      <c r="L721" s="47"/>
      <c r="M721" s="47"/>
    </row>
    <row r="722" spans="1:13" x14ac:dyDescent="0.2">
      <c r="A722" s="51" t="s">
        <v>7</v>
      </c>
      <c r="B722" s="51" t="s">
        <v>224</v>
      </c>
      <c r="C722" s="51" t="s">
        <v>227</v>
      </c>
      <c r="D722" s="51" t="s">
        <v>226</v>
      </c>
      <c r="E722" s="24"/>
      <c r="F722" s="24"/>
      <c r="G722" s="24"/>
      <c r="H722" s="52">
        <v>-47164.894518000001</v>
      </c>
      <c r="I722" s="24">
        <f t="shared" si="15"/>
        <v>-47164.894518000001</v>
      </c>
      <c r="J722" s="51" t="s">
        <v>319</v>
      </c>
      <c r="K722" s="47"/>
      <c r="L722" s="47"/>
      <c r="M722" s="47"/>
    </row>
    <row r="723" spans="1:13" x14ac:dyDescent="0.2">
      <c r="A723" s="51" t="s">
        <v>7</v>
      </c>
      <c r="B723" s="51" t="s">
        <v>224</v>
      </c>
      <c r="C723" s="51" t="s">
        <v>385</v>
      </c>
      <c r="D723" s="51" t="s">
        <v>226</v>
      </c>
      <c r="E723" s="24"/>
      <c r="F723" s="24"/>
      <c r="G723" s="24"/>
      <c r="H723" s="52">
        <v>0</v>
      </c>
      <c r="I723" s="24">
        <f t="shared" si="15"/>
        <v>0</v>
      </c>
      <c r="J723" s="51" t="s">
        <v>318</v>
      </c>
      <c r="K723" s="47"/>
      <c r="L723" s="47"/>
      <c r="M723" s="47"/>
    </row>
    <row r="724" spans="1:13" x14ac:dyDescent="0.2">
      <c r="A724" s="51" t="s">
        <v>7</v>
      </c>
      <c r="B724" s="51" t="s">
        <v>224</v>
      </c>
      <c r="C724" s="51" t="s">
        <v>386</v>
      </c>
      <c r="D724" s="51" t="s">
        <v>226</v>
      </c>
      <c r="E724" s="24"/>
      <c r="F724" s="24"/>
      <c r="G724" s="24"/>
      <c r="H724" s="52">
        <v>243294.2169</v>
      </c>
      <c r="I724" s="24">
        <f t="shared" si="15"/>
        <v>243294.2169</v>
      </c>
      <c r="J724" s="51" t="s">
        <v>318</v>
      </c>
      <c r="K724" s="47"/>
      <c r="L724" s="47"/>
      <c r="M724" s="47"/>
    </row>
    <row r="725" spans="1:13" x14ac:dyDescent="0.2">
      <c r="A725" s="51" t="s">
        <v>7</v>
      </c>
      <c r="B725" s="51" t="s">
        <v>224</v>
      </c>
      <c r="C725" s="51" t="s">
        <v>229</v>
      </c>
      <c r="D725" s="51" t="s">
        <v>226</v>
      </c>
      <c r="E725" s="24"/>
      <c r="F725" s="24"/>
      <c r="G725" s="24"/>
      <c r="H725" s="52">
        <v>606248.15458199987</v>
      </c>
      <c r="I725" s="24">
        <f t="shared" si="15"/>
        <v>606248.15458199987</v>
      </c>
      <c r="J725" s="51" t="s">
        <v>318</v>
      </c>
      <c r="K725" s="47"/>
      <c r="L725" s="47"/>
      <c r="M725" s="47"/>
    </row>
    <row r="726" spans="1:13" x14ac:dyDescent="0.2">
      <c r="A726" s="51" t="s">
        <v>7</v>
      </c>
      <c r="B726" s="51" t="s">
        <v>224</v>
      </c>
      <c r="C726" s="51" t="s">
        <v>387</v>
      </c>
      <c r="D726" s="51" t="s">
        <v>226</v>
      </c>
      <c r="E726" s="24"/>
      <c r="F726" s="24"/>
      <c r="G726" s="24"/>
      <c r="H726" s="52">
        <v>27374.038356000001</v>
      </c>
      <c r="I726" s="24">
        <f t="shared" si="15"/>
        <v>27374.038356000001</v>
      </c>
      <c r="J726" s="51" t="s">
        <v>318</v>
      </c>
      <c r="K726" s="47"/>
      <c r="L726" s="47"/>
      <c r="M726" s="47"/>
    </row>
    <row r="727" spans="1:13" x14ac:dyDescent="0.2">
      <c r="A727" s="51" t="s">
        <v>7</v>
      </c>
      <c r="B727" s="51" t="s">
        <v>224</v>
      </c>
      <c r="C727" s="51" t="s">
        <v>235</v>
      </c>
      <c r="D727" s="51" t="s">
        <v>226</v>
      </c>
      <c r="E727" s="24"/>
      <c r="F727" s="24"/>
      <c r="G727" s="24"/>
      <c r="H727" s="52">
        <v>0</v>
      </c>
      <c r="I727" s="24">
        <f t="shared" si="15"/>
        <v>0</v>
      </c>
      <c r="J727" s="51" t="s">
        <v>318</v>
      </c>
      <c r="K727" s="47"/>
      <c r="L727" s="47"/>
      <c r="M727" s="47"/>
    </row>
    <row r="728" spans="1:13" x14ac:dyDescent="0.2">
      <c r="A728" s="51" t="s">
        <v>7</v>
      </c>
      <c r="B728" s="51" t="s">
        <v>224</v>
      </c>
      <c r="C728" s="51" t="s">
        <v>236</v>
      </c>
      <c r="D728" s="51" t="s">
        <v>226</v>
      </c>
      <c r="E728" s="24"/>
      <c r="F728" s="24"/>
      <c r="G728" s="24"/>
      <c r="H728" s="52">
        <v>0</v>
      </c>
      <c r="I728" s="24">
        <f t="shared" si="15"/>
        <v>0</v>
      </c>
      <c r="J728" s="51" t="s">
        <v>318</v>
      </c>
      <c r="K728" s="47"/>
      <c r="L728" s="47"/>
      <c r="M728" s="47"/>
    </row>
    <row r="729" spans="1:13" x14ac:dyDescent="0.2">
      <c r="A729" s="51" t="s">
        <v>7</v>
      </c>
      <c r="B729" s="51" t="s">
        <v>224</v>
      </c>
      <c r="C729" s="51" t="s">
        <v>237</v>
      </c>
      <c r="D729" s="51" t="s">
        <v>226</v>
      </c>
      <c r="E729" s="24"/>
      <c r="F729" s="24"/>
      <c r="G729" s="24"/>
      <c r="H729" s="52">
        <v>6439.0103399999998</v>
      </c>
      <c r="I729" s="24">
        <f t="shared" si="15"/>
        <v>6439.0103399999998</v>
      </c>
      <c r="J729" s="51" t="s">
        <v>318</v>
      </c>
      <c r="K729" s="47"/>
      <c r="L729" s="47"/>
      <c r="M729" s="47"/>
    </row>
    <row r="730" spans="1:13" x14ac:dyDescent="0.2">
      <c r="A730" s="51" t="s">
        <v>7</v>
      </c>
      <c r="B730" s="51" t="s">
        <v>224</v>
      </c>
      <c r="C730" s="51" t="s">
        <v>238</v>
      </c>
      <c r="D730" s="51" t="s">
        <v>226</v>
      </c>
      <c r="E730" s="24"/>
      <c r="F730" s="24"/>
      <c r="G730" s="24"/>
      <c r="H730" s="52">
        <v>51035.728883999996</v>
      </c>
      <c r="I730" s="24">
        <f t="shared" si="15"/>
        <v>51035.728883999996</v>
      </c>
      <c r="J730" s="51" t="s">
        <v>318</v>
      </c>
      <c r="K730" s="47"/>
      <c r="L730" s="47"/>
      <c r="M730" s="47"/>
    </row>
    <row r="731" spans="1:13" x14ac:dyDescent="0.2">
      <c r="A731" s="51" t="s">
        <v>7</v>
      </c>
      <c r="B731" s="51" t="s">
        <v>224</v>
      </c>
      <c r="C731" s="51" t="s">
        <v>239</v>
      </c>
      <c r="D731" s="51" t="s">
        <v>226</v>
      </c>
      <c r="E731" s="24"/>
      <c r="F731" s="24"/>
      <c r="G731" s="24"/>
      <c r="H731" s="52">
        <v>64095.221357999995</v>
      </c>
      <c r="I731" s="24">
        <f t="shared" si="15"/>
        <v>64095.221357999995</v>
      </c>
      <c r="J731" s="51" t="s">
        <v>318</v>
      </c>
      <c r="K731" s="47"/>
      <c r="L731" s="47"/>
      <c r="M731" s="47"/>
    </row>
    <row r="732" spans="1:13" x14ac:dyDescent="0.2">
      <c r="A732" s="51" t="s">
        <v>7</v>
      </c>
      <c r="B732" s="51" t="s">
        <v>224</v>
      </c>
      <c r="C732" s="51" t="s">
        <v>240</v>
      </c>
      <c r="D732" s="51" t="s">
        <v>226</v>
      </c>
      <c r="E732" s="24"/>
      <c r="F732" s="24"/>
      <c r="G732" s="24"/>
      <c r="H732" s="52">
        <v>375437.87294999999</v>
      </c>
      <c r="I732" s="24">
        <f t="shared" si="15"/>
        <v>375437.87294999999</v>
      </c>
      <c r="J732" s="51" t="s">
        <v>318</v>
      </c>
      <c r="K732" s="47"/>
      <c r="L732" s="47"/>
      <c r="M732" s="47"/>
    </row>
    <row r="733" spans="1:13" x14ac:dyDescent="0.2">
      <c r="A733" s="51" t="s">
        <v>7</v>
      </c>
      <c r="B733" s="51" t="s">
        <v>224</v>
      </c>
      <c r="C733" s="51" t="s">
        <v>241</v>
      </c>
      <c r="D733" s="51" t="s">
        <v>226</v>
      </c>
      <c r="E733" s="24"/>
      <c r="F733" s="24"/>
      <c r="G733" s="24"/>
      <c r="H733" s="52">
        <v>-880695.65455200011</v>
      </c>
      <c r="I733" s="24">
        <f t="shared" si="15"/>
        <v>-880695.65455200011</v>
      </c>
      <c r="J733" s="51" t="s">
        <v>318</v>
      </c>
      <c r="K733" s="47"/>
      <c r="L733" s="47"/>
      <c r="M733" s="47"/>
    </row>
    <row r="734" spans="1:13" x14ac:dyDescent="0.2">
      <c r="A734" s="51" t="s">
        <v>7</v>
      </c>
      <c r="B734" s="51" t="s">
        <v>224</v>
      </c>
      <c r="C734" s="51" t="s">
        <v>242</v>
      </c>
      <c r="D734" s="51" t="s">
        <v>226</v>
      </c>
      <c r="E734" s="24"/>
      <c r="F734" s="24"/>
      <c r="G734" s="24"/>
      <c r="H734" s="52">
        <v>0</v>
      </c>
      <c r="I734" s="24">
        <f t="shared" si="15"/>
        <v>0</v>
      </c>
      <c r="J734" s="51" t="s">
        <v>318</v>
      </c>
      <c r="K734" s="47"/>
      <c r="L734" s="47"/>
      <c r="M734" s="47"/>
    </row>
    <row r="735" spans="1:13" x14ac:dyDescent="0.2">
      <c r="A735" s="51" t="s">
        <v>7</v>
      </c>
      <c r="B735" s="51" t="s">
        <v>224</v>
      </c>
      <c r="C735" s="51" t="s">
        <v>243</v>
      </c>
      <c r="D735" s="51" t="s">
        <v>226</v>
      </c>
      <c r="E735" s="24"/>
      <c r="F735" s="24"/>
      <c r="G735" s="24"/>
      <c r="H735" s="52">
        <v>-2976.7623899999999</v>
      </c>
      <c r="I735" s="24">
        <f t="shared" si="15"/>
        <v>-2976.7623899999999</v>
      </c>
      <c r="J735" s="51" t="s">
        <v>319</v>
      </c>
      <c r="K735" s="47"/>
      <c r="L735" s="47"/>
      <c r="M735" s="47"/>
    </row>
    <row r="736" spans="1:13" x14ac:dyDescent="0.2">
      <c r="A736" s="51" t="s">
        <v>7</v>
      </c>
      <c r="B736" s="51" t="s">
        <v>224</v>
      </c>
      <c r="C736" s="51" t="s">
        <v>12</v>
      </c>
      <c r="D736" s="51" t="s">
        <v>226</v>
      </c>
      <c r="E736" s="24"/>
      <c r="F736" s="24"/>
      <c r="G736" s="24"/>
      <c r="H736" s="52">
        <v>-1090397.8475879999</v>
      </c>
      <c r="I736" s="24">
        <f t="shared" si="15"/>
        <v>-1090397.8475879999</v>
      </c>
      <c r="J736" s="51" t="s">
        <v>318</v>
      </c>
      <c r="K736" s="47"/>
      <c r="L736" s="47"/>
      <c r="M736" s="47"/>
    </row>
    <row r="737" spans="1:13" x14ac:dyDescent="0.2">
      <c r="A737" s="51" t="s">
        <v>7</v>
      </c>
      <c r="B737" s="51" t="s">
        <v>224</v>
      </c>
      <c r="C737" s="51" t="s">
        <v>12</v>
      </c>
      <c r="D737" s="51" t="s">
        <v>226</v>
      </c>
      <c r="E737" s="24"/>
      <c r="F737" s="24"/>
      <c r="G737" s="24"/>
      <c r="H737" s="52">
        <v>-115433.27031599999</v>
      </c>
      <c r="I737" s="24">
        <f t="shared" si="15"/>
        <v>-115433.27031599999</v>
      </c>
      <c r="J737" s="51" t="s">
        <v>319</v>
      </c>
      <c r="K737" s="47"/>
      <c r="L737" s="47"/>
      <c r="M737" s="47"/>
    </row>
    <row r="738" spans="1:13" x14ac:dyDescent="0.2">
      <c r="A738" s="51" t="s">
        <v>7</v>
      </c>
      <c r="B738" s="51" t="s">
        <v>224</v>
      </c>
      <c r="C738" s="51" t="s">
        <v>245</v>
      </c>
      <c r="D738" s="51" t="s">
        <v>246</v>
      </c>
      <c r="E738" s="24"/>
      <c r="F738" s="24"/>
      <c r="G738" s="24"/>
      <c r="H738" s="52">
        <v>0</v>
      </c>
      <c r="I738" s="24">
        <f t="shared" si="15"/>
        <v>0</v>
      </c>
      <c r="J738" s="51" t="s">
        <v>319</v>
      </c>
      <c r="K738" s="47"/>
      <c r="L738" s="47"/>
      <c r="M738" s="47"/>
    </row>
    <row r="739" spans="1:13" x14ac:dyDescent="0.2">
      <c r="A739" s="51" t="s">
        <v>7</v>
      </c>
      <c r="B739" s="51" t="s">
        <v>224</v>
      </c>
      <c r="C739" s="51" t="s">
        <v>388</v>
      </c>
      <c r="D739" s="51" t="s">
        <v>246</v>
      </c>
      <c r="E739" s="24"/>
      <c r="F739" s="24"/>
      <c r="G739" s="24"/>
      <c r="H739" s="52">
        <v>0</v>
      </c>
      <c r="I739" s="24">
        <f t="shared" si="15"/>
        <v>0</v>
      </c>
      <c r="J739" s="51" t="s">
        <v>318</v>
      </c>
      <c r="K739" s="47"/>
      <c r="L739" s="47"/>
      <c r="M739" s="47"/>
    </row>
    <row r="740" spans="1:13" x14ac:dyDescent="0.2">
      <c r="A740" s="51" t="s">
        <v>7</v>
      </c>
      <c r="B740" s="51" t="s">
        <v>224</v>
      </c>
      <c r="C740" s="51" t="s">
        <v>247</v>
      </c>
      <c r="D740" s="51" t="s">
        <v>246</v>
      </c>
      <c r="E740" s="24"/>
      <c r="F740" s="24"/>
      <c r="G740" s="24"/>
      <c r="H740" s="52">
        <v>1226221.912146</v>
      </c>
      <c r="I740" s="24">
        <f t="shared" si="15"/>
        <v>1226221.912146</v>
      </c>
      <c r="J740" s="51" t="s">
        <v>318</v>
      </c>
      <c r="K740" s="47"/>
      <c r="L740" s="47"/>
      <c r="M740" s="47"/>
    </row>
    <row r="741" spans="1:13" x14ac:dyDescent="0.2">
      <c r="A741" s="51" t="s">
        <v>7</v>
      </c>
      <c r="B741" s="51" t="s">
        <v>224</v>
      </c>
      <c r="C741" s="51" t="s">
        <v>247</v>
      </c>
      <c r="D741" s="51" t="s">
        <v>246</v>
      </c>
      <c r="E741" s="24"/>
      <c r="F741" s="24"/>
      <c r="G741" s="24"/>
      <c r="H741" s="52">
        <v>-248206.22177400001</v>
      </c>
      <c r="I741" s="24">
        <f t="shared" si="15"/>
        <v>-248206.22177400001</v>
      </c>
      <c r="J741" s="51" t="s">
        <v>319</v>
      </c>
      <c r="K741" s="47"/>
      <c r="L741" s="47"/>
      <c r="M741" s="47"/>
    </row>
    <row r="742" spans="1:13" x14ac:dyDescent="0.2">
      <c r="A742" s="51" t="s">
        <v>7</v>
      </c>
      <c r="B742" s="51" t="s">
        <v>224</v>
      </c>
      <c r="C742" s="51" t="s">
        <v>12</v>
      </c>
      <c r="D742" s="51" t="s">
        <v>246</v>
      </c>
      <c r="E742" s="24"/>
      <c r="F742" s="24"/>
      <c r="G742" s="24"/>
      <c r="H742" s="52">
        <v>-1913693.2399620002</v>
      </c>
      <c r="I742" s="24">
        <f t="shared" si="15"/>
        <v>-1913693.2399620002</v>
      </c>
      <c r="J742" s="51" t="s">
        <v>318</v>
      </c>
      <c r="K742" s="47"/>
      <c r="L742" s="47"/>
      <c r="M742" s="47"/>
    </row>
    <row r="743" spans="1:13" x14ac:dyDescent="0.2">
      <c r="A743" s="51" t="s">
        <v>7</v>
      </c>
      <c r="B743" s="51" t="s">
        <v>224</v>
      </c>
      <c r="C743" s="51" t="s">
        <v>12</v>
      </c>
      <c r="D743" s="51" t="s">
        <v>246</v>
      </c>
      <c r="E743" s="24"/>
      <c r="F743" s="24"/>
      <c r="G743" s="24"/>
      <c r="H743" s="52">
        <v>410205.65069400001</v>
      </c>
      <c r="I743" s="24">
        <f t="shared" si="15"/>
        <v>410205.65069400001</v>
      </c>
      <c r="J743" s="51" t="s">
        <v>319</v>
      </c>
      <c r="K743" s="47"/>
      <c r="L743" s="47"/>
      <c r="M743" s="47"/>
    </row>
    <row r="744" spans="1:13" x14ac:dyDescent="0.2">
      <c r="A744" s="11"/>
      <c r="B744" s="11" t="s">
        <v>224</v>
      </c>
      <c r="C744" s="11"/>
      <c r="D744" s="11" t="s">
        <v>248</v>
      </c>
      <c r="E744" s="28">
        <v>20070159.170000002</v>
      </c>
      <c r="F744" s="28">
        <v>9964165.1699999999</v>
      </c>
      <c r="G744" s="28">
        <f>SUM(G689:G743)</f>
        <v>30034324.34</v>
      </c>
      <c r="H744" s="28"/>
      <c r="I744" s="28">
        <f>SUM(I689:I743)</f>
        <v>29036474.472061999</v>
      </c>
      <c r="J744" s="11"/>
      <c r="K744" s="1"/>
      <c r="L744" s="1"/>
      <c r="M744" s="1"/>
    </row>
    <row r="745" spans="1:13" x14ac:dyDescent="0.2">
      <c r="A745" s="4" t="s">
        <v>7</v>
      </c>
      <c r="B745" s="4" t="s">
        <v>249</v>
      </c>
      <c r="C745" s="4" t="s">
        <v>250</v>
      </c>
      <c r="D745" s="4" t="s">
        <v>251</v>
      </c>
      <c r="E745" s="24">
        <v>1738138.42</v>
      </c>
      <c r="F745" s="24">
        <v>1953108.79</v>
      </c>
      <c r="G745" s="24">
        <f t="shared" si="14"/>
        <v>3691247.21</v>
      </c>
      <c r="H745" s="24"/>
      <c r="I745" s="24">
        <f t="shared" si="15"/>
        <v>3691247.21</v>
      </c>
      <c r="J745" s="4" t="s">
        <v>11</v>
      </c>
      <c r="K745" s="7"/>
      <c r="L745" s="7"/>
      <c r="M745" s="7"/>
    </row>
    <row r="746" spans="1:13" x14ac:dyDescent="0.2">
      <c r="A746" s="4" t="s">
        <v>7</v>
      </c>
      <c r="B746" s="4" t="s">
        <v>249</v>
      </c>
      <c r="C746" s="4" t="s">
        <v>250</v>
      </c>
      <c r="D746" s="4" t="s">
        <v>251</v>
      </c>
      <c r="E746" s="24">
        <v>5067.04</v>
      </c>
      <c r="F746" s="24">
        <v>10507.01</v>
      </c>
      <c r="G746" s="24">
        <f t="shared" si="14"/>
        <v>15574.05</v>
      </c>
      <c r="H746" s="24"/>
      <c r="I746" s="24">
        <f t="shared" si="15"/>
        <v>15574.05</v>
      </c>
      <c r="J746" s="4" t="s">
        <v>13</v>
      </c>
      <c r="K746" s="7"/>
      <c r="L746" s="7"/>
      <c r="M746" s="7"/>
    </row>
    <row r="747" spans="1:13" x14ac:dyDescent="0.2">
      <c r="A747" s="4" t="s">
        <v>7</v>
      </c>
      <c r="B747" s="4" t="s">
        <v>249</v>
      </c>
      <c r="C747" s="4" t="s">
        <v>252</v>
      </c>
      <c r="D747" s="4" t="s">
        <v>251</v>
      </c>
      <c r="E747" s="24">
        <v>4206053.6500000004</v>
      </c>
      <c r="F747" s="24">
        <v>34018608.399999999</v>
      </c>
      <c r="G747" s="24">
        <f t="shared" si="14"/>
        <v>38224662.049999997</v>
      </c>
      <c r="H747" s="24"/>
      <c r="I747" s="24">
        <f t="shared" si="15"/>
        <v>38224662.049999997</v>
      </c>
      <c r="J747" s="4" t="s">
        <v>11</v>
      </c>
      <c r="K747" s="7"/>
      <c r="L747" s="7"/>
      <c r="M747" s="7"/>
    </row>
    <row r="748" spans="1:13" x14ac:dyDescent="0.2">
      <c r="A748" s="4" t="s">
        <v>7</v>
      </c>
      <c r="B748" s="4" t="s">
        <v>249</v>
      </c>
      <c r="C748" s="4" t="s">
        <v>252</v>
      </c>
      <c r="D748" s="4" t="s">
        <v>251</v>
      </c>
      <c r="E748" s="24">
        <v>14420021.98</v>
      </c>
      <c r="F748" s="24">
        <v>-24256265.440000001</v>
      </c>
      <c r="G748" s="24">
        <f t="shared" si="14"/>
        <v>-9836243.4600000009</v>
      </c>
      <c r="H748" s="24"/>
      <c r="I748" s="24">
        <f t="shared" si="15"/>
        <v>-9836243.4600000009</v>
      </c>
      <c r="J748" s="4" t="s">
        <v>13</v>
      </c>
      <c r="K748" s="7"/>
      <c r="L748" s="7"/>
      <c r="M748" s="7"/>
    </row>
    <row r="749" spans="1:13" x14ac:dyDescent="0.2">
      <c r="A749" s="4" t="s">
        <v>7</v>
      </c>
      <c r="B749" s="4" t="s">
        <v>249</v>
      </c>
      <c r="C749" s="4" t="s">
        <v>253</v>
      </c>
      <c r="D749" s="4" t="s">
        <v>251</v>
      </c>
      <c r="E749" s="24">
        <v>42292.77</v>
      </c>
      <c r="F749" s="24">
        <v>31019.8</v>
      </c>
      <c r="G749" s="24">
        <f t="shared" si="14"/>
        <v>73312.569999999992</v>
      </c>
      <c r="H749" s="24"/>
      <c r="I749" s="24">
        <f t="shared" si="15"/>
        <v>73312.569999999992</v>
      </c>
      <c r="J749" s="4" t="s">
        <v>11</v>
      </c>
      <c r="K749" s="7"/>
      <c r="L749" s="7"/>
      <c r="M749" s="7"/>
    </row>
    <row r="750" spans="1:13" x14ac:dyDescent="0.2">
      <c r="A750" s="4" t="s">
        <v>7</v>
      </c>
      <c r="B750" s="4" t="s">
        <v>249</v>
      </c>
      <c r="C750" s="4" t="s">
        <v>253</v>
      </c>
      <c r="D750" s="4" t="s">
        <v>251</v>
      </c>
      <c r="E750" s="24">
        <v>-7184.15</v>
      </c>
      <c r="F750" s="24">
        <v>-22050.85</v>
      </c>
      <c r="G750" s="24">
        <f t="shared" si="14"/>
        <v>-29235</v>
      </c>
      <c r="H750" s="24"/>
      <c r="I750" s="24">
        <f t="shared" si="15"/>
        <v>-29235</v>
      </c>
      <c r="J750" s="4" t="s">
        <v>13</v>
      </c>
      <c r="K750" s="7"/>
      <c r="L750" s="7"/>
      <c r="M750" s="7"/>
    </row>
    <row r="751" spans="1:13" x14ac:dyDescent="0.2">
      <c r="A751" s="4" t="s">
        <v>7</v>
      </c>
      <c r="B751" s="4" t="s">
        <v>249</v>
      </c>
      <c r="C751" s="4" t="s">
        <v>254</v>
      </c>
      <c r="D751" s="4" t="s">
        <v>251</v>
      </c>
      <c r="E751" s="24">
        <v>68137</v>
      </c>
      <c r="F751" s="24">
        <v>8746.94</v>
      </c>
      <c r="G751" s="24">
        <f t="shared" si="14"/>
        <v>76883.94</v>
      </c>
      <c r="H751" s="24"/>
      <c r="I751" s="24">
        <f t="shared" si="15"/>
        <v>76883.94</v>
      </c>
      <c r="J751" s="4" t="s">
        <v>11</v>
      </c>
      <c r="K751" s="7"/>
      <c r="L751" s="7"/>
      <c r="M751" s="7"/>
    </row>
    <row r="752" spans="1:13" x14ac:dyDescent="0.2">
      <c r="A752" s="4" t="s">
        <v>7</v>
      </c>
      <c r="B752" s="4" t="s">
        <v>249</v>
      </c>
      <c r="C752" s="4" t="s">
        <v>255</v>
      </c>
      <c r="D752" s="4" t="s">
        <v>251</v>
      </c>
      <c r="E752" s="24">
        <v>1326270.71</v>
      </c>
      <c r="F752" s="24">
        <v>855772.8</v>
      </c>
      <c r="G752" s="24">
        <f t="shared" si="14"/>
        <v>2182043.5099999998</v>
      </c>
      <c r="H752" s="24"/>
      <c r="I752" s="24">
        <f t="shared" si="15"/>
        <v>2182043.5099999998</v>
      </c>
      <c r="J752" s="4" t="s">
        <v>11</v>
      </c>
      <c r="K752" s="7"/>
      <c r="L752" s="7"/>
      <c r="M752" s="7"/>
    </row>
    <row r="753" spans="1:13" x14ac:dyDescent="0.2">
      <c r="A753" s="4" t="s">
        <v>7</v>
      </c>
      <c r="B753" s="4" t="s">
        <v>249</v>
      </c>
      <c r="C753" s="4" t="s">
        <v>12</v>
      </c>
      <c r="D753" s="4" t="s">
        <v>251</v>
      </c>
      <c r="E753" s="24">
        <v>-1976118.27</v>
      </c>
      <c r="F753" s="24">
        <v>11246.53</v>
      </c>
      <c r="G753" s="24">
        <f t="shared" si="14"/>
        <v>-1964871.74</v>
      </c>
      <c r="H753" s="24"/>
      <c r="I753" s="24">
        <f t="shared" si="15"/>
        <v>-1964871.74</v>
      </c>
      <c r="J753" s="4" t="s">
        <v>11</v>
      </c>
      <c r="K753" s="7"/>
      <c r="L753" s="7"/>
      <c r="M753" s="7"/>
    </row>
    <row r="754" spans="1:13" x14ac:dyDescent="0.2">
      <c r="A754" s="4" t="s">
        <v>7</v>
      </c>
      <c r="B754" s="4" t="s">
        <v>249</v>
      </c>
      <c r="C754" s="4" t="s">
        <v>12</v>
      </c>
      <c r="D754" s="4" t="s">
        <v>251</v>
      </c>
      <c r="E754" s="24">
        <v>1225564.8500000001</v>
      </c>
      <c r="F754" s="24">
        <v>0</v>
      </c>
      <c r="G754" s="24">
        <f t="shared" si="14"/>
        <v>1225564.8500000001</v>
      </c>
      <c r="H754" s="24"/>
      <c r="I754" s="24">
        <f t="shared" si="15"/>
        <v>1225564.8500000001</v>
      </c>
      <c r="J754" s="4" t="s">
        <v>13</v>
      </c>
      <c r="K754" s="7"/>
      <c r="L754" s="7"/>
      <c r="M754" s="7"/>
    </row>
    <row r="755" spans="1:13" x14ac:dyDescent="0.2">
      <c r="A755" s="51" t="s">
        <v>7</v>
      </c>
      <c r="B755" s="51" t="s">
        <v>249</v>
      </c>
      <c r="C755" s="51" t="s">
        <v>389</v>
      </c>
      <c r="D755" s="51" t="s">
        <v>251</v>
      </c>
      <c r="E755" s="24"/>
      <c r="F755" s="24"/>
      <c r="G755" s="24"/>
      <c r="H755" s="52">
        <v>198.23590308370044</v>
      </c>
      <c r="I755" s="24">
        <f t="shared" si="15"/>
        <v>198.23590308370044</v>
      </c>
      <c r="J755" s="51" t="s">
        <v>318</v>
      </c>
      <c r="K755" s="47"/>
      <c r="L755" s="47"/>
      <c r="M755" s="47"/>
    </row>
    <row r="756" spans="1:13" x14ac:dyDescent="0.2">
      <c r="A756" s="51" t="s">
        <v>7</v>
      </c>
      <c r="B756" s="51" t="s">
        <v>249</v>
      </c>
      <c r="C756" s="51" t="s">
        <v>252</v>
      </c>
      <c r="D756" s="51" t="s">
        <v>251</v>
      </c>
      <c r="E756" s="24"/>
      <c r="F756" s="24"/>
      <c r="G756" s="24"/>
      <c r="H756" s="52">
        <v>-2764332.9594713654</v>
      </c>
      <c r="I756" s="24">
        <f t="shared" si="15"/>
        <v>-2764332.9594713654</v>
      </c>
      <c r="J756" s="51" t="s">
        <v>318</v>
      </c>
      <c r="K756" s="47"/>
      <c r="L756" s="47"/>
      <c r="M756" s="47"/>
    </row>
    <row r="757" spans="1:13" x14ac:dyDescent="0.2">
      <c r="A757" s="51" t="s">
        <v>7</v>
      </c>
      <c r="B757" s="51" t="s">
        <v>249</v>
      </c>
      <c r="C757" s="51" t="s">
        <v>252</v>
      </c>
      <c r="D757" s="51" t="s">
        <v>251</v>
      </c>
      <c r="E757" s="24"/>
      <c r="F757" s="24"/>
      <c r="G757" s="24"/>
      <c r="H757" s="52">
        <v>1856382.9363436121</v>
      </c>
      <c r="I757" s="24">
        <f t="shared" si="15"/>
        <v>1856382.9363436121</v>
      </c>
      <c r="J757" s="51" t="s">
        <v>319</v>
      </c>
      <c r="K757" s="47"/>
      <c r="L757" s="47"/>
      <c r="M757" s="47"/>
    </row>
    <row r="758" spans="1:13" x14ac:dyDescent="0.2">
      <c r="A758" s="51" t="s">
        <v>7</v>
      </c>
      <c r="B758" s="51" t="s">
        <v>249</v>
      </c>
      <c r="C758" s="51" t="s">
        <v>253</v>
      </c>
      <c r="D758" s="51" t="s">
        <v>251</v>
      </c>
      <c r="E758" s="24"/>
      <c r="F758" s="24"/>
      <c r="G758" s="24"/>
      <c r="H758" s="52">
        <v>-32294.466079295154</v>
      </c>
      <c r="I758" s="24">
        <f t="shared" si="15"/>
        <v>-32294.466079295154</v>
      </c>
      <c r="J758" s="51" t="s">
        <v>318</v>
      </c>
      <c r="K758" s="47"/>
      <c r="L758" s="47"/>
      <c r="M758" s="47"/>
    </row>
    <row r="759" spans="1:13" x14ac:dyDescent="0.2">
      <c r="A759" s="51" t="s">
        <v>7</v>
      </c>
      <c r="B759" s="51" t="s">
        <v>249</v>
      </c>
      <c r="C759" s="51" t="s">
        <v>253</v>
      </c>
      <c r="D759" s="51" t="s">
        <v>251</v>
      </c>
      <c r="E759" s="24"/>
      <c r="F759" s="24"/>
      <c r="G759" s="24"/>
      <c r="H759" s="52">
        <v>21663.222026431715</v>
      </c>
      <c r="I759" s="24">
        <f t="shared" si="15"/>
        <v>21663.222026431715</v>
      </c>
      <c r="J759" s="51" t="s">
        <v>319</v>
      </c>
      <c r="K759" s="47"/>
      <c r="L759" s="47"/>
      <c r="M759" s="47"/>
    </row>
    <row r="760" spans="1:13" x14ac:dyDescent="0.2">
      <c r="A760" s="51" t="s">
        <v>7</v>
      </c>
      <c r="B760" s="51" t="s">
        <v>249</v>
      </c>
      <c r="C760" s="51" t="s">
        <v>254</v>
      </c>
      <c r="D760" s="51" t="s">
        <v>251</v>
      </c>
      <c r="E760" s="24"/>
      <c r="F760" s="24"/>
      <c r="G760" s="24"/>
      <c r="H760" s="52">
        <v>9580.2759911894282</v>
      </c>
      <c r="I760" s="24">
        <f t="shared" si="15"/>
        <v>9580.2759911894282</v>
      </c>
      <c r="J760" s="51" t="s">
        <v>318</v>
      </c>
      <c r="K760" s="47"/>
      <c r="L760" s="47"/>
      <c r="M760" s="47"/>
    </row>
    <row r="761" spans="1:13" x14ac:dyDescent="0.2">
      <c r="A761" s="51" t="s">
        <v>7</v>
      </c>
      <c r="B761" s="51" t="s">
        <v>249</v>
      </c>
      <c r="C761" s="51" t="s">
        <v>255</v>
      </c>
      <c r="D761" s="51" t="s">
        <v>251</v>
      </c>
      <c r="E761" s="24"/>
      <c r="F761" s="24"/>
      <c r="G761" s="24"/>
      <c r="H761" s="52">
        <v>615232.39559471351</v>
      </c>
      <c r="I761" s="24">
        <f t="shared" si="15"/>
        <v>615232.39559471351</v>
      </c>
      <c r="J761" s="51" t="s">
        <v>318</v>
      </c>
      <c r="K761" s="47"/>
      <c r="L761" s="47"/>
      <c r="M761" s="47"/>
    </row>
    <row r="762" spans="1:13" x14ac:dyDescent="0.2">
      <c r="A762" s="51" t="s">
        <v>7</v>
      </c>
      <c r="B762" s="51" t="s">
        <v>249</v>
      </c>
      <c r="C762" s="51" t="s">
        <v>12</v>
      </c>
      <c r="D762" s="51" t="s">
        <v>251</v>
      </c>
      <c r="E762" s="24"/>
      <c r="F762" s="24"/>
      <c r="G762" s="24"/>
      <c r="H762" s="52">
        <v>2786778.993171806</v>
      </c>
      <c r="I762" s="24">
        <f t="shared" si="15"/>
        <v>2786778.993171806</v>
      </c>
      <c r="J762" s="51" t="s">
        <v>318</v>
      </c>
      <c r="K762" s="47"/>
      <c r="L762" s="47"/>
      <c r="M762" s="47"/>
    </row>
    <row r="763" spans="1:13" x14ac:dyDescent="0.2">
      <c r="A763" s="51" t="s">
        <v>7</v>
      </c>
      <c r="B763" s="51" t="s">
        <v>249</v>
      </c>
      <c r="C763" s="51" t="s">
        <v>12</v>
      </c>
      <c r="D763" s="51" t="s">
        <v>251</v>
      </c>
      <c r="E763" s="24"/>
      <c r="F763" s="24"/>
      <c r="G763" s="24"/>
      <c r="H763" s="52">
        <v>-1878046.1583700438</v>
      </c>
      <c r="I763" s="24">
        <f t="shared" si="15"/>
        <v>-1878046.1583700438</v>
      </c>
      <c r="J763" s="51" t="s">
        <v>319</v>
      </c>
      <c r="K763" s="47"/>
      <c r="L763" s="47"/>
      <c r="M763" s="47"/>
    </row>
    <row r="764" spans="1:13" x14ac:dyDescent="0.2">
      <c r="A764" s="11"/>
      <c r="B764" s="11" t="s">
        <v>249</v>
      </c>
      <c r="C764" s="11"/>
      <c r="D764" s="11" t="s">
        <v>256</v>
      </c>
      <c r="E764" s="28">
        <v>21048244</v>
      </c>
      <c r="F764" s="28">
        <v>12610693.98</v>
      </c>
      <c r="G764" s="28">
        <f>SUM(G745:G763)</f>
        <v>33658937.979999997</v>
      </c>
      <c r="H764" s="28"/>
      <c r="I764" s="28">
        <f>SUM(I745:I763)</f>
        <v>34274100.455110125</v>
      </c>
      <c r="J764" s="11"/>
      <c r="K764" s="1"/>
      <c r="L764" s="1"/>
      <c r="M764" s="1"/>
    </row>
    <row r="765" spans="1:13" x14ac:dyDescent="0.2">
      <c r="A765" s="11"/>
      <c r="B765" s="11" t="s">
        <v>257</v>
      </c>
      <c r="C765" s="11"/>
      <c r="D765" s="11" t="s">
        <v>258</v>
      </c>
      <c r="E765" s="28">
        <v>144336569.37</v>
      </c>
      <c r="F765" s="28">
        <v>103480492.73999999</v>
      </c>
      <c r="G765" s="28">
        <f>G764+G744+G688+G128+G66</f>
        <v>247817062.11000001</v>
      </c>
      <c r="H765" s="28"/>
      <c r="I765" s="28">
        <f>I764+I744+I688+I128+I66</f>
        <v>245994101.459831</v>
      </c>
      <c r="J765" s="11"/>
      <c r="K765" s="1"/>
      <c r="L765" s="1"/>
      <c r="M765" s="1"/>
    </row>
    <row r="766" spans="1:13" x14ac:dyDescent="0.2">
      <c r="A766" s="11"/>
      <c r="B766" s="11" t="s">
        <v>259</v>
      </c>
      <c r="C766" s="11"/>
      <c r="D766" s="11" t="s">
        <v>260</v>
      </c>
      <c r="E766" s="28">
        <v>-37697259.5</v>
      </c>
      <c r="F766" s="28">
        <v>-33691982.939999998</v>
      </c>
      <c r="G766" s="28">
        <f>G61+G765</f>
        <v>-71389242.439999938</v>
      </c>
      <c r="H766" s="28"/>
      <c r="I766" s="28">
        <f>I61+I765</f>
        <v>-72289199.9957636</v>
      </c>
      <c r="J766" s="11"/>
      <c r="K766" s="1"/>
      <c r="L766" s="1"/>
      <c r="M766" s="1"/>
    </row>
    <row r="767" spans="1:13" x14ac:dyDescent="0.2">
      <c r="A767" s="4" t="s">
        <v>7</v>
      </c>
      <c r="B767" s="4" t="s">
        <v>261</v>
      </c>
      <c r="C767" s="4" t="s">
        <v>262</v>
      </c>
      <c r="D767" s="4" t="s">
        <v>263</v>
      </c>
      <c r="E767" s="24">
        <v>-14749.08</v>
      </c>
      <c r="F767" s="24">
        <v>0</v>
      </c>
      <c r="G767" s="24">
        <f t="shared" ref="G767:G801" si="16">SUM(E767:F767)</f>
        <v>-14749.08</v>
      </c>
      <c r="H767" s="24"/>
      <c r="I767" s="24">
        <f t="shared" si="15"/>
        <v>-14749.08</v>
      </c>
      <c r="J767" s="4" t="s">
        <v>11</v>
      </c>
      <c r="K767" s="7"/>
      <c r="L767" s="7"/>
      <c r="M767" s="7"/>
    </row>
    <row r="768" spans="1:13" x14ac:dyDescent="0.2">
      <c r="A768" s="4" t="s">
        <v>7</v>
      </c>
      <c r="B768" s="4" t="s">
        <v>261</v>
      </c>
      <c r="C768" s="4" t="s">
        <v>264</v>
      </c>
      <c r="D768" s="4" t="s">
        <v>263</v>
      </c>
      <c r="E768" s="24">
        <v>-21797.73</v>
      </c>
      <c r="F768" s="24">
        <v>0</v>
      </c>
      <c r="G768" s="24">
        <f t="shared" si="16"/>
        <v>-21797.73</v>
      </c>
      <c r="H768" s="24"/>
      <c r="I768" s="24">
        <f t="shared" si="15"/>
        <v>-21797.73</v>
      </c>
      <c r="J768" s="4" t="s">
        <v>11</v>
      </c>
      <c r="K768" s="7"/>
      <c r="L768" s="7"/>
      <c r="M768" s="7"/>
    </row>
    <row r="769" spans="1:17" x14ac:dyDescent="0.2">
      <c r="A769" s="4" t="s">
        <v>7</v>
      </c>
      <c r="B769" s="4" t="s">
        <v>261</v>
      </c>
      <c r="C769" s="4" t="s">
        <v>12</v>
      </c>
      <c r="D769" s="4" t="s">
        <v>263</v>
      </c>
      <c r="E769" s="24">
        <v>339900.08</v>
      </c>
      <c r="F769" s="24">
        <v>33043.21</v>
      </c>
      <c r="G769" s="24">
        <f t="shared" si="16"/>
        <v>372943.29000000004</v>
      </c>
      <c r="H769" s="24"/>
      <c r="I769" s="24">
        <f t="shared" si="15"/>
        <v>372943.29000000004</v>
      </c>
      <c r="J769" s="4" t="s">
        <v>11</v>
      </c>
      <c r="K769" s="7"/>
      <c r="L769" s="7"/>
      <c r="M769" s="7"/>
    </row>
    <row r="770" spans="1:17" x14ac:dyDescent="0.2">
      <c r="A770" s="4" t="s">
        <v>7</v>
      </c>
      <c r="B770" s="4" t="s">
        <v>261</v>
      </c>
      <c r="C770" s="4" t="s">
        <v>265</v>
      </c>
      <c r="D770" s="4" t="s">
        <v>266</v>
      </c>
      <c r="E770" s="24">
        <v>-225465.43</v>
      </c>
      <c r="F770" s="24">
        <v>0</v>
      </c>
      <c r="G770" s="24">
        <f t="shared" si="16"/>
        <v>-225465.43</v>
      </c>
      <c r="H770" s="24"/>
      <c r="I770" s="24">
        <f t="shared" si="15"/>
        <v>-225465.43</v>
      </c>
      <c r="J770" s="4" t="s">
        <v>11</v>
      </c>
      <c r="K770" s="7"/>
      <c r="L770" s="7"/>
      <c r="M770" s="7"/>
    </row>
    <row r="771" spans="1:17" s="181" customFormat="1" x14ac:dyDescent="0.2">
      <c r="A771" s="177" t="s">
        <v>7</v>
      </c>
      <c r="B771" s="177" t="s">
        <v>261</v>
      </c>
      <c r="C771" s="177" t="s">
        <v>265</v>
      </c>
      <c r="D771" s="177" t="s">
        <v>266</v>
      </c>
      <c r="E771" s="178">
        <v>1550063.03</v>
      </c>
      <c r="F771" s="178">
        <v>0</v>
      </c>
      <c r="G771" s="178">
        <f t="shared" si="16"/>
        <v>1550063.03</v>
      </c>
      <c r="H771" s="178"/>
      <c r="I771" s="178">
        <f t="shared" si="15"/>
        <v>1550063.03</v>
      </c>
      <c r="J771" s="177" t="s">
        <v>13</v>
      </c>
      <c r="K771" s="179"/>
      <c r="L771" s="179"/>
      <c r="M771" s="179"/>
      <c r="N771" s="180"/>
      <c r="O771" s="180"/>
      <c r="P771" s="180"/>
      <c r="Q771" s="180"/>
    </row>
    <row r="772" spans="1:17" x14ac:dyDescent="0.2">
      <c r="A772" s="4" t="s">
        <v>7</v>
      </c>
      <c r="B772" s="4" t="s">
        <v>261</v>
      </c>
      <c r="C772" s="4" t="s">
        <v>267</v>
      </c>
      <c r="D772" s="4" t="s">
        <v>268</v>
      </c>
      <c r="E772" s="24">
        <v>44723.18</v>
      </c>
      <c r="F772" s="24">
        <v>-236370.5</v>
      </c>
      <c r="G772" s="24">
        <f t="shared" si="16"/>
        <v>-191647.32</v>
      </c>
      <c r="H772" s="24"/>
      <c r="I772" s="24">
        <f t="shared" si="15"/>
        <v>-191647.32</v>
      </c>
      <c r="J772" s="4" t="s">
        <v>11</v>
      </c>
      <c r="K772" s="7"/>
      <c r="L772" s="7"/>
      <c r="M772" s="7"/>
    </row>
    <row r="773" spans="1:17" x14ac:dyDescent="0.2">
      <c r="A773" s="4" t="s">
        <v>7</v>
      </c>
      <c r="B773" s="4" t="s">
        <v>261</v>
      </c>
      <c r="C773" s="4" t="s">
        <v>269</v>
      </c>
      <c r="D773" s="4" t="s">
        <v>268</v>
      </c>
      <c r="E773" s="24">
        <v>0</v>
      </c>
      <c r="F773" s="24">
        <v>0</v>
      </c>
      <c r="G773" s="24">
        <f t="shared" si="16"/>
        <v>0</v>
      </c>
      <c r="H773" s="24"/>
      <c r="I773" s="24">
        <f t="shared" si="15"/>
        <v>0</v>
      </c>
      <c r="J773" s="4" t="s">
        <v>11</v>
      </c>
      <c r="K773" s="7"/>
      <c r="L773" s="7"/>
      <c r="M773" s="7"/>
    </row>
    <row r="774" spans="1:17" s="181" customFormat="1" x14ac:dyDescent="0.2">
      <c r="A774" s="177" t="s">
        <v>7</v>
      </c>
      <c r="B774" s="177" t="s">
        <v>261</v>
      </c>
      <c r="C774" s="177" t="s">
        <v>265</v>
      </c>
      <c r="D774" s="177" t="s">
        <v>270</v>
      </c>
      <c r="E774" s="178">
        <v>-2352063.4300000002</v>
      </c>
      <c r="F774" s="178">
        <v>-422239.75</v>
      </c>
      <c r="G774" s="178">
        <f t="shared" si="16"/>
        <v>-2774303.18</v>
      </c>
      <c r="H774" s="178"/>
      <c r="I774" s="178">
        <f t="shared" si="15"/>
        <v>-2774303.18</v>
      </c>
      <c r="J774" s="177" t="s">
        <v>13</v>
      </c>
      <c r="K774" s="179"/>
      <c r="L774" s="179"/>
      <c r="M774" s="179"/>
      <c r="N774" s="180"/>
      <c r="O774" s="180"/>
      <c r="P774" s="180"/>
      <c r="Q774" s="180"/>
    </row>
    <row r="775" spans="1:17" x14ac:dyDescent="0.2">
      <c r="A775" s="4" t="s">
        <v>7</v>
      </c>
      <c r="B775" s="4" t="s">
        <v>261</v>
      </c>
      <c r="C775" s="4" t="s">
        <v>271</v>
      </c>
      <c r="D775" s="4" t="s">
        <v>272</v>
      </c>
      <c r="E775" s="24">
        <v>-1161.72</v>
      </c>
      <c r="F775" s="24">
        <v>-220.54</v>
      </c>
      <c r="G775" s="24">
        <f t="shared" si="16"/>
        <v>-1382.26</v>
      </c>
      <c r="H775" s="24"/>
      <c r="I775" s="24">
        <f t="shared" si="15"/>
        <v>-1382.26</v>
      </c>
      <c r="J775" s="4" t="s">
        <v>11</v>
      </c>
      <c r="K775" s="7"/>
      <c r="L775" s="7"/>
      <c r="M775" s="7"/>
    </row>
    <row r="776" spans="1:17" x14ac:dyDescent="0.2">
      <c r="A776" s="4" t="s">
        <v>7</v>
      </c>
      <c r="B776" s="4" t="s">
        <v>261</v>
      </c>
      <c r="C776" s="4" t="s">
        <v>104</v>
      </c>
      <c r="D776" s="4" t="s">
        <v>272</v>
      </c>
      <c r="E776" s="24">
        <v>0</v>
      </c>
      <c r="F776" s="24">
        <v>0</v>
      </c>
      <c r="G776" s="24">
        <f t="shared" si="16"/>
        <v>0</v>
      </c>
      <c r="H776" s="24"/>
      <c r="I776" s="24">
        <f t="shared" si="15"/>
        <v>0</v>
      </c>
      <c r="J776" s="4" t="s">
        <v>11</v>
      </c>
      <c r="K776" s="7"/>
      <c r="L776" s="7"/>
      <c r="M776" s="7"/>
    </row>
    <row r="777" spans="1:17" x14ac:dyDescent="0.2">
      <c r="A777" s="4" t="s">
        <v>7</v>
      </c>
      <c r="B777" s="4" t="s">
        <v>261</v>
      </c>
      <c r="C777" s="4" t="s">
        <v>104</v>
      </c>
      <c r="D777" s="4" t="s">
        <v>272</v>
      </c>
      <c r="E777" s="24">
        <v>0</v>
      </c>
      <c r="F777" s="24">
        <v>0</v>
      </c>
      <c r="G777" s="24">
        <f t="shared" si="16"/>
        <v>0</v>
      </c>
      <c r="H777" s="24"/>
      <c r="I777" s="24">
        <f t="shared" si="15"/>
        <v>0</v>
      </c>
      <c r="J777" s="4" t="s">
        <v>13</v>
      </c>
      <c r="K777" s="7"/>
      <c r="L777" s="7"/>
      <c r="M777" s="7"/>
    </row>
    <row r="778" spans="1:17" x14ac:dyDescent="0.2">
      <c r="A778" s="4" t="s">
        <v>7</v>
      </c>
      <c r="B778" s="4" t="s">
        <v>261</v>
      </c>
      <c r="C778" s="4" t="s">
        <v>273</v>
      </c>
      <c r="D778" s="4" t="s">
        <v>272</v>
      </c>
      <c r="E778" s="24">
        <v>-7571.6</v>
      </c>
      <c r="F778" s="24">
        <v>-2925.08</v>
      </c>
      <c r="G778" s="24">
        <f t="shared" si="16"/>
        <v>-10496.68</v>
      </c>
      <c r="H778" s="24"/>
      <c r="I778" s="24">
        <f t="shared" si="15"/>
        <v>-10496.68</v>
      </c>
      <c r="J778" s="4" t="s">
        <v>11</v>
      </c>
      <c r="K778" s="7"/>
      <c r="L778" s="7"/>
      <c r="M778" s="7"/>
    </row>
    <row r="779" spans="1:17" x14ac:dyDescent="0.2">
      <c r="A779" s="4" t="s">
        <v>7</v>
      </c>
      <c r="B779" s="4" t="s">
        <v>261</v>
      </c>
      <c r="C779" s="4" t="s">
        <v>12</v>
      </c>
      <c r="D779" s="4" t="s">
        <v>272</v>
      </c>
      <c r="E779" s="24">
        <v>464162.36</v>
      </c>
      <c r="F779" s="24">
        <v>-21737.77</v>
      </c>
      <c r="G779" s="24">
        <f t="shared" si="16"/>
        <v>442424.58999999997</v>
      </c>
      <c r="H779" s="24"/>
      <c r="I779" s="24">
        <f t="shared" si="15"/>
        <v>442424.58999999997</v>
      </c>
      <c r="J779" s="4" t="s">
        <v>11</v>
      </c>
      <c r="K779" s="7"/>
      <c r="L779" s="7"/>
      <c r="M779" s="7"/>
    </row>
    <row r="780" spans="1:17" x14ac:dyDescent="0.2">
      <c r="A780" s="4" t="s">
        <v>7</v>
      </c>
      <c r="B780" s="4" t="s">
        <v>261</v>
      </c>
      <c r="C780" s="4" t="s">
        <v>12</v>
      </c>
      <c r="D780" s="4" t="s">
        <v>272</v>
      </c>
      <c r="E780" s="24">
        <v>-1626432.74</v>
      </c>
      <c r="F780" s="24">
        <v>-691500.53</v>
      </c>
      <c r="G780" s="24">
        <f t="shared" si="16"/>
        <v>-2317933.27</v>
      </c>
      <c r="H780" s="24"/>
      <c r="I780" s="24">
        <f t="shared" si="15"/>
        <v>-2317933.27</v>
      </c>
      <c r="J780" s="4" t="s">
        <v>13</v>
      </c>
      <c r="K780" s="7"/>
      <c r="L780" s="7"/>
      <c r="M780" s="7"/>
    </row>
    <row r="781" spans="1:17" x14ac:dyDescent="0.2">
      <c r="A781" s="51" t="s">
        <v>7</v>
      </c>
      <c r="B781" s="51" t="s">
        <v>261</v>
      </c>
      <c r="C781" s="51" t="s">
        <v>264</v>
      </c>
      <c r="D781" s="51" t="s">
        <v>263</v>
      </c>
      <c r="E781" s="24"/>
      <c r="F781" s="24"/>
      <c r="G781" s="24"/>
      <c r="H781" s="52">
        <v>-28328.384447999997</v>
      </c>
      <c r="I781" s="24">
        <f t="shared" si="15"/>
        <v>-28328.384447999997</v>
      </c>
      <c r="J781" s="51" t="s">
        <v>318</v>
      </c>
      <c r="K781" s="47"/>
      <c r="L781" s="47"/>
      <c r="M781" s="47"/>
    </row>
    <row r="782" spans="1:17" x14ac:dyDescent="0.2">
      <c r="A782" s="51" t="s">
        <v>7</v>
      </c>
      <c r="B782" s="51" t="s">
        <v>261</v>
      </c>
      <c r="C782" s="51" t="s">
        <v>12</v>
      </c>
      <c r="D782" s="51" t="s">
        <v>263</v>
      </c>
      <c r="E782" s="24"/>
      <c r="F782" s="24"/>
      <c r="G782" s="24"/>
      <c r="H782" s="52">
        <v>-408006.02841600002</v>
      </c>
      <c r="I782" s="24">
        <f t="shared" si="15"/>
        <v>-408006.02841600002</v>
      </c>
      <c r="J782" s="51" t="s">
        <v>318</v>
      </c>
      <c r="K782" s="47"/>
      <c r="L782" s="47"/>
      <c r="M782" s="47"/>
    </row>
    <row r="783" spans="1:17" x14ac:dyDescent="0.2">
      <c r="A783" s="51" t="s">
        <v>7</v>
      </c>
      <c r="B783" s="51" t="s">
        <v>261</v>
      </c>
      <c r="C783" s="51" t="s">
        <v>390</v>
      </c>
      <c r="D783" s="51" t="s">
        <v>266</v>
      </c>
      <c r="E783" s="24"/>
      <c r="F783" s="24"/>
      <c r="G783" s="24"/>
      <c r="H783" s="52">
        <v>-1626.3647820000001</v>
      </c>
      <c r="I783" s="24">
        <f t="shared" si="15"/>
        <v>-1626.3647820000001</v>
      </c>
      <c r="J783" s="51" t="s">
        <v>318</v>
      </c>
      <c r="K783" s="47"/>
      <c r="L783" s="47"/>
      <c r="M783" s="47"/>
    </row>
    <row r="784" spans="1:17" x14ac:dyDescent="0.2">
      <c r="A784" s="51" t="s">
        <v>7</v>
      </c>
      <c r="B784" s="51" t="s">
        <v>261</v>
      </c>
      <c r="C784" s="51" t="s">
        <v>391</v>
      </c>
      <c r="D784" s="51" t="s">
        <v>266</v>
      </c>
      <c r="E784" s="24"/>
      <c r="F784" s="24"/>
      <c r="G784" s="24"/>
      <c r="H784" s="52">
        <v>-5488.9063739999992</v>
      </c>
      <c r="I784" s="24">
        <f t="shared" si="15"/>
        <v>-5488.9063739999992</v>
      </c>
      <c r="J784" s="51" t="s">
        <v>318</v>
      </c>
      <c r="K784" s="47"/>
      <c r="L784" s="47"/>
      <c r="M784" s="47"/>
    </row>
    <row r="785" spans="1:13" x14ac:dyDescent="0.2">
      <c r="A785" s="51" t="s">
        <v>7</v>
      </c>
      <c r="B785" s="51" t="s">
        <v>261</v>
      </c>
      <c r="C785" s="51" t="s">
        <v>265</v>
      </c>
      <c r="D785" s="51" t="s">
        <v>266</v>
      </c>
      <c r="E785" s="24"/>
      <c r="F785" s="24"/>
      <c r="G785" s="24"/>
      <c r="H785" s="52">
        <v>132664.60846799999</v>
      </c>
      <c r="I785" s="24">
        <f t="shared" si="15"/>
        <v>132664.60846799999</v>
      </c>
      <c r="J785" s="51" t="s">
        <v>318</v>
      </c>
      <c r="K785" s="47"/>
      <c r="L785" s="47"/>
      <c r="M785" s="47"/>
    </row>
    <row r="786" spans="1:13" x14ac:dyDescent="0.2">
      <c r="A786" s="51" t="s">
        <v>7</v>
      </c>
      <c r="B786" s="51" t="s">
        <v>261</v>
      </c>
      <c r="C786" s="51" t="s">
        <v>267</v>
      </c>
      <c r="D786" s="51" t="s">
        <v>268</v>
      </c>
      <c r="E786" s="24"/>
      <c r="F786" s="24"/>
      <c r="G786" s="24"/>
      <c r="H786" s="52">
        <v>-13548.006149999999</v>
      </c>
      <c r="I786" s="24">
        <f t="shared" si="15"/>
        <v>-13548.006149999999</v>
      </c>
      <c r="J786" s="51" t="s">
        <v>318</v>
      </c>
      <c r="K786" s="47"/>
      <c r="L786" s="47"/>
      <c r="M786" s="47"/>
    </row>
    <row r="787" spans="1:13" x14ac:dyDescent="0.2">
      <c r="A787" s="51" t="s">
        <v>7</v>
      </c>
      <c r="B787" s="51" t="s">
        <v>261</v>
      </c>
      <c r="C787" s="51" t="s">
        <v>392</v>
      </c>
      <c r="D787" s="51" t="s">
        <v>272</v>
      </c>
      <c r="E787" s="24"/>
      <c r="F787" s="24"/>
      <c r="G787" s="24"/>
      <c r="H787" s="52">
        <v>-13445.21997</v>
      </c>
      <c r="I787" s="24">
        <f t="shared" si="15"/>
        <v>-13445.21997</v>
      </c>
      <c r="J787" s="51" t="s">
        <v>318</v>
      </c>
      <c r="K787" s="47"/>
      <c r="L787" s="47"/>
      <c r="M787" s="47"/>
    </row>
    <row r="788" spans="1:13" x14ac:dyDescent="0.2">
      <c r="A788" s="51" t="s">
        <v>7</v>
      </c>
      <c r="B788" s="51" t="s">
        <v>261</v>
      </c>
      <c r="C788" s="51" t="s">
        <v>273</v>
      </c>
      <c r="D788" s="51" t="s">
        <v>272</v>
      </c>
      <c r="E788" s="24"/>
      <c r="F788" s="24"/>
      <c r="G788" s="24"/>
      <c r="H788" s="52">
        <v>-8644.6770059999999</v>
      </c>
      <c r="I788" s="24">
        <f t="shared" si="15"/>
        <v>-8644.6770059999999</v>
      </c>
      <c r="J788" s="51" t="s">
        <v>318</v>
      </c>
      <c r="K788" s="47"/>
      <c r="L788" s="47"/>
      <c r="M788" s="47"/>
    </row>
    <row r="789" spans="1:13" x14ac:dyDescent="0.2">
      <c r="A789" s="51" t="s">
        <v>7</v>
      </c>
      <c r="B789" s="51" t="s">
        <v>261</v>
      </c>
      <c r="C789" s="51" t="s">
        <v>394</v>
      </c>
      <c r="D789" s="51" t="s">
        <v>272</v>
      </c>
      <c r="E789" s="24"/>
      <c r="F789" s="24"/>
      <c r="G789" s="24"/>
      <c r="H789" s="52">
        <v>12.831</v>
      </c>
      <c r="I789" s="24">
        <f t="shared" si="15"/>
        <v>12.831</v>
      </c>
      <c r="J789" s="51" t="s">
        <v>318</v>
      </c>
      <c r="K789" s="47"/>
      <c r="L789" s="47"/>
      <c r="M789" s="47"/>
    </row>
    <row r="790" spans="1:13" x14ac:dyDescent="0.2">
      <c r="A790" s="51" t="s">
        <v>7</v>
      </c>
      <c r="B790" s="51" t="s">
        <v>261</v>
      </c>
      <c r="C790" s="51" t="s">
        <v>12</v>
      </c>
      <c r="D790" s="51" t="s">
        <v>272</v>
      </c>
      <c r="E790" s="24"/>
      <c r="F790" s="24"/>
      <c r="G790" s="24"/>
      <c r="H790" s="52">
        <v>-105899.89061399999</v>
      </c>
      <c r="I790" s="24">
        <f t="shared" si="15"/>
        <v>-105899.89061399999</v>
      </c>
      <c r="J790" s="51" t="s">
        <v>318</v>
      </c>
      <c r="K790" s="47"/>
      <c r="L790" s="47"/>
      <c r="M790" s="47"/>
    </row>
    <row r="791" spans="1:13" x14ac:dyDescent="0.2">
      <c r="A791" s="51" t="s">
        <v>7</v>
      </c>
      <c r="B791" s="51" t="s">
        <v>261</v>
      </c>
      <c r="C791" s="51" t="s">
        <v>12</v>
      </c>
      <c r="D791" s="51" t="s">
        <v>272</v>
      </c>
      <c r="E791" s="24"/>
      <c r="F791" s="24"/>
      <c r="G791" s="24"/>
      <c r="H791" s="52">
        <v>2094115.6831979998</v>
      </c>
      <c r="I791" s="24">
        <f t="shared" si="15"/>
        <v>2094115.6831979998</v>
      </c>
      <c r="J791" s="51" t="s">
        <v>319</v>
      </c>
      <c r="K791" s="47"/>
      <c r="L791" s="47"/>
      <c r="M791" s="47"/>
    </row>
    <row r="792" spans="1:13" x14ac:dyDescent="0.2">
      <c r="A792" s="11"/>
      <c r="B792" s="11" t="s">
        <v>261</v>
      </c>
      <c r="C792" s="11"/>
      <c r="D792" s="11" t="s">
        <v>274</v>
      </c>
      <c r="E792" s="28">
        <v>-1850393.08</v>
      </c>
      <c r="F792" s="28">
        <v>-1341950.96</v>
      </c>
      <c r="G792" s="28">
        <f>SUM(G767:G791)</f>
        <v>-3192344.04</v>
      </c>
      <c r="H792" s="28"/>
      <c r="I792" s="28">
        <f>SUM(I767:I791)</f>
        <v>-1550538.3950940007</v>
      </c>
      <c r="J792" s="11"/>
      <c r="K792" s="1"/>
      <c r="L792" s="1"/>
      <c r="M792" s="1"/>
    </row>
    <row r="793" spans="1:13" x14ac:dyDescent="0.2">
      <c r="A793" s="4" t="s">
        <v>7</v>
      </c>
      <c r="B793" s="4" t="s">
        <v>275</v>
      </c>
      <c r="C793" s="4" t="s">
        <v>276</v>
      </c>
      <c r="D793" s="4" t="s">
        <v>277</v>
      </c>
      <c r="E793" s="24">
        <v>174175.2</v>
      </c>
      <c r="F793" s="24">
        <v>0</v>
      </c>
      <c r="G793" s="24">
        <f t="shared" si="16"/>
        <v>174175.2</v>
      </c>
      <c r="H793" s="24"/>
      <c r="I793" s="24">
        <f t="shared" si="15"/>
        <v>174175.2</v>
      </c>
      <c r="J793" s="4" t="s">
        <v>11</v>
      </c>
      <c r="K793" s="7"/>
      <c r="L793" s="7"/>
      <c r="M793" s="7"/>
    </row>
    <row r="794" spans="1:13" x14ac:dyDescent="0.2">
      <c r="A794" s="4" t="s">
        <v>7</v>
      </c>
      <c r="B794" s="4" t="s">
        <v>275</v>
      </c>
      <c r="C794" s="4" t="s">
        <v>12</v>
      </c>
      <c r="D794" s="4" t="s">
        <v>277</v>
      </c>
      <c r="E794" s="24">
        <v>-215405.82</v>
      </c>
      <c r="F794" s="24">
        <v>18617.45</v>
      </c>
      <c r="G794" s="24">
        <f t="shared" si="16"/>
        <v>-196788.37</v>
      </c>
      <c r="H794" s="24"/>
      <c r="I794" s="24">
        <f t="shared" si="15"/>
        <v>-196788.37</v>
      </c>
      <c r="J794" s="4" t="s">
        <v>11</v>
      </c>
      <c r="K794" s="7"/>
      <c r="L794" s="7"/>
      <c r="M794" s="7"/>
    </row>
    <row r="795" spans="1:13" x14ac:dyDescent="0.2">
      <c r="A795" s="4" t="s">
        <v>7</v>
      </c>
      <c r="B795" s="4" t="s">
        <v>275</v>
      </c>
      <c r="C795" s="4" t="s">
        <v>278</v>
      </c>
      <c r="D795" s="4" t="s">
        <v>279</v>
      </c>
      <c r="E795" s="24">
        <v>0</v>
      </c>
      <c r="F795" s="24">
        <v>1194.6199999999999</v>
      </c>
      <c r="G795" s="24">
        <f t="shared" si="16"/>
        <v>1194.6199999999999</v>
      </c>
      <c r="H795" s="24"/>
      <c r="I795" s="24">
        <f t="shared" si="15"/>
        <v>1194.6199999999999</v>
      </c>
      <c r="J795" s="4" t="s">
        <v>11</v>
      </c>
      <c r="K795" s="7"/>
      <c r="L795" s="7"/>
      <c r="M795" s="7"/>
    </row>
    <row r="796" spans="1:13" x14ac:dyDescent="0.2">
      <c r="A796" s="4" t="s">
        <v>7</v>
      </c>
      <c r="B796" s="4" t="s">
        <v>275</v>
      </c>
      <c r="C796" s="4" t="s">
        <v>280</v>
      </c>
      <c r="D796" s="4" t="s">
        <v>279</v>
      </c>
      <c r="E796" s="24">
        <v>0</v>
      </c>
      <c r="F796" s="24">
        <v>0</v>
      </c>
      <c r="G796" s="24">
        <f t="shared" si="16"/>
        <v>0</v>
      </c>
      <c r="H796" s="24"/>
      <c r="I796" s="24">
        <f t="shared" si="15"/>
        <v>0</v>
      </c>
      <c r="J796" s="4" t="s">
        <v>11</v>
      </c>
      <c r="K796" s="7"/>
      <c r="L796" s="7"/>
      <c r="M796" s="7"/>
    </row>
    <row r="797" spans="1:13" x14ac:dyDescent="0.2">
      <c r="A797" s="4" t="s">
        <v>7</v>
      </c>
      <c r="B797" s="4" t="s">
        <v>275</v>
      </c>
      <c r="C797" s="4" t="s">
        <v>59</v>
      </c>
      <c r="D797" s="4" t="s">
        <v>279</v>
      </c>
      <c r="E797" s="24">
        <v>5309689.3600000003</v>
      </c>
      <c r="F797" s="24">
        <v>1196336.46</v>
      </c>
      <c r="G797" s="24">
        <f t="shared" si="16"/>
        <v>6506025.8200000003</v>
      </c>
      <c r="H797" s="24"/>
      <c r="I797" s="24">
        <f t="shared" si="15"/>
        <v>6506025.8200000003</v>
      </c>
      <c r="J797" s="4" t="s">
        <v>11</v>
      </c>
      <c r="K797" s="7"/>
      <c r="L797" s="7"/>
      <c r="M797" s="7"/>
    </row>
    <row r="798" spans="1:13" x14ac:dyDescent="0.2">
      <c r="A798" s="4" t="s">
        <v>7</v>
      </c>
      <c r="B798" s="4" t="s">
        <v>275</v>
      </c>
      <c r="C798" s="4" t="s">
        <v>59</v>
      </c>
      <c r="D798" s="4" t="s">
        <v>279</v>
      </c>
      <c r="E798" s="24">
        <v>-5259892.9800000004</v>
      </c>
      <c r="F798" s="24">
        <v>-1196336.46</v>
      </c>
      <c r="G798" s="24">
        <f t="shared" si="16"/>
        <v>-6456229.4400000004</v>
      </c>
      <c r="H798" s="24"/>
      <c r="I798" s="24">
        <f t="shared" si="15"/>
        <v>-6456229.4400000004</v>
      </c>
      <c r="J798" s="4" t="s">
        <v>13</v>
      </c>
      <c r="K798" s="7"/>
      <c r="L798" s="7"/>
      <c r="M798" s="7"/>
    </row>
    <row r="799" spans="1:13" x14ac:dyDescent="0.2">
      <c r="A799" s="4" t="s">
        <v>7</v>
      </c>
      <c r="B799" s="4" t="s">
        <v>275</v>
      </c>
      <c r="C799" s="4" t="s">
        <v>281</v>
      </c>
      <c r="D799" s="4" t="s">
        <v>279</v>
      </c>
      <c r="E799" s="24">
        <v>2500</v>
      </c>
      <c r="F799" s="24">
        <v>10000</v>
      </c>
      <c r="G799" s="24">
        <f t="shared" si="16"/>
        <v>12500</v>
      </c>
      <c r="H799" s="24"/>
      <c r="I799" s="24">
        <f t="shared" si="15"/>
        <v>12500</v>
      </c>
      <c r="J799" s="4" t="s">
        <v>11</v>
      </c>
      <c r="K799" s="7"/>
      <c r="L799" s="7"/>
      <c r="M799" s="7"/>
    </row>
    <row r="800" spans="1:13" x14ac:dyDescent="0.2">
      <c r="A800" s="4" t="s">
        <v>7</v>
      </c>
      <c r="B800" s="4" t="s">
        <v>275</v>
      </c>
      <c r="C800" s="4" t="s">
        <v>12</v>
      </c>
      <c r="D800" s="4" t="s">
        <v>279</v>
      </c>
      <c r="E800" s="24">
        <v>8041574.9199999999</v>
      </c>
      <c r="F800" s="24">
        <v>3808508.4</v>
      </c>
      <c r="G800" s="24">
        <f t="shared" si="16"/>
        <v>11850083.32</v>
      </c>
      <c r="H800" s="24"/>
      <c r="I800" s="24">
        <f t="shared" si="15"/>
        <v>11850083.32</v>
      </c>
      <c r="J800" s="4" t="s">
        <v>11</v>
      </c>
      <c r="K800" s="7"/>
      <c r="L800" s="7"/>
      <c r="M800" s="7"/>
    </row>
    <row r="801" spans="1:13" x14ac:dyDescent="0.2">
      <c r="A801" s="4" t="s">
        <v>7</v>
      </c>
      <c r="B801" s="4" t="s">
        <v>275</v>
      </c>
      <c r="C801" s="4" t="s">
        <v>12</v>
      </c>
      <c r="D801" s="4" t="s">
        <v>279</v>
      </c>
      <c r="E801" s="24">
        <v>-341402.44</v>
      </c>
      <c r="F801" s="24">
        <v>-99537.22</v>
      </c>
      <c r="G801" s="24">
        <f t="shared" si="16"/>
        <v>-440939.66000000003</v>
      </c>
      <c r="H801" s="24"/>
      <c r="I801" s="24">
        <f t="shared" si="15"/>
        <v>-440939.66000000003</v>
      </c>
      <c r="J801" s="4" t="s">
        <v>13</v>
      </c>
      <c r="K801" s="7"/>
      <c r="L801" s="7"/>
      <c r="M801" s="7"/>
    </row>
    <row r="802" spans="1:13" x14ac:dyDescent="0.2">
      <c r="A802" s="51" t="s">
        <v>7</v>
      </c>
      <c r="B802" s="51" t="s">
        <v>275</v>
      </c>
      <c r="C802" s="51" t="s">
        <v>74</v>
      </c>
      <c r="D802" s="51" t="s">
        <v>277</v>
      </c>
      <c r="E802" s="24"/>
      <c r="F802" s="24"/>
      <c r="G802" s="24"/>
      <c r="H802" s="52">
        <v>13765.584636</v>
      </c>
      <c r="I802" s="24">
        <f t="shared" si="15"/>
        <v>13765.584636</v>
      </c>
      <c r="J802" s="51" t="s">
        <v>318</v>
      </c>
      <c r="K802" s="47"/>
      <c r="L802" s="47"/>
      <c r="M802" s="47"/>
    </row>
    <row r="803" spans="1:13" x14ac:dyDescent="0.2">
      <c r="A803" s="51" t="s">
        <v>7</v>
      </c>
      <c r="B803" s="51" t="s">
        <v>275</v>
      </c>
      <c r="C803" s="51" t="s">
        <v>164</v>
      </c>
      <c r="D803" s="51" t="s">
        <v>277</v>
      </c>
      <c r="E803" s="24"/>
      <c r="F803" s="24"/>
      <c r="G803" s="24"/>
      <c r="H803" s="52">
        <v>-111.53579699999999</v>
      </c>
      <c r="I803" s="24">
        <f t="shared" si="15"/>
        <v>-111.53579699999999</v>
      </c>
      <c r="J803" s="51" t="s">
        <v>318</v>
      </c>
      <c r="K803" s="47"/>
      <c r="L803" s="47"/>
      <c r="M803" s="47"/>
    </row>
    <row r="804" spans="1:13" x14ac:dyDescent="0.2">
      <c r="A804" s="51" t="s">
        <v>7</v>
      </c>
      <c r="B804" s="51" t="s">
        <v>275</v>
      </c>
      <c r="C804" s="51" t="s">
        <v>395</v>
      </c>
      <c r="D804" s="51" t="s">
        <v>277</v>
      </c>
      <c r="E804" s="24"/>
      <c r="F804" s="24"/>
      <c r="G804" s="24"/>
      <c r="H804" s="52">
        <v>980.5</v>
      </c>
      <c r="I804" s="24">
        <f t="shared" si="15"/>
        <v>980.5</v>
      </c>
      <c r="J804" s="51" t="s">
        <v>318</v>
      </c>
      <c r="K804" s="47"/>
      <c r="L804" s="47"/>
      <c r="M804" s="47"/>
    </row>
    <row r="805" spans="1:13" x14ac:dyDescent="0.2">
      <c r="A805" s="51" t="s">
        <v>7</v>
      </c>
      <c r="B805" s="51" t="s">
        <v>275</v>
      </c>
      <c r="C805" s="51" t="s">
        <v>276</v>
      </c>
      <c r="D805" s="51" t="s">
        <v>277</v>
      </c>
      <c r="E805" s="24"/>
      <c r="F805" s="24"/>
      <c r="G805" s="24"/>
      <c r="H805" s="52">
        <v>-96689.105219999998</v>
      </c>
      <c r="I805" s="24">
        <f t="shared" si="15"/>
        <v>-96689.105219999998</v>
      </c>
      <c r="J805" s="51" t="s">
        <v>318</v>
      </c>
      <c r="K805" s="47"/>
      <c r="L805" s="47"/>
      <c r="M805" s="47"/>
    </row>
    <row r="806" spans="1:13" x14ac:dyDescent="0.2">
      <c r="A806" s="51" t="s">
        <v>7</v>
      </c>
      <c r="B806" s="51" t="s">
        <v>275</v>
      </c>
      <c r="C806" s="51" t="s">
        <v>77</v>
      </c>
      <c r="D806" s="51" t="s">
        <v>277</v>
      </c>
      <c r="E806" s="24"/>
      <c r="F806" s="24"/>
      <c r="G806" s="24"/>
      <c r="H806" s="52">
        <v>539.27499999999998</v>
      </c>
      <c r="I806" s="24">
        <f t="shared" si="15"/>
        <v>539.27499999999998</v>
      </c>
      <c r="J806" s="51" t="s">
        <v>318</v>
      </c>
      <c r="K806" s="47"/>
      <c r="L806" s="47"/>
      <c r="M806" s="47"/>
    </row>
    <row r="807" spans="1:13" x14ac:dyDescent="0.2">
      <c r="A807" s="51" t="s">
        <v>7</v>
      </c>
      <c r="B807" s="51" t="s">
        <v>275</v>
      </c>
      <c r="C807" s="51" t="s">
        <v>12</v>
      </c>
      <c r="D807" s="51" t="s">
        <v>277</v>
      </c>
      <c r="E807" s="24"/>
      <c r="F807" s="24"/>
      <c r="G807" s="24"/>
      <c r="H807" s="52">
        <v>223393.55098</v>
      </c>
      <c r="I807" s="24">
        <f t="shared" si="15"/>
        <v>223393.55098</v>
      </c>
      <c r="J807" s="51" t="s">
        <v>318</v>
      </c>
      <c r="K807" s="47"/>
      <c r="L807" s="47"/>
      <c r="M807" s="47"/>
    </row>
    <row r="808" spans="1:13" x14ac:dyDescent="0.2">
      <c r="A808" s="51" t="s">
        <v>7</v>
      </c>
      <c r="B808" s="51" t="s">
        <v>275</v>
      </c>
      <c r="C808" s="51" t="s">
        <v>12</v>
      </c>
      <c r="D808" s="51" t="s">
        <v>279</v>
      </c>
      <c r="E808" s="24"/>
      <c r="F808" s="24"/>
      <c r="G808" s="24"/>
      <c r="H808" s="52">
        <v>-11385331.114417998</v>
      </c>
      <c r="I808" s="24">
        <f t="shared" si="15"/>
        <v>-11385331.114417998</v>
      </c>
      <c r="J808" s="51" t="s">
        <v>318</v>
      </c>
      <c r="K808" s="47"/>
      <c r="L808" s="47"/>
      <c r="M808" s="47"/>
    </row>
    <row r="809" spans="1:13" x14ac:dyDescent="0.2">
      <c r="A809" s="11"/>
      <c r="B809" s="11" t="s">
        <v>275</v>
      </c>
      <c r="C809" s="11"/>
      <c r="D809" s="11" t="s">
        <v>282</v>
      </c>
      <c r="E809" s="28">
        <v>7711238.2400000002</v>
      </c>
      <c r="F809" s="28">
        <v>3738783.25</v>
      </c>
      <c r="G809" s="28">
        <f>SUM(G793:G808)</f>
        <v>11450021.49</v>
      </c>
      <c r="H809" s="28"/>
      <c r="I809" s="28">
        <f>SUM(I793:I808)</f>
        <v>206568.64518100396</v>
      </c>
      <c r="J809" s="11"/>
      <c r="K809" s="1"/>
      <c r="L809" s="1"/>
      <c r="M809" s="1"/>
    </row>
    <row r="810" spans="1:13" x14ac:dyDescent="0.2">
      <c r="A810" s="11"/>
      <c r="B810" s="11" t="s">
        <v>283</v>
      </c>
      <c r="C810" s="11"/>
      <c r="D810" s="11" t="s">
        <v>495</v>
      </c>
      <c r="E810" s="28">
        <v>5860845.1600000001</v>
      </c>
      <c r="F810" s="28">
        <v>2396832.29</v>
      </c>
      <c r="G810" s="28">
        <f>G792+G809</f>
        <v>8257677.4500000002</v>
      </c>
      <c r="H810" s="28"/>
      <c r="I810" s="28">
        <f>I792+I809</f>
        <v>-1343969.7499129968</v>
      </c>
      <c r="J810" s="11"/>
      <c r="K810" s="1"/>
      <c r="L810" s="1"/>
      <c r="M810" s="1"/>
    </row>
    <row r="811" spans="1:13" x14ac:dyDescent="0.2">
      <c r="A811" s="4" t="s">
        <v>7</v>
      </c>
      <c r="B811" s="4" t="s">
        <v>284</v>
      </c>
      <c r="C811" s="4" t="s">
        <v>285</v>
      </c>
      <c r="D811" s="4" t="s">
        <v>286</v>
      </c>
      <c r="E811" s="24">
        <v>11354.49</v>
      </c>
      <c r="F811" s="24">
        <v>11328.46</v>
      </c>
      <c r="G811" s="24">
        <f t="shared" ref="G811:G819" si="17">SUM(E811:F811)</f>
        <v>22682.949999999997</v>
      </c>
      <c r="H811" s="24"/>
      <c r="I811" s="24">
        <f t="shared" si="15"/>
        <v>22682.949999999997</v>
      </c>
      <c r="J811" s="4" t="s">
        <v>11</v>
      </c>
      <c r="K811" s="7"/>
      <c r="L811" s="7"/>
      <c r="M811" s="7"/>
    </row>
    <row r="812" spans="1:13" x14ac:dyDescent="0.2">
      <c r="A812" s="4" t="s">
        <v>7</v>
      </c>
      <c r="B812" s="4" t="s">
        <v>284</v>
      </c>
      <c r="C812" s="4" t="s">
        <v>287</v>
      </c>
      <c r="D812" s="4" t="s">
        <v>286</v>
      </c>
      <c r="E812" s="24">
        <v>-31.69</v>
      </c>
      <c r="F812" s="24">
        <v>0</v>
      </c>
      <c r="G812" s="24">
        <f t="shared" si="17"/>
        <v>-31.69</v>
      </c>
      <c r="H812" s="24"/>
      <c r="I812" s="24">
        <f t="shared" si="15"/>
        <v>-31.69</v>
      </c>
      <c r="J812" s="4" t="s">
        <v>11</v>
      </c>
      <c r="K812" s="7"/>
      <c r="L812" s="7"/>
      <c r="M812" s="7"/>
    </row>
    <row r="813" spans="1:13" x14ac:dyDescent="0.2">
      <c r="A813" s="4" t="s">
        <v>7</v>
      </c>
      <c r="B813" s="4" t="s">
        <v>284</v>
      </c>
      <c r="C813" s="4" t="s">
        <v>288</v>
      </c>
      <c r="D813" s="4" t="s">
        <v>286</v>
      </c>
      <c r="E813" s="24">
        <v>-587876.46</v>
      </c>
      <c r="F813" s="24">
        <v>123775.79</v>
      </c>
      <c r="G813" s="24">
        <f t="shared" si="17"/>
        <v>-464100.67</v>
      </c>
      <c r="H813" s="24"/>
      <c r="I813" s="24">
        <f t="shared" si="15"/>
        <v>-464100.67</v>
      </c>
      <c r="J813" s="4" t="s">
        <v>11</v>
      </c>
      <c r="K813" s="7"/>
      <c r="L813" s="7"/>
      <c r="M813" s="7"/>
    </row>
    <row r="814" spans="1:13" x14ac:dyDescent="0.2">
      <c r="A814" s="4" t="s">
        <v>7</v>
      </c>
      <c r="B814" s="4" t="s">
        <v>284</v>
      </c>
      <c r="C814" s="4" t="s">
        <v>288</v>
      </c>
      <c r="D814" s="4" t="s">
        <v>286</v>
      </c>
      <c r="E814" s="24">
        <v>981490.73</v>
      </c>
      <c r="F814" s="24">
        <v>1827089.07</v>
      </c>
      <c r="G814" s="24">
        <f t="shared" si="17"/>
        <v>2808579.8</v>
      </c>
      <c r="H814" s="24"/>
      <c r="I814" s="24">
        <f t="shared" si="15"/>
        <v>2808579.8</v>
      </c>
      <c r="J814" s="4" t="s">
        <v>13</v>
      </c>
      <c r="K814" s="7"/>
      <c r="L814" s="7"/>
      <c r="M814" s="7"/>
    </row>
    <row r="815" spans="1:13" x14ac:dyDescent="0.2">
      <c r="A815" s="4" t="s">
        <v>7</v>
      </c>
      <c r="B815" s="4" t="s">
        <v>284</v>
      </c>
      <c r="C815" s="4" t="s">
        <v>289</v>
      </c>
      <c r="D815" s="4" t="s">
        <v>286</v>
      </c>
      <c r="E815" s="24">
        <v>96564.18</v>
      </c>
      <c r="F815" s="24">
        <v>-50012.42</v>
      </c>
      <c r="G815" s="24">
        <f t="shared" si="17"/>
        <v>46551.759999999995</v>
      </c>
      <c r="H815" s="24"/>
      <c r="I815" s="24">
        <f t="shared" si="15"/>
        <v>46551.759999999995</v>
      </c>
      <c r="J815" s="4" t="s">
        <v>13</v>
      </c>
      <c r="K815" s="7"/>
      <c r="L815" s="7"/>
      <c r="M815" s="7"/>
    </row>
    <row r="816" spans="1:13" x14ac:dyDescent="0.2">
      <c r="A816" s="4" t="s">
        <v>7</v>
      </c>
      <c r="B816" s="4" t="s">
        <v>284</v>
      </c>
      <c r="C816" s="4" t="s">
        <v>290</v>
      </c>
      <c r="D816" s="4" t="s">
        <v>286</v>
      </c>
      <c r="E816" s="24">
        <v>0</v>
      </c>
      <c r="F816" s="24">
        <v>0</v>
      </c>
      <c r="G816" s="24">
        <f t="shared" si="17"/>
        <v>0</v>
      </c>
      <c r="H816" s="24"/>
      <c r="I816" s="24">
        <f t="shared" si="15"/>
        <v>0</v>
      </c>
      <c r="J816" s="4" t="s">
        <v>11</v>
      </c>
      <c r="K816" s="7"/>
      <c r="L816" s="7"/>
      <c r="M816" s="7"/>
    </row>
    <row r="817" spans="1:13" x14ac:dyDescent="0.2">
      <c r="A817" s="4" t="s">
        <v>7</v>
      </c>
      <c r="B817" s="4" t="s">
        <v>284</v>
      </c>
      <c r="C817" s="4" t="s">
        <v>290</v>
      </c>
      <c r="D817" s="4" t="s">
        <v>286</v>
      </c>
      <c r="E817" s="24">
        <v>-270072.94</v>
      </c>
      <c r="F817" s="24">
        <v>57160.98</v>
      </c>
      <c r="G817" s="24">
        <f t="shared" si="17"/>
        <v>-212911.96</v>
      </c>
      <c r="H817" s="24"/>
      <c r="I817" s="24">
        <f t="shared" si="15"/>
        <v>-212911.96</v>
      </c>
      <c r="J817" s="4" t="s">
        <v>13</v>
      </c>
      <c r="K817" s="7"/>
      <c r="L817" s="7"/>
      <c r="M817" s="7"/>
    </row>
    <row r="818" spans="1:13" x14ac:dyDescent="0.2">
      <c r="A818" s="4" t="s">
        <v>7</v>
      </c>
      <c r="B818" s="4" t="s">
        <v>284</v>
      </c>
      <c r="C818" s="4" t="s">
        <v>12</v>
      </c>
      <c r="D818" s="4" t="s">
        <v>286</v>
      </c>
      <c r="E818" s="24">
        <v>-24181.119999999999</v>
      </c>
      <c r="F818" s="24">
        <v>-13411.46</v>
      </c>
      <c r="G818" s="24">
        <f t="shared" si="17"/>
        <v>-37592.58</v>
      </c>
      <c r="H818" s="24"/>
      <c r="I818" s="24">
        <f t="shared" si="15"/>
        <v>-37592.58</v>
      </c>
      <c r="J818" s="4" t="s">
        <v>13</v>
      </c>
      <c r="K818" s="7"/>
      <c r="L818" s="7"/>
      <c r="M818" s="7"/>
    </row>
    <row r="819" spans="1:13" x14ac:dyDescent="0.2">
      <c r="A819" s="4" t="s">
        <v>7</v>
      </c>
      <c r="B819" s="4" t="s">
        <v>284</v>
      </c>
      <c r="C819" s="4" t="s">
        <v>291</v>
      </c>
      <c r="D819" s="4" t="s">
        <v>292</v>
      </c>
      <c r="E819" s="24">
        <v>-136576.20000000001</v>
      </c>
      <c r="F819" s="24">
        <v>-90154.09</v>
      </c>
      <c r="G819" s="24">
        <f t="shared" si="17"/>
        <v>-226730.29</v>
      </c>
      <c r="H819" s="24"/>
      <c r="I819" s="24">
        <f t="shared" si="15"/>
        <v>-226730.29</v>
      </c>
      <c r="J819" s="4" t="s">
        <v>11</v>
      </c>
      <c r="K819" s="7"/>
      <c r="L819" s="7"/>
      <c r="M819" s="7"/>
    </row>
    <row r="820" spans="1:13" x14ac:dyDescent="0.2">
      <c r="A820" s="51" t="s">
        <v>7</v>
      </c>
      <c r="B820" s="51" t="s">
        <v>284</v>
      </c>
      <c r="C820" s="51" t="s">
        <v>396</v>
      </c>
      <c r="D820" s="51" t="s">
        <v>286</v>
      </c>
      <c r="E820" s="24"/>
      <c r="F820" s="24"/>
      <c r="G820" s="24"/>
      <c r="H820" s="52">
        <v>9156800.1681240015</v>
      </c>
      <c r="I820" s="24">
        <f t="shared" si="15"/>
        <v>9156800.1681240015</v>
      </c>
      <c r="J820" s="51" t="s">
        <v>318</v>
      </c>
      <c r="K820" s="47"/>
      <c r="L820" s="47"/>
      <c r="M820" s="47"/>
    </row>
    <row r="821" spans="1:13" x14ac:dyDescent="0.2">
      <c r="A821" s="51" t="s">
        <v>7</v>
      </c>
      <c r="B821" s="51" t="s">
        <v>284</v>
      </c>
      <c r="C821" s="51" t="s">
        <v>397</v>
      </c>
      <c r="D821" s="51" t="s">
        <v>286</v>
      </c>
      <c r="E821" s="24"/>
      <c r="F821" s="24"/>
      <c r="G821" s="24"/>
      <c r="H821" s="52">
        <v>243233.816448</v>
      </c>
      <c r="I821" s="24">
        <f t="shared" ref="I821:I834" si="18">SUM(G821:H821)</f>
        <v>243233.816448</v>
      </c>
      <c r="J821" s="51" t="s">
        <v>318</v>
      </c>
      <c r="K821" s="47"/>
      <c r="L821" s="47"/>
      <c r="M821" s="47"/>
    </row>
    <row r="822" spans="1:13" x14ac:dyDescent="0.2">
      <c r="A822" s="51" t="s">
        <v>7</v>
      </c>
      <c r="B822" s="51" t="s">
        <v>284</v>
      </c>
      <c r="C822" s="51" t="s">
        <v>398</v>
      </c>
      <c r="D822" s="51" t="s">
        <v>286</v>
      </c>
      <c r="E822" s="24"/>
      <c r="F822" s="24"/>
      <c r="G822" s="24"/>
      <c r="H822" s="52">
        <v>28397.352059999997</v>
      </c>
      <c r="I822" s="24">
        <f t="shared" si="18"/>
        <v>28397.352059999997</v>
      </c>
      <c r="J822" s="51" t="s">
        <v>318</v>
      </c>
      <c r="K822" s="47"/>
      <c r="L822" s="47"/>
      <c r="M822" s="47"/>
    </row>
    <row r="823" spans="1:13" x14ac:dyDescent="0.2">
      <c r="A823" s="51" t="s">
        <v>7</v>
      </c>
      <c r="B823" s="51" t="s">
        <v>284</v>
      </c>
      <c r="C823" s="51" t="s">
        <v>399</v>
      </c>
      <c r="D823" s="51" t="s">
        <v>286</v>
      </c>
      <c r="E823" s="24"/>
      <c r="F823" s="24"/>
      <c r="G823" s="24"/>
      <c r="H823" s="52">
        <v>13122.632837999998</v>
      </c>
      <c r="I823" s="24">
        <f t="shared" si="18"/>
        <v>13122.632837999998</v>
      </c>
      <c r="J823" s="51" t="s">
        <v>318</v>
      </c>
      <c r="K823" s="47"/>
      <c r="L823" s="47"/>
      <c r="M823" s="47"/>
    </row>
    <row r="824" spans="1:13" x14ac:dyDescent="0.2">
      <c r="A824" s="51" t="s">
        <v>7</v>
      </c>
      <c r="B824" s="51" t="s">
        <v>284</v>
      </c>
      <c r="C824" s="51" t="s">
        <v>285</v>
      </c>
      <c r="D824" s="51" t="s">
        <v>286</v>
      </c>
      <c r="E824" s="24"/>
      <c r="F824" s="24"/>
      <c r="G824" s="24"/>
      <c r="H824" s="52">
        <v>1607.7302219999999</v>
      </c>
      <c r="I824" s="24">
        <f t="shared" si="18"/>
        <v>1607.7302219999999</v>
      </c>
      <c r="J824" s="51" t="s">
        <v>318</v>
      </c>
      <c r="K824" s="47"/>
      <c r="L824" s="47"/>
      <c r="M824" s="47"/>
    </row>
    <row r="825" spans="1:13" x14ac:dyDescent="0.2">
      <c r="A825" s="51" t="s">
        <v>7</v>
      </c>
      <c r="B825" s="51" t="s">
        <v>284</v>
      </c>
      <c r="C825" s="51" t="s">
        <v>400</v>
      </c>
      <c r="D825" s="51" t="s">
        <v>286</v>
      </c>
      <c r="E825" s="24"/>
      <c r="F825" s="24"/>
      <c r="G825" s="24"/>
      <c r="H825" s="52">
        <v>1010.445198</v>
      </c>
      <c r="I825" s="24">
        <f t="shared" si="18"/>
        <v>1010.445198</v>
      </c>
      <c r="J825" s="51" t="s">
        <v>318</v>
      </c>
      <c r="K825" s="47"/>
      <c r="L825" s="47"/>
      <c r="M825" s="47"/>
    </row>
    <row r="826" spans="1:13" x14ac:dyDescent="0.2">
      <c r="A826" s="51" t="s">
        <v>7</v>
      </c>
      <c r="B826" s="51" t="s">
        <v>284</v>
      </c>
      <c r="C826" s="51" t="s">
        <v>401</v>
      </c>
      <c r="D826" s="51" t="s">
        <v>286</v>
      </c>
      <c r="E826" s="24"/>
      <c r="F826" s="24"/>
      <c r="G826" s="24"/>
      <c r="H826" s="52">
        <v>0</v>
      </c>
      <c r="I826" s="24">
        <f t="shared" si="18"/>
        <v>0</v>
      </c>
      <c r="J826" s="51" t="s">
        <v>318</v>
      </c>
      <c r="K826" s="47"/>
      <c r="L826" s="47"/>
      <c r="M826" s="47"/>
    </row>
    <row r="827" spans="1:13" x14ac:dyDescent="0.2">
      <c r="A827" s="51" t="s">
        <v>7</v>
      </c>
      <c r="B827" s="51" t="s">
        <v>284</v>
      </c>
      <c r="C827" s="51" t="s">
        <v>288</v>
      </c>
      <c r="D827" s="51" t="s">
        <v>286</v>
      </c>
      <c r="E827" s="24"/>
      <c r="F827" s="24"/>
      <c r="G827" s="24"/>
      <c r="H827" s="52">
        <v>31176.009731999999</v>
      </c>
      <c r="I827" s="24">
        <f t="shared" si="18"/>
        <v>31176.009731999999</v>
      </c>
      <c r="J827" s="51" t="s">
        <v>318</v>
      </c>
      <c r="K827" s="47"/>
      <c r="L827" s="47"/>
      <c r="M827" s="47"/>
    </row>
    <row r="828" spans="1:13" x14ac:dyDescent="0.2">
      <c r="A828" s="51" t="s">
        <v>7</v>
      </c>
      <c r="B828" s="51" t="s">
        <v>284</v>
      </c>
      <c r="C828" s="51" t="s">
        <v>288</v>
      </c>
      <c r="D828" s="51" t="s">
        <v>286</v>
      </c>
      <c r="E828" s="24"/>
      <c r="F828" s="24"/>
      <c r="G828" s="24"/>
      <c r="H828" s="52">
        <v>-2757.3266279999998</v>
      </c>
      <c r="I828" s="24">
        <f t="shared" si="18"/>
        <v>-2757.3266279999998</v>
      </c>
      <c r="J828" s="51" t="s">
        <v>319</v>
      </c>
      <c r="K828" s="47"/>
      <c r="L828" s="47"/>
      <c r="M828" s="47"/>
    </row>
    <row r="829" spans="1:13" x14ac:dyDescent="0.2">
      <c r="A829" s="51" t="s">
        <v>7</v>
      </c>
      <c r="B829" s="51" t="s">
        <v>284</v>
      </c>
      <c r="C829" s="51" t="s">
        <v>402</v>
      </c>
      <c r="D829" s="51" t="s">
        <v>286</v>
      </c>
      <c r="E829" s="24"/>
      <c r="F829" s="24"/>
      <c r="G829" s="24"/>
      <c r="H829" s="52">
        <v>44786.988455999999</v>
      </c>
      <c r="I829" s="24">
        <f t="shared" si="18"/>
        <v>44786.988455999999</v>
      </c>
      <c r="J829" s="51" t="s">
        <v>318</v>
      </c>
      <c r="K829" s="47"/>
      <c r="L829" s="47"/>
      <c r="M829" s="47"/>
    </row>
    <row r="830" spans="1:13" x14ac:dyDescent="0.2">
      <c r="A830" s="51" t="s">
        <v>7</v>
      </c>
      <c r="B830" s="51" t="s">
        <v>284</v>
      </c>
      <c r="C830" s="51" t="s">
        <v>403</v>
      </c>
      <c r="D830" s="51" t="s">
        <v>286</v>
      </c>
      <c r="E830" s="24"/>
      <c r="F830" s="24"/>
      <c r="G830" s="24"/>
      <c r="H830" s="52">
        <v>39798.386460000002</v>
      </c>
      <c r="I830" s="24">
        <f t="shared" si="18"/>
        <v>39798.386460000002</v>
      </c>
      <c r="J830" s="51" t="s">
        <v>318</v>
      </c>
      <c r="K830" s="47"/>
      <c r="L830" s="47"/>
      <c r="M830" s="47"/>
    </row>
    <row r="831" spans="1:13" x14ac:dyDescent="0.2">
      <c r="A831" s="51" t="s">
        <v>7</v>
      </c>
      <c r="B831" s="51" t="s">
        <v>284</v>
      </c>
      <c r="C831" s="51" t="s">
        <v>290</v>
      </c>
      <c r="D831" s="51" t="s">
        <v>286</v>
      </c>
      <c r="E831" s="24"/>
      <c r="F831" s="24"/>
      <c r="G831" s="24"/>
      <c r="H831" s="52">
        <v>0</v>
      </c>
      <c r="I831" s="24">
        <f t="shared" si="18"/>
        <v>0</v>
      </c>
      <c r="J831" s="51" t="s">
        <v>318</v>
      </c>
      <c r="K831" s="47"/>
      <c r="L831" s="47"/>
      <c r="M831" s="47"/>
    </row>
    <row r="832" spans="1:13" x14ac:dyDescent="0.2">
      <c r="A832" s="51" t="s">
        <v>7</v>
      </c>
      <c r="B832" s="51" t="s">
        <v>284</v>
      </c>
      <c r="C832" s="51" t="s">
        <v>290</v>
      </c>
      <c r="D832" s="51" t="s">
        <v>286</v>
      </c>
      <c r="E832" s="24"/>
      <c r="F832" s="24"/>
      <c r="G832" s="24"/>
      <c r="H832" s="52">
        <v>-30975.251958000001</v>
      </c>
      <c r="I832" s="24">
        <f t="shared" si="18"/>
        <v>-30975.251958000001</v>
      </c>
      <c r="J832" s="51" t="s">
        <v>319</v>
      </c>
      <c r="K832" s="47"/>
      <c r="L832" s="47"/>
      <c r="M832" s="47"/>
    </row>
    <row r="833" spans="1:13" x14ac:dyDescent="0.2">
      <c r="A833" s="51" t="s">
        <v>7</v>
      </c>
      <c r="B833" s="51" t="s">
        <v>284</v>
      </c>
      <c r="C833" s="51" t="s">
        <v>12</v>
      </c>
      <c r="D833" s="51" t="s">
        <v>286</v>
      </c>
      <c r="E833" s="24"/>
      <c r="F833" s="24"/>
      <c r="G833" s="24"/>
      <c r="H833" s="52">
        <v>24674.188685999998</v>
      </c>
      <c r="I833" s="24">
        <f t="shared" si="18"/>
        <v>24674.188685999998</v>
      </c>
      <c r="J833" s="51" t="s">
        <v>319</v>
      </c>
      <c r="K833" s="47"/>
      <c r="L833" s="47"/>
      <c r="M833" s="47"/>
    </row>
    <row r="834" spans="1:13" x14ac:dyDescent="0.2">
      <c r="A834" s="51" t="s">
        <v>7</v>
      </c>
      <c r="B834" s="51" t="s">
        <v>284</v>
      </c>
      <c r="C834" s="51" t="s">
        <v>291</v>
      </c>
      <c r="D834" s="51" t="s">
        <v>292</v>
      </c>
      <c r="E834" s="24"/>
      <c r="F834" s="24"/>
      <c r="G834" s="24"/>
      <c r="H834" s="52">
        <v>-17102.832725999997</v>
      </c>
      <c r="I834" s="24">
        <f t="shared" si="18"/>
        <v>-17102.832725999997</v>
      </c>
      <c r="J834" s="51" t="s">
        <v>318</v>
      </c>
      <c r="K834" s="47"/>
      <c r="L834" s="47"/>
      <c r="M834" s="47"/>
    </row>
    <row r="835" spans="1:13" x14ac:dyDescent="0.2">
      <c r="A835" s="11"/>
      <c r="B835" s="11" t="s">
        <v>284</v>
      </c>
      <c r="C835" s="11"/>
      <c r="D835" s="11" t="s">
        <v>293</v>
      </c>
      <c r="E835" s="28">
        <v>70670.990000000005</v>
      </c>
      <c r="F835" s="28">
        <v>1865776.33</v>
      </c>
      <c r="G835" s="28">
        <f>SUM(G811:G834)</f>
        <v>1936447.3199999994</v>
      </c>
      <c r="H835" s="28"/>
      <c r="I835" s="28">
        <f>SUM(I811:I834)</f>
        <v>11470219.626912002</v>
      </c>
      <c r="J835" s="11"/>
      <c r="K835" s="1"/>
      <c r="L835" s="1"/>
      <c r="M835" s="1"/>
    </row>
    <row r="836" spans="1:13" x14ac:dyDescent="0.2">
      <c r="A836" s="11"/>
      <c r="B836" s="11" t="s">
        <v>294</v>
      </c>
      <c r="C836" s="11"/>
      <c r="D836" s="11" t="s">
        <v>496</v>
      </c>
      <c r="E836" s="28">
        <v>5931516.1500000004</v>
      </c>
      <c r="F836" s="28">
        <v>4262608.62</v>
      </c>
      <c r="G836" s="28">
        <f>G810+G835</f>
        <v>10194124.77</v>
      </c>
      <c r="H836" s="28"/>
      <c r="I836" s="28">
        <f>I810+I835</f>
        <v>10126249.876999006</v>
      </c>
      <c r="J836" s="11"/>
      <c r="K836" s="1"/>
      <c r="L836" s="1"/>
      <c r="M836" s="1"/>
    </row>
    <row r="837" spans="1:13" x14ac:dyDescent="0.2">
      <c r="A837" s="11"/>
      <c r="B837" s="11" t="s">
        <v>296</v>
      </c>
      <c r="C837" s="11"/>
      <c r="D837" s="11" t="s">
        <v>297</v>
      </c>
      <c r="E837" s="28">
        <v>-31765743.350000001</v>
      </c>
      <c r="F837" s="28">
        <v>-29429374.32</v>
      </c>
      <c r="G837" s="28">
        <f>G766+G836</f>
        <v>-61195117.669999942</v>
      </c>
      <c r="H837" s="28"/>
      <c r="I837" s="28">
        <f>I766+I836</f>
        <v>-62162950.118764594</v>
      </c>
      <c r="J837" s="11"/>
      <c r="K837" s="1"/>
      <c r="L837" s="1"/>
      <c r="M837" s="1"/>
    </row>
    <row r="838" spans="1:13" x14ac:dyDescent="0.2">
      <c r="A838" s="4" t="s">
        <v>7</v>
      </c>
      <c r="B838" s="4" t="s">
        <v>298</v>
      </c>
      <c r="C838" s="4" t="s">
        <v>299</v>
      </c>
      <c r="D838" s="4" t="s">
        <v>300</v>
      </c>
      <c r="E838" s="24">
        <v>-866764.37</v>
      </c>
      <c r="F838" s="24">
        <v>1862295.26</v>
      </c>
      <c r="G838" s="24">
        <f t="shared" ref="G838:G859" si="19">SUM(E838:F838)</f>
        <v>995530.89</v>
      </c>
      <c r="H838" s="24"/>
      <c r="I838" s="24">
        <f t="shared" ref="I838:I859" si="20">SUM(G838:H838)</f>
        <v>995530.89</v>
      </c>
      <c r="J838" s="4" t="s">
        <v>11</v>
      </c>
      <c r="K838" s="7"/>
      <c r="L838" s="7"/>
      <c r="M838" s="7"/>
    </row>
    <row r="839" spans="1:13" x14ac:dyDescent="0.2">
      <c r="A839" s="4" t="s">
        <v>7</v>
      </c>
      <c r="B839" s="4" t="s">
        <v>298</v>
      </c>
      <c r="C839" s="4" t="s">
        <v>299</v>
      </c>
      <c r="D839" s="4" t="s">
        <v>300</v>
      </c>
      <c r="E839" s="24">
        <v>-227333.72</v>
      </c>
      <c r="F839" s="24">
        <v>-85033.43</v>
      </c>
      <c r="G839" s="24">
        <f t="shared" si="19"/>
        <v>-312367.15000000002</v>
      </c>
      <c r="H839" s="24"/>
      <c r="I839" s="24">
        <f t="shared" si="20"/>
        <v>-312367.15000000002</v>
      </c>
      <c r="J839" s="4" t="s">
        <v>13</v>
      </c>
      <c r="K839" s="7"/>
      <c r="L839" s="7"/>
      <c r="M839" s="7"/>
    </row>
    <row r="840" spans="1:13" x14ac:dyDescent="0.2">
      <c r="A840" s="4" t="s">
        <v>7</v>
      </c>
      <c r="B840" s="4" t="s">
        <v>298</v>
      </c>
      <c r="C840" s="4" t="s">
        <v>301</v>
      </c>
      <c r="D840" s="4" t="s">
        <v>300</v>
      </c>
      <c r="E840" s="24">
        <v>-180485.65</v>
      </c>
      <c r="F840" s="24">
        <v>-70950.75</v>
      </c>
      <c r="G840" s="24">
        <f t="shared" si="19"/>
        <v>-251436.4</v>
      </c>
      <c r="H840" s="24"/>
      <c r="I840" s="24">
        <f t="shared" si="20"/>
        <v>-251436.4</v>
      </c>
      <c r="J840" s="4" t="s">
        <v>11</v>
      </c>
      <c r="K840" s="7"/>
      <c r="L840" s="7"/>
      <c r="M840" s="7"/>
    </row>
    <row r="841" spans="1:13" x14ac:dyDescent="0.2">
      <c r="A841" s="4" t="s">
        <v>7</v>
      </c>
      <c r="B841" s="4" t="s">
        <v>298</v>
      </c>
      <c r="C841" s="4" t="s">
        <v>301</v>
      </c>
      <c r="D841" s="4" t="s">
        <v>300</v>
      </c>
      <c r="E841" s="24">
        <v>227333.72</v>
      </c>
      <c r="F841" s="24">
        <v>85033.43</v>
      </c>
      <c r="G841" s="24">
        <f t="shared" si="19"/>
        <v>312367.15000000002</v>
      </c>
      <c r="H841" s="24"/>
      <c r="I841" s="24">
        <f t="shared" si="20"/>
        <v>312367.15000000002</v>
      </c>
      <c r="J841" s="4" t="s">
        <v>13</v>
      </c>
      <c r="K841" s="7"/>
      <c r="L841" s="7"/>
      <c r="M841" s="7"/>
    </row>
    <row r="842" spans="1:13" x14ac:dyDescent="0.2">
      <c r="A842" s="4" t="s">
        <v>7</v>
      </c>
      <c r="B842" s="4" t="s">
        <v>298</v>
      </c>
      <c r="C842" s="4" t="s">
        <v>302</v>
      </c>
      <c r="D842" s="4" t="s">
        <v>300</v>
      </c>
      <c r="E842" s="24">
        <v>-1834393.88</v>
      </c>
      <c r="F842" s="24">
        <v>8667020.4199999999</v>
      </c>
      <c r="G842" s="24">
        <f t="shared" si="19"/>
        <v>6832626.54</v>
      </c>
      <c r="H842" s="24"/>
      <c r="I842" s="24">
        <f t="shared" si="20"/>
        <v>6832626.54</v>
      </c>
      <c r="J842" s="4" t="s">
        <v>11</v>
      </c>
      <c r="K842" s="7"/>
      <c r="L842" s="7"/>
      <c r="M842" s="7"/>
    </row>
    <row r="843" spans="1:13" x14ac:dyDescent="0.2">
      <c r="A843" s="4" t="s">
        <v>7</v>
      </c>
      <c r="B843" s="4" t="s">
        <v>298</v>
      </c>
      <c r="C843" s="4" t="s">
        <v>302</v>
      </c>
      <c r="D843" s="4" t="s">
        <v>300</v>
      </c>
      <c r="E843" s="24">
        <v>-1144537.8700000001</v>
      </c>
      <c r="F843" s="24">
        <v>-428110.63</v>
      </c>
      <c r="G843" s="24">
        <f t="shared" si="19"/>
        <v>-1572648.5</v>
      </c>
      <c r="H843" s="24"/>
      <c r="I843" s="24">
        <f t="shared" si="20"/>
        <v>-1572648.5</v>
      </c>
      <c r="J843" s="4" t="s">
        <v>13</v>
      </c>
      <c r="K843" s="7"/>
      <c r="L843" s="7"/>
      <c r="M843" s="7"/>
    </row>
    <row r="844" spans="1:13" x14ac:dyDescent="0.2">
      <c r="A844" s="4" t="s">
        <v>7</v>
      </c>
      <c r="B844" s="4" t="s">
        <v>298</v>
      </c>
      <c r="C844" s="4" t="s">
        <v>303</v>
      </c>
      <c r="D844" s="4" t="s">
        <v>300</v>
      </c>
      <c r="E844" s="24">
        <v>-910683.81</v>
      </c>
      <c r="F844" s="24">
        <v>-357209.73</v>
      </c>
      <c r="G844" s="24">
        <f t="shared" si="19"/>
        <v>-1267893.54</v>
      </c>
      <c r="H844" s="24"/>
      <c r="I844" s="24">
        <f t="shared" si="20"/>
        <v>-1267893.54</v>
      </c>
      <c r="J844" s="4" t="s">
        <v>11</v>
      </c>
      <c r="K844" s="7"/>
      <c r="L844" s="7"/>
      <c r="M844" s="7"/>
    </row>
    <row r="845" spans="1:13" x14ac:dyDescent="0.2">
      <c r="A845" s="4" t="s">
        <v>7</v>
      </c>
      <c r="B845" s="4" t="s">
        <v>298</v>
      </c>
      <c r="C845" s="4" t="s">
        <v>303</v>
      </c>
      <c r="D845" s="4" t="s">
        <v>300</v>
      </c>
      <c r="E845" s="24">
        <v>1144537.8700000001</v>
      </c>
      <c r="F845" s="24">
        <v>428110.63</v>
      </c>
      <c r="G845" s="24">
        <f t="shared" si="19"/>
        <v>1572648.5</v>
      </c>
      <c r="H845" s="24"/>
      <c r="I845" s="24">
        <f t="shared" si="20"/>
        <v>1572648.5</v>
      </c>
      <c r="J845" s="4" t="s">
        <v>13</v>
      </c>
      <c r="K845" s="7"/>
      <c r="L845" s="7"/>
      <c r="M845" s="7"/>
    </row>
    <row r="846" spans="1:13" x14ac:dyDescent="0.2">
      <c r="A846" s="4" t="s">
        <v>7</v>
      </c>
      <c r="B846" s="4" t="s">
        <v>298</v>
      </c>
      <c r="C846" s="4" t="s">
        <v>304</v>
      </c>
      <c r="D846" s="4" t="s">
        <v>300</v>
      </c>
      <c r="E846" s="24">
        <v>-70666.67</v>
      </c>
      <c r="F846" s="24">
        <v>-26500</v>
      </c>
      <c r="G846" s="24">
        <f t="shared" si="19"/>
        <v>-97166.67</v>
      </c>
      <c r="H846" s="24"/>
      <c r="I846" s="24">
        <f t="shared" si="20"/>
        <v>-97166.67</v>
      </c>
      <c r="J846" s="4" t="s">
        <v>11</v>
      </c>
      <c r="K846" s="7"/>
      <c r="L846" s="7"/>
      <c r="M846" s="7"/>
    </row>
    <row r="847" spans="1:13" x14ac:dyDescent="0.2">
      <c r="A847" s="4" t="s">
        <v>7</v>
      </c>
      <c r="B847" s="4" t="s">
        <v>298</v>
      </c>
      <c r="C847" s="4" t="s">
        <v>20</v>
      </c>
      <c r="D847" s="4" t="s">
        <v>305</v>
      </c>
      <c r="E847" s="24">
        <v>0</v>
      </c>
      <c r="F847" s="24">
        <v>0</v>
      </c>
      <c r="G847" s="24">
        <f t="shared" si="19"/>
        <v>0</v>
      </c>
      <c r="H847" s="24"/>
      <c r="I847" s="24">
        <f t="shared" si="20"/>
        <v>0</v>
      </c>
      <c r="J847" s="4" t="s">
        <v>13</v>
      </c>
      <c r="K847" s="7"/>
      <c r="L847" s="7"/>
      <c r="M847" s="7"/>
    </row>
    <row r="848" spans="1:13" x14ac:dyDescent="0.2">
      <c r="A848" s="4" t="s">
        <v>7</v>
      </c>
      <c r="B848" s="4" t="s">
        <v>298</v>
      </c>
      <c r="C848" s="4" t="s">
        <v>306</v>
      </c>
      <c r="D848" s="4" t="s">
        <v>305</v>
      </c>
      <c r="E848" s="24">
        <v>5792219.8799999999</v>
      </c>
      <c r="F848" s="24">
        <v>232264.87</v>
      </c>
      <c r="G848" s="24">
        <f t="shared" si="19"/>
        <v>6024484.75</v>
      </c>
      <c r="H848" s="24"/>
      <c r="I848" s="24">
        <f t="shared" si="20"/>
        <v>6024484.75</v>
      </c>
      <c r="J848" s="4" t="s">
        <v>11</v>
      </c>
      <c r="K848" s="7"/>
      <c r="L848" s="7"/>
      <c r="M848" s="7"/>
    </row>
    <row r="849" spans="1:13" x14ac:dyDescent="0.2">
      <c r="A849" s="4" t="s">
        <v>7</v>
      </c>
      <c r="B849" s="4" t="s">
        <v>298</v>
      </c>
      <c r="C849" s="4" t="s">
        <v>306</v>
      </c>
      <c r="D849" s="4" t="s">
        <v>305</v>
      </c>
      <c r="E849" s="24">
        <v>6040418.25</v>
      </c>
      <c r="F849" s="24">
        <v>3126938.18</v>
      </c>
      <c r="G849" s="24">
        <f t="shared" si="19"/>
        <v>9167356.4299999997</v>
      </c>
      <c r="H849" s="24"/>
      <c r="I849" s="24">
        <f t="shared" si="20"/>
        <v>9167356.4299999997</v>
      </c>
      <c r="J849" s="4" t="s">
        <v>13</v>
      </c>
      <c r="K849" s="7"/>
      <c r="L849" s="7"/>
      <c r="M849" s="7"/>
    </row>
    <row r="850" spans="1:13" x14ac:dyDescent="0.2">
      <c r="A850" s="4" t="s">
        <v>7</v>
      </c>
      <c r="B850" s="4" t="s">
        <v>298</v>
      </c>
      <c r="C850" s="4" t="s">
        <v>307</v>
      </c>
      <c r="D850" s="4" t="s">
        <v>305</v>
      </c>
      <c r="E850" s="24">
        <v>4802.41</v>
      </c>
      <c r="F850" s="24">
        <v>16393.11</v>
      </c>
      <c r="G850" s="24">
        <f t="shared" si="19"/>
        <v>21195.52</v>
      </c>
      <c r="H850" s="24"/>
      <c r="I850" s="24">
        <f t="shared" si="20"/>
        <v>21195.52</v>
      </c>
      <c r="J850" s="4" t="s">
        <v>11</v>
      </c>
      <c r="K850" s="7"/>
      <c r="L850" s="7"/>
      <c r="M850" s="7"/>
    </row>
    <row r="851" spans="1:13" x14ac:dyDescent="0.2">
      <c r="A851" s="4" t="s">
        <v>7</v>
      </c>
      <c r="B851" s="4" t="s">
        <v>298</v>
      </c>
      <c r="C851" s="4" t="s">
        <v>308</v>
      </c>
      <c r="D851" s="4" t="s">
        <v>305</v>
      </c>
      <c r="E851" s="24">
        <v>-2078943.14</v>
      </c>
      <c r="F851" s="24">
        <v>-587207.46</v>
      </c>
      <c r="G851" s="24">
        <f t="shared" si="19"/>
        <v>-2666150.5999999996</v>
      </c>
      <c r="H851" s="24"/>
      <c r="I851" s="24">
        <f t="shared" si="20"/>
        <v>-2666150.5999999996</v>
      </c>
      <c r="J851" s="4" t="s">
        <v>11</v>
      </c>
      <c r="K851" s="7"/>
      <c r="L851" s="7"/>
      <c r="M851" s="7"/>
    </row>
    <row r="852" spans="1:13" x14ac:dyDescent="0.2">
      <c r="A852" s="4" t="s">
        <v>7</v>
      </c>
      <c r="B852" s="4" t="s">
        <v>298</v>
      </c>
      <c r="C852" s="4" t="s">
        <v>308</v>
      </c>
      <c r="D852" s="4" t="s">
        <v>305</v>
      </c>
      <c r="E852" s="24">
        <v>-4283519.87</v>
      </c>
      <c r="F852" s="24">
        <v>-2686758.39</v>
      </c>
      <c r="G852" s="24">
        <f t="shared" si="19"/>
        <v>-6970278.2599999998</v>
      </c>
      <c r="H852" s="24"/>
      <c r="I852" s="24">
        <f t="shared" si="20"/>
        <v>-6970278.2599999998</v>
      </c>
      <c r="J852" s="4" t="s">
        <v>13</v>
      </c>
      <c r="K852" s="7"/>
      <c r="L852" s="7"/>
      <c r="M852" s="7"/>
    </row>
    <row r="853" spans="1:13" x14ac:dyDescent="0.2">
      <c r="A853" s="4" t="s">
        <v>7</v>
      </c>
      <c r="B853" s="4" t="s">
        <v>298</v>
      </c>
      <c r="C853" s="4" t="s">
        <v>309</v>
      </c>
      <c r="D853" s="4" t="s">
        <v>305</v>
      </c>
      <c r="E853" s="24">
        <v>-8243.31</v>
      </c>
      <c r="F853" s="24">
        <v>0</v>
      </c>
      <c r="G853" s="24">
        <f t="shared" si="19"/>
        <v>-8243.31</v>
      </c>
      <c r="H853" s="24"/>
      <c r="I853" s="24">
        <f t="shared" si="20"/>
        <v>-8243.31</v>
      </c>
      <c r="J853" s="4" t="s">
        <v>11</v>
      </c>
      <c r="K853" s="7"/>
      <c r="L853" s="7"/>
      <c r="M853" s="7"/>
    </row>
    <row r="854" spans="1:13" x14ac:dyDescent="0.2">
      <c r="A854" s="4" t="s">
        <v>7</v>
      </c>
      <c r="B854" s="4" t="s">
        <v>298</v>
      </c>
      <c r="C854" s="4" t="s">
        <v>310</v>
      </c>
      <c r="D854" s="4" t="s">
        <v>305</v>
      </c>
      <c r="E854" s="24">
        <v>20631909.02</v>
      </c>
      <c r="F854" s="24">
        <v>2782649.42</v>
      </c>
      <c r="G854" s="24">
        <f t="shared" si="19"/>
        <v>23414558.439999998</v>
      </c>
      <c r="H854" s="24"/>
      <c r="I854" s="24">
        <f t="shared" si="20"/>
        <v>23414558.439999998</v>
      </c>
      <c r="J854" s="4" t="s">
        <v>11</v>
      </c>
      <c r="K854" s="7"/>
      <c r="L854" s="7"/>
      <c r="M854" s="7"/>
    </row>
    <row r="855" spans="1:13" x14ac:dyDescent="0.2">
      <c r="A855" s="4" t="s">
        <v>7</v>
      </c>
      <c r="B855" s="4" t="s">
        <v>298</v>
      </c>
      <c r="C855" s="4" t="s">
        <v>310</v>
      </c>
      <c r="D855" s="4" t="s">
        <v>305</v>
      </c>
      <c r="E855" s="24">
        <v>47336097.82</v>
      </c>
      <c r="F855" s="24">
        <v>17088599.100000001</v>
      </c>
      <c r="G855" s="24">
        <f t="shared" si="19"/>
        <v>64424696.920000002</v>
      </c>
      <c r="H855" s="24"/>
      <c r="I855" s="24">
        <f t="shared" si="20"/>
        <v>64424696.920000002</v>
      </c>
      <c r="J855" s="4" t="s">
        <v>13</v>
      </c>
      <c r="K855" s="7"/>
      <c r="L855" s="7"/>
      <c r="M855" s="7"/>
    </row>
    <row r="856" spans="1:13" x14ac:dyDescent="0.2">
      <c r="A856" s="4" t="s">
        <v>7</v>
      </c>
      <c r="B856" s="4" t="s">
        <v>298</v>
      </c>
      <c r="C856" s="4" t="s">
        <v>311</v>
      </c>
      <c r="D856" s="4" t="s">
        <v>305</v>
      </c>
      <c r="E856" s="24">
        <v>28744.33</v>
      </c>
      <c r="F856" s="24">
        <v>88270.55</v>
      </c>
      <c r="G856" s="24">
        <f t="shared" si="19"/>
        <v>117014.88</v>
      </c>
      <c r="H856" s="24"/>
      <c r="I856" s="24">
        <f t="shared" si="20"/>
        <v>117014.88</v>
      </c>
      <c r="J856" s="4" t="s">
        <v>11</v>
      </c>
      <c r="K856" s="7"/>
      <c r="L856" s="7"/>
      <c r="M856" s="7"/>
    </row>
    <row r="857" spans="1:13" x14ac:dyDescent="0.2">
      <c r="A857" s="4" t="s">
        <v>7</v>
      </c>
      <c r="B857" s="4" t="s">
        <v>298</v>
      </c>
      <c r="C857" s="4" t="s">
        <v>312</v>
      </c>
      <c r="D857" s="4" t="s">
        <v>305</v>
      </c>
      <c r="E857" s="24">
        <v>-15403191.68</v>
      </c>
      <c r="F857" s="24">
        <v>-3860728.69</v>
      </c>
      <c r="G857" s="24">
        <f t="shared" si="19"/>
        <v>-19263920.370000001</v>
      </c>
      <c r="H857" s="24"/>
      <c r="I857" s="24">
        <f t="shared" si="20"/>
        <v>-19263920.370000001</v>
      </c>
      <c r="J857" s="4" t="s">
        <v>11</v>
      </c>
      <c r="K857" s="7"/>
      <c r="L857" s="7"/>
      <c r="M857" s="7"/>
    </row>
    <row r="858" spans="1:13" x14ac:dyDescent="0.2">
      <c r="A858" s="4" t="s">
        <v>7</v>
      </c>
      <c r="B858" s="4" t="s">
        <v>298</v>
      </c>
      <c r="C858" s="4" t="s">
        <v>312</v>
      </c>
      <c r="D858" s="4" t="s">
        <v>305</v>
      </c>
      <c r="E858" s="24">
        <v>-30756921.890000001</v>
      </c>
      <c r="F858" s="24">
        <v>-14872463.060000001</v>
      </c>
      <c r="G858" s="24">
        <f t="shared" si="19"/>
        <v>-45629384.950000003</v>
      </c>
      <c r="H858" s="24"/>
      <c r="I858" s="24">
        <f t="shared" si="20"/>
        <v>-45629384.950000003</v>
      </c>
      <c r="J858" s="4" t="s">
        <v>13</v>
      </c>
      <c r="K858" s="7"/>
      <c r="L858" s="7"/>
      <c r="M858" s="7"/>
    </row>
    <row r="859" spans="1:13" x14ac:dyDescent="0.2">
      <c r="A859" s="4" t="s">
        <v>7</v>
      </c>
      <c r="B859" s="4" t="s">
        <v>298</v>
      </c>
      <c r="C859" s="4" t="s">
        <v>313</v>
      </c>
      <c r="D859" s="4" t="s">
        <v>305</v>
      </c>
      <c r="E859" s="24">
        <v>-46067.9</v>
      </c>
      <c r="F859" s="24">
        <v>-5737.59</v>
      </c>
      <c r="G859" s="24">
        <f t="shared" si="19"/>
        <v>-51805.490000000005</v>
      </c>
      <c r="H859" s="24"/>
      <c r="I859" s="24">
        <f t="shared" si="20"/>
        <v>-51805.490000000005</v>
      </c>
      <c r="J859" s="4" t="s">
        <v>11</v>
      </c>
      <c r="K859" s="7"/>
      <c r="L859" s="7"/>
      <c r="M859" s="7"/>
    </row>
    <row r="860" spans="1:13" x14ac:dyDescent="0.2">
      <c r="A860" s="11"/>
      <c r="B860" s="11" t="s">
        <v>298</v>
      </c>
      <c r="C860" s="11"/>
      <c r="D860" s="11" t="s">
        <v>314</v>
      </c>
      <c r="E860" s="28">
        <v>23394309.539999999</v>
      </c>
      <c r="F860" s="28">
        <v>11396875.24</v>
      </c>
      <c r="G860" s="28">
        <f>SUM(G838:G859)</f>
        <v>34791184.779999994</v>
      </c>
      <c r="H860" s="28"/>
      <c r="I860" s="28">
        <f>SUM(I838:I859)</f>
        <v>34791184.779999994</v>
      </c>
      <c r="J860" s="11"/>
      <c r="K860" s="1"/>
      <c r="L860" s="1"/>
      <c r="M860" s="1"/>
    </row>
    <row r="861" spans="1:13" x14ac:dyDescent="0.2">
      <c r="A861" s="11"/>
      <c r="B861" s="11" t="s">
        <v>315</v>
      </c>
      <c r="C861" s="11"/>
      <c r="D861" s="11" t="s">
        <v>316</v>
      </c>
      <c r="E861" s="28">
        <v>-8371433.8099999996</v>
      </c>
      <c r="F861" s="28">
        <v>-18032499.079999998</v>
      </c>
      <c r="G861" s="28">
        <f>G837+G860</f>
        <v>-26403932.889999948</v>
      </c>
      <c r="H861" s="28"/>
      <c r="I861" s="28">
        <f>I837+I860</f>
        <v>-27371765.3387646</v>
      </c>
      <c r="J861" s="11"/>
      <c r="K861" s="1"/>
      <c r="L861" s="1"/>
      <c r="M861" s="1"/>
    </row>
    <row r="862" spans="1:13" x14ac:dyDescent="0.2">
      <c r="A862" s="7"/>
      <c r="B862" s="7"/>
      <c r="C862" s="7"/>
      <c r="D862" s="7"/>
      <c r="E862" s="8"/>
      <c r="F862" s="8"/>
      <c r="G862" s="8"/>
      <c r="H862" s="8"/>
      <c r="I862" s="8"/>
      <c r="J862" s="7"/>
      <c r="K862" s="7"/>
      <c r="L862" s="7"/>
      <c r="M862" s="7"/>
    </row>
    <row r="863" spans="1:13" x14ac:dyDescent="0.2">
      <c r="A863" s="7"/>
      <c r="B863" s="7"/>
      <c r="C863" s="7"/>
      <c r="D863" s="7"/>
      <c r="E863" s="8"/>
      <c r="F863" s="8"/>
      <c r="G863" s="8"/>
      <c r="H863" s="8"/>
      <c r="I863" s="8"/>
      <c r="J863" s="7"/>
      <c r="K863" s="7"/>
      <c r="L863" s="7"/>
      <c r="M863" s="7"/>
    </row>
    <row r="864" spans="1:13" x14ac:dyDescent="0.2">
      <c r="A864" s="7"/>
      <c r="B864" s="7"/>
      <c r="C864" s="7"/>
      <c r="D864" s="7"/>
      <c r="E864" s="8"/>
      <c r="F864" s="8"/>
      <c r="G864" s="8"/>
      <c r="H864" s="8"/>
      <c r="I864" s="8"/>
      <c r="J864" s="7"/>
      <c r="K864" s="7"/>
      <c r="L864" s="7"/>
      <c r="M864" s="7"/>
    </row>
    <row r="865" spans="1:17" x14ac:dyDescent="0.2">
      <c r="A865" s="7"/>
      <c r="B865" s="7"/>
      <c r="C865" s="7"/>
      <c r="D865" s="7"/>
      <c r="E865" s="8"/>
      <c r="F865" s="8"/>
      <c r="G865" s="8"/>
      <c r="H865" s="8"/>
      <c r="I865" s="8"/>
      <c r="J865" s="7"/>
      <c r="K865" s="7"/>
      <c r="L865" s="7"/>
      <c r="M865" s="7"/>
    </row>
    <row r="866" spans="1:17" s="1" customFormat="1" x14ac:dyDescent="0.2">
      <c r="B866" s="48"/>
      <c r="C866" s="48"/>
      <c r="D866" s="6" t="s">
        <v>476</v>
      </c>
      <c r="E866" s="49"/>
      <c r="F866" s="49"/>
      <c r="G866" s="49"/>
      <c r="H866" s="10"/>
      <c r="I866" s="8"/>
      <c r="N866" s="50"/>
      <c r="O866" s="50"/>
      <c r="P866" s="50"/>
      <c r="Q866" s="50"/>
    </row>
    <row r="867" spans="1:17" x14ac:dyDescent="0.2">
      <c r="A867" s="7"/>
      <c r="B867" s="7"/>
      <c r="C867" s="7"/>
      <c r="D867" s="30"/>
      <c r="E867" s="30"/>
      <c r="F867" s="30"/>
      <c r="G867" s="31" t="s">
        <v>410</v>
      </c>
      <c r="H867" s="8"/>
      <c r="I867" s="8"/>
      <c r="J867" s="7"/>
      <c r="K867" s="7"/>
      <c r="L867" s="7"/>
      <c r="M867" s="7"/>
    </row>
    <row r="868" spans="1:17" x14ac:dyDescent="0.2">
      <c r="A868" s="7"/>
      <c r="B868" s="7"/>
      <c r="C868" s="7"/>
      <c r="D868" s="30"/>
      <c r="E868" s="30"/>
      <c r="F868" s="30"/>
      <c r="G868" s="30"/>
      <c r="H868" s="8"/>
      <c r="I868" s="8"/>
      <c r="J868" s="7"/>
      <c r="K868" s="7"/>
      <c r="L868" s="7"/>
      <c r="M868" s="7"/>
    </row>
    <row r="869" spans="1:17" x14ac:dyDescent="0.2">
      <c r="A869" s="7"/>
      <c r="B869" s="7"/>
      <c r="C869" s="7"/>
      <c r="D869" s="30"/>
      <c r="E869" s="30"/>
      <c r="F869" s="30"/>
      <c r="G869" s="32" t="s">
        <v>407</v>
      </c>
      <c r="H869" s="8"/>
      <c r="I869" s="8"/>
      <c r="J869" s="7"/>
      <c r="K869" s="7"/>
      <c r="L869" s="7"/>
      <c r="M869" s="7"/>
    </row>
    <row r="870" spans="1:17" x14ac:dyDescent="0.2">
      <c r="A870" s="7"/>
      <c r="B870" s="7"/>
      <c r="C870" s="7"/>
      <c r="D870" s="30"/>
      <c r="E870" s="30"/>
      <c r="F870" s="30"/>
      <c r="G870" s="30"/>
      <c r="H870" s="8"/>
      <c r="I870" s="8"/>
      <c r="J870" s="7"/>
      <c r="K870" s="7"/>
      <c r="L870" s="7"/>
      <c r="M870" s="7"/>
    </row>
    <row r="871" spans="1:17" ht="15.75" x14ac:dyDescent="0.25">
      <c r="A871" s="7"/>
      <c r="B871" s="7"/>
      <c r="C871" s="7"/>
      <c r="D871" s="33"/>
      <c r="E871" s="34"/>
      <c r="F871" s="34"/>
      <c r="G871" s="35">
        <v>42832</v>
      </c>
      <c r="H871" s="8"/>
      <c r="I871" s="8"/>
      <c r="J871" s="7"/>
      <c r="K871" s="7"/>
      <c r="L871" s="7"/>
      <c r="M871" s="7"/>
    </row>
    <row r="872" spans="1:17" ht="15.75" x14ac:dyDescent="0.25">
      <c r="A872" s="7"/>
      <c r="B872" s="7"/>
      <c r="C872" s="7"/>
      <c r="D872" s="33"/>
      <c r="E872" s="34"/>
      <c r="F872" s="34"/>
      <c r="G872" s="30"/>
      <c r="H872" s="8"/>
      <c r="I872" s="8"/>
      <c r="J872" s="7"/>
      <c r="K872" s="7"/>
      <c r="L872" s="7"/>
      <c r="M872" s="7"/>
    </row>
    <row r="873" spans="1:17" ht="15.75" x14ac:dyDescent="0.25">
      <c r="A873" s="7"/>
      <c r="B873" s="7"/>
      <c r="C873" s="7"/>
      <c r="D873" s="33"/>
      <c r="E873" s="36" t="s">
        <v>411</v>
      </c>
      <c r="F873" s="36"/>
      <c r="G873" s="30"/>
      <c r="H873" s="8"/>
      <c r="I873" s="8"/>
      <c r="J873" s="7"/>
      <c r="K873" s="7"/>
      <c r="L873" s="7"/>
      <c r="M873" s="7"/>
    </row>
    <row r="874" spans="1:17" ht="15.75" x14ac:dyDescent="0.25">
      <c r="A874" s="7"/>
      <c r="B874" s="7"/>
      <c r="C874" s="7"/>
      <c r="D874" s="33">
        <v>1</v>
      </c>
      <c r="E874" s="37" t="s">
        <v>412</v>
      </c>
      <c r="F874" s="37"/>
      <c r="G874" s="38">
        <f>-(SUM(I31:I41)+I21+I22+I23+I24+I25+I26+I58)</f>
        <v>281467766.97000003</v>
      </c>
      <c r="H874" s="8"/>
      <c r="I874" s="8"/>
      <c r="J874" s="7"/>
      <c r="K874" s="7"/>
      <c r="L874" s="7"/>
      <c r="M874" s="7"/>
    </row>
    <row r="875" spans="1:17" ht="15.75" x14ac:dyDescent="0.25">
      <c r="A875" s="7"/>
      <c r="B875" s="7"/>
      <c r="C875" s="7"/>
      <c r="D875" s="33">
        <f>+D874+D874</f>
        <v>2</v>
      </c>
      <c r="E875" s="37" t="s">
        <v>413</v>
      </c>
      <c r="F875" s="37"/>
      <c r="G875" s="38">
        <f>-I54</f>
        <v>1035949.97</v>
      </c>
      <c r="H875" s="8"/>
      <c r="I875" s="8"/>
      <c r="J875" s="7"/>
      <c r="K875" s="7"/>
      <c r="L875" s="7"/>
      <c r="M875" s="7"/>
    </row>
    <row r="876" spans="1:17" ht="15.75" x14ac:dyDescent="0.25">
      <c r="A876" s="7"/>
      <c r="B876" s="7"/>
      <c r="C876" s="7"/>
      <c r="D876" s="33">
        <f>+D875+1</f>
        <v>3</v>
      </c>
      <c r="E876" s="37" t="s">
        <v>414</v>
      </c>
      <c r="F876" s="37"/>
      <c r="G876" s="39">
        <f t="shared" ref="G876" si="21">SUM(G874:G875)</f>
        <v>282503716.94000006</v>
      </c>
      <c r="H876" s="8"/>
      <c r="I876" s="8"/>
      <c r="J876" s="7"/>
      <c r="K876" s="7"/>
      <c r="L876" s="7"/>
      <c r="M876" s="7"/>
    </row>
    <row r="877" spans="1:17" ht="15.75" x14ac:dyDescent="0.25">
      <c r="A877" s="7"/>
      <c r="B877" s="7"/>
      <c r="C877" s="7"/>
      <c r="D877" s="33">
        <f>+D876+1</f>
        <v>4</v>
      </c>
      <c r="E877" s="37" t="s">
        <v>415</v>
      </c>
      <c r="F877" s="37"/>
      <c r="G877" s="38">
        <f>-(SUM(I42:I53)+I19+I20+I27+I28+I29+I30+I55+I56+I57+I59)</f>
        <v>35811205.469999999</v>
      </c>
      <c r="H877" s="8"/>
      <c r="I877" s="8"/>
      <c r="J877" s="7"/>
      <c r="K877" s="7"/>
      <c r="L877" s="7"/>
      <c r="M877" s="7"/>
    </row>
    <row r="878" spans="1:17" ht="15.75" x14ac:dyDescent="0.25">
      <c r="D878" s="33">
        <f>+D877+1</f>
        <v>5</v>
      </c>
      <c r="E878" s="40" t="s">
        <v>416</v>
      </c>
      <c r="F878" s="40"/>
      <c r="G878" s="39">
        <f>SUM(G876:G877)</f>
        <v>318314922.41000009</v>
      </c>
      <c r="H878" s="2" t="s">
        <v>477</v>
      </c>
    </row>
    <row r="879" spans="1:17" ht="15.75" x14ac:dyDescent="0.25">
      <c r="D879" s="33"/>
      <c r="E879" s="41"/>
      <c r="F879" s="41"/>
      <c r="G879" s="38"/>
    </row>
    <row r="880" spans="1:17" ht="15.75" x14ac:dyDescent="0.25">
      <c r="D880" s="33">
        <f>+D878+1</f>
        <v>6</v>
      </c>
      <c r="E880" s="41" t="s">
        <v>417</v>
      </c>
      <c r="F880" s="41"/>
      <c r="G880" s="38">
        <f>I745+I746+I755</f>
        <v>3707019.4959030836</v>
      </c>
      <c r="H880" s="2" t="s">
        <v>478</v>
      </c>
    </row>
    <row r="881" spans="4:8" ht="15.75" x14ac:dyDescent="0.25">
      <c r="D881" s="33"/>
      <c r="E881" s="41"/>
      <c r="F881" s="41"/>
      <c r="G881" s="38"/>
    </row>
    <row r="882" spans="4:8" ht="15.75" x14ac:dyDescent="0.25">
      <c r="D882" s="33">
        <v>7</v>
      </c>
      <c r="E882" s="41" t="s">
        <v>418</v>
      </c>
      <c r="F882" s="41"/>
      <c r="G882" s="38">
        <f>SUM(I128)</f>
        <v>87050801.184845865</v>
      </c>
    </row>
    <row r="883" spans="4:8" ht="15.75" x14ac:dyDescent="0.25">
      <c r="D883" s="33"/>
      <c r="E883" s="41"/>
      <c r="F883" s="41"/>
      <c r="G883" s="38"/>
    </row>
    <row r="884" spans="4:8" ht="15.75" x14ac:dyDescent="0.25">
      <c r="D884" s="33">
        <v>8</v>
      </c>
      <c r="E884" s="40" t="s">
        <v>419</v>
      </c>
      <c r="F884" s="37"/>
      <c r="G884" s="42">
        <f>+G878-G880-G882</f>
        <v>227557101.72925115</v>
      </c>
    </row>
    <row r="885" spans="4:8" ht="15.75" x14ac:dyDescent="0.25">
      <c r="D885" s="33"/>
      <c r="E885" s="41"/>
      <c r="F885" s="41"/>
      <c r="G885" s="38"/>
    </row>
    <row r="886" spans="4:8" ht="15.75" x14ac:dyDescent="0.25">
      <c r="D886" s="33">
        <f>+D884+1</f>
        <v>9</v>
      </c>
      <c r="E886" s="41" t="s">
        <v>420</v>
      </c>
      <c r="F886" s="41"/>
      <c r="G886" s="38">
        <f>I18+I66+I688</f>
        <v>95664346.302218318</v>
      </c>
    </row>
    <row r="887" spans="4:8" ht="15.75" x14ac:dyDescent="0.25">
      <c r="D887" s="33">
        <f>+D886+1</f>
        <v>10</v>
      </c>
      <c r="E887" s="41" t="s">
        <v>421</v>
      </c>
      <c r="F887" s="41"/>
      <c r="G887" s="38">
        <f>I744</f>
        <v>29036474.472061999</v>
      </c>
    </row>
    <row r="888" spans="4:8" ht="15.75" x14ac:dyDescent="0.25">
      <c r="D888" s="33">
        <f>+D887+1</f>
        <v>11</v>
      </c>
      <c r="E888" s="41" t="s">
        <v>422</v>
      </c>
      <c r="F888" s="41"/>
      <c r="G888" s="38">
        <f>I764-I745-I746-I755</f>
        <v>30567080.959207039</v>
      </c>
      <c r="H888" s="2" t="s">
        <v>478</v>
      </c>
    </row>
    <row r="889" spans="4:8" ht="15.75" x14ac:dyDescent="0.25">
      <c r="D889" s="33">
        <f>+D888+1</f>
        <v>12</v>
      </c>
      <c r="E889" s="43" t="s">
        <v>423</v>
      </c>
      <c r="F889" s="43"/>
      <c r="G889" s="42">
        <f>SUM(G886:G888)</f>
        <v>155267901.73348734</v>
      </c>
    </row>
    <row r="890" spans="4:8" ht="15.75" x14ac:dyDescent="0.25">
      <c r="D890" s="33"/>
      <c r="E890" s="41"/>
      <c r="F890" s="41"/>
      <c r="G890" s="38"/>
    </row>
    <row r="891" spans="4:8" ht="15.75" x14ac:dyDescent="0.25">
      <c r="D891" s="33">
        <v>13</v>
      </c>
      <c r="E891" s="44" t="s">
        <v>424</v>
      </c>
      <c r="F891" s="41"/>
      <c r="G891" s="45">
        <f>+G884-G889</f>
        <v>72289199.995763808</v>
      </c>
    </row>
    <row r="892" spans="4:8" ht="15.75" x14ac:dyDescent="0.25">
      <c r="D892" s="33"/>
      <c r="E892" s="41"/>
      <c r="F892" s="41"/>
      <c r="G892" s="38"/>
    </row>
    <row r="893" spans="4:8" ht="15.75" x14ac:dyDescent="0.25">
      <c r="D893" s="33">
        <v>14</v>
      </c>
      <c r="E893" s="41" t="s">
        <v>425</v>
      </c>
      <c r="F893" s="41"/>
      <c r="G893" s="38">
        <f>-I792-I809</f>
        <v>1343969.7499129968</v>
      </c>
      <c r="H893" s="2" t="s">
        <v>479</v>
      </c>
    </row>
    <row r="894" spans="4:8" ht="15.75" x14ac:dyDescent="0.25">
      <c r="D894" s="33">
        <v>15</v>
      </c>
      <c r="E894" s="41" t="s">
        <v>426</v>
      </c>
      <c r="F894" s="41"/>
      <c r="G894" s="38">
        <f>I835</f>
        <v>11470219.626912002</v>
      </c>
    </row>
    <row r="895" spans="4:8" ht="15.75" x14ac:dyDescent="0.25">
      <c r="D895" s="33">
        <v>16</v>
      </c>
      <c r="E895" s="40" t="s">
        <v>427</v>
      </c>
      <c r="F895" s="40"/>
      <c r="G895" s="42">
        <f>+G891+G893-G894</f>
        <v>62162950.118764803</v>
      </c>
    </row>
    <row r="896" spans="4:8" ht="15.75" x14ac:dyDescent="0.25">
      <c r="D896" s="33"/>
      <c r="E896" s="40"/>
      <c r="F896" s="40"/>
      <c r="G896" s="38"/>
    </row>
    <row r="897" spans="4:8" ht="15.75" x14ac:dyDescent="0.25">
      <c r="D897" s="33">
        <v>17</v>
      </c>
      <c r="E897" s="41" t="s">
        <v>428</v>
      </c>
      <c r="F897" s="41"/>
      <c r="G897" s="38">
        <f>I860</f>
        <v>34791184.779999994</v>
      </c>
    </row>
    <row r="898" spans="4:8" ht="15.75" x14ac:dyDescent="0.25">
      <c r="D898" s="33"/>
      <c r="E898" s="41"/>
      <c r="F898" s="41"/>
      <c r="G898" s="38"/>
    </row>
    <row r="899" spans="4:8" ht="16.5" thickBot="1" x14ac:dyDescent="0.3">
      <c r="D899" s="33">
        <v>18</v>
      </c>
      <c r="E899" s="40" t="s">
        <v>332</v>
      </c>
      <c r="F899" s="40"/>
      <c r="G899" s="46">
        <f t="shared" ref="G899" si="22">+G895-G897</f>
        <v>27371765.338764809</v>
      </c>
    </row>
    <row r="900" spans="4:8" ht="13.5" thickTop="1" x14ac:dyDescent="0.2">
      <c r="D900" s="30"/>
      <c r="E900" s="30"/>
      <c r="F900" s="30"/>
      <c r="G900" s="30"/>
    </row>
    <row r="901" spans="4:8" x14ac:dyDescent="0.2">
      <c r="D901" s="30"/>
      <c r="E901" s="30"/>
      <c r="F901" s="30"/>
      <c r="G901" s="38">
        <f>I861</f>
        <v>-27371765.3387646</v>
      </c>
      <c r="H901" s="174"/>
    </row>
    <row r="902" spans="4:8" x14ac:dyDescent="0.2">
      <c r="D902" s="30"/>
      <c r="E902" s="30"/>
      <c r="F902" s="30"/>
      <c r="G902" s="38"/>
      <c r="H902" s="174"/>
    </row>
    <row r="903" spans="4:8" x14ac:dyDescent="0.2">
      <c r="D903" s="30"/>
      <c r="E903" s="30"/>
      <c r="F903" s="30"/>
      <c r="G903" s="38">
        <f>G899+G901</f>
        <v>2.0861625671386719E-7</v>
      </c>
      <c r="H903" s="174"/>
    </row>
    <row r="905" spans="4:8" x14ac:dyDescent="0.2">
      <c r="E905" s="1" t="s">
        <v>480</v>
      </c>
    </row>
    <row r="907" spans="4:8" x14ac:dyDescent="0.2">
      <c r="E907" s="53" t="s">
        <v>497</v>
      </c>
    </row>
    <row r="910" spans="4:8" x14ac:dyDescent="0.2">
      <c r="E910" s="2" t="s">
        <v>498</v>
      </c>
      <c r="G910" s="174">
        <f>I745+I746+I755</f>
        <v>3707019.4959030836</v>
      </c>
    </row>
    <row r="911" spans="4:8" x14ac:dyDescent="0.2">
      <c r="E911" s="53" t="s">
        <v>499</v>
      </c>
      <c r="G911" s="174">
        <f>I747+I748+I756+I757</f>
        <v>27480468.566872239</v>
      </c>
    </row>
    <row r="912" spans="4:8" x14ac:dyDescent="0.2">
      <c r="E912" s="53" t="s">
        <v>500</v>
      </c>
      <c r="G912" s="174">
        <f>I749+I750+I758+I759</f>
        <v>33446.325947136553</v>
      </c>
    </row>
    <row r="913" spans="5:9" x14ac:dyDescent="0.2">
      <c r="E913" s="53" t="s">
        <v>501</v>
      </c>
      <c r="G913" s="174">
        <f>I752+I761</f>
        <v>2797275.9055947131</v>
      </c>
    </row>
    <row r="914" spans="5:9" x14ac:dyDescent="0.2">
      <c r="E914" s="53" t="s">
        <v>502</v>
      </c>
      <c r="G914" s="174">
        <f>I753+I754+I762+I763</f>
        <v>169425.94480176223</v>
      </c>
    </row>
    <row r="915" spans="5:9" x14ac:dyDescent="0.2">
      <c r="E915" s="53" t="s">
        <v>503</v>
      </c>
      <c r="G915" s="174">
        <f>I751+I760</f>
        <v>86464.215991189427</v>
      </c>
    </row>
    <row r="916" spans="5:9" ht="13.5" thickBot="1" x14ac:dyDescent="0.25">
      <c r="E916" s="53"/>
      <c r="G916" s="175">
        <f>SUM(G910:G915)</f>
        <v>34274100.455110125</v>
      </c>
      <c r="I916" s="29"/>
    </row>
    <row r="917" spans="5:9" ht="13.5" thickTop="1" x14ac:dyDescent="0.2">
      <c r="E917" s="53" t="s">
        <v>489</v>
      </c>
      <c r="G917" s="174"/>
    </row>
    <row r="918" spans="5:9" x14ac:dyDescent="0.2">
      <c r="E918" s="53" t="s">
        <v>504</v>
      </c>
      <c r="G918" s="174">
        <f>G880</f>
        <v>3707019.4959030836</v>
      </c>
      <c r="H918" s="176" t="s">
        <v>506</v>
      </c>
    </row>
    <row r="919" spans="5:9" ht="16.5" thickBot="1" x14ac:dyDescent="0.3">
      <c r="E919" s="41" t="s">
        <v>505</v>
      </c>
      <c r="G919" s="175">
        <f>G916-G918</f>
        <v>30567080.959207043</v>
      </c>
    </row>
    <row r="920" spans="5:9" ht="13.5" thickTop="1" x14ac:dyDescent="0.2"/>
    <row r="921" spans="5:9" x14ac:dyDescent="0.2">
      <c r="E921" s="2" t="s">
        <v>507</v>
      </c>
    </row>
    <row r="925" spans="5:9" x14ac:dyDescent="0.2">
      <c r="E925" s="53" t="s">
        <v>494</v>
      </c>
    </row>
    <row r="927" spans="5:9" x14ac:dyDescent="0.2">
      <c r="E927" s="53" t="s">
        <v>508</v>
      </c>
      <c r="G927" s="174">
        <f>I772+I773+I786</f>
        <v>-205195.32615000001</v>
      </c>
    </row>
    <row r="928" spans="5:9" x14ac:dyDescent="0.2">
      <c r="E928" s="2" t="s">
        <v>509</v>
      </c>
      <c r="G928" s="174">
        <f>I774+I771</f>
        <v>-1224240.1500000001</v>
      </c>
    </row>
    <row r="929" spans="5:7" x14ac:dyDescent="0.2">
      <c r="E929" s="2" t="s">
        <v>510</v>
      </c>
      <c r="G929" s="174">
        <f>I770+I771+I774+I785+I783+I784-G928</f>
        <v>-99916.09268799983</v>
      </c>
    </row>
    <row r="930" spans="5:7" x14ac:dyDescent="0.2">
      <c r="E930" s="2" t="s">
        <v>511</v>
      </c>
      <c r="G930" s="174">
        <f>I767+I768+I769+I781+I782</f>
        <v>-99937.932863999973</v>
      </c>
    </row>
    <row r="931" spans="5:7" x14ac:dyDescent="0.2">
      <c r="E931" s="2" t="s">
        <v>512</v>
      </c>
      <c r="G931" s="174">
        <f>I793+I794+I802+I803+I804+I805+I806+I807</f>
        <v>119265.09959900001</v>
      </c>
    </row>
    <row r="932" spans="5:7" x14ac:dyDescent="0.2">
      <c r="E932" s="2" t="s">
        <v>513</v>
      </c>
      <c r="G932" s="174">
        <v>0</v>
      </c>
    </row>
    <row r="933" spans="5:7" x14ac:dyDescent="0.2">
      <c r="E933" s="2" t="s">
        <v>514</v>
      </c>
      <c r="G933" s="174">
        <f>I775+I778+I779+I780+I788+I789+I790+I791+I787+I795+I796+I797+I798+I799+I800+I801+I808</f>
        <v>166054.65219000168</v>
      </c>
    </row>
    <row r="934" spans="5:7" ht="13.5" thickBot="1" x14ac:dyDescent="0.25">
      <c r="G934" s="175">
        <f>SUM(G927:G933)</f>
        <v>-1343969.7499129982</v>
      </c>
    </row>
    <row r="935" spans="5:7" ht="13.5" thickTop="1" x14ac:dyDescent="0.2"/>
    <row r="936" spans="5:7" x14ac:dyDescent="0.2">
      <c r="G936" s="174"/>
    </row>
    <row r="937" spans="5:7" x14ac:dyDescent="0.2">
      <c r="G937" s="29"/>
    </row>
  </sheetData>
  <pageMargins left="0.25" right="0.25" top="0.25" bottom="0.25" header="0.5" footer="0.5"/>
  <pageSetup paperSize="9" scale="62" fitToHeight="55" orientation="landscape" r:id="rId1"/>
  <rowBreaks count="2" manualBreakCount="2">
    <brk id="864" max="9" man="1"/>
    <brk id="90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2"/>
  <sheetViews>
    <sheetView view="pageBreakPreview" zoomScale="60" zoomScaleNormal="100" workbookViewId="0"/>
  </sheetViews>
  <sheetFormatPr defaultColWidth="11.42578125" defaultRowHeight="12.75" x14ac:dyDescent="0.2"/>
  <cols>
    <col min="1" max="1" width="16.28515625" style="2" customWidth="1"/>
    <col min="2" max="2" width="24.28515625" style="2" bestFit="1" customWidth="1"/>
    <col min="3" max="3" width="16.140625" style="2" bestFit="1" customWidth="1"/>
    <col min="4" max="4" width="45.7109375" style="2" bestFit="1" customWidth="1"/>
    <col min="5" max="5" width="23.5703125" style="2" bestFit="1" customWidth="1"/>
    <col min="6" max="6" width="29.42578125" style="2" bestFit="1" customWidth="1"/>
    <col min="7" max="7" width="26.42578125" style="2" customWidth="1"/>
    <col min="8" max="8" width="13.85546875" style="2" bestFit="1" customWidth="1"/>
    <col min="9" max="9" width="13.140625" style="2" customWidth="1"/>
    <col min="10" max="10" width="13.7109375" style="29" customWidth="1"/>
    <col min="11" max="11" width="11.42578125" style="29"/>
    <col min="12" max="12" width="12.28515625" style="29" bestFit="1" customWidth="1"/>
    <col min="13" max="13" width="13.42578125" style="2" customWidth="1"/>
    <col min="14" max="14" width="11.42578125" style="2"/>
    <col min="15" max="15" width="12" style="2" bestFit="1" customWidth="1"/>
    <col min="16" max="16" width="11.85546875" style="2" bestFit="1" customWidth="1"/>
    <col min="17" max="17" width="22.7109375" style="2" customWidth="1"/>
    <col min="18" max="21" width="11.42578125" style="2"/>
    <col min="22" max="22" width="23" style="2" bestFit="1" customWidth="1"/>
    <col min="23" max="24" width="11.42578125" style="2"/>
    <col min="25" max="25" width="24.42578125" style="2" bestFit="1" customWidth="1"/>
    <col min="26" max="27" width="11.42578125" style="2"/>
    <col min="28" max="28" width="21.42578125" style="2" bestFit="1" customWidth="1"/>
    <col min="29" max="29" width="11.85546875" style="2" bestFit="1" customWidth="1"/>
    <col min="30" max="16384" width="11.42578125" style="2"/>
  </cols>
  <sheetData>
    <row r="1" spans="1:31" x14ac:dyDescent="0.2">
      <c r="A1" s="1" t="s">
        <v>470</v>
      </c>
    </row>
    <row r="2" spans="1:31" x14ac:dyDescent="0.2">
      <c r="A2" s="1" t="s">
        <v>471</v>
      </c>
      <c r="E2" s="3">
        <v>42902</v>
      </c>
    </row>
    <row r="3" spans="1:31" x14ac:dyDescent="0.2">
      <c r="A3" s="1"/>
    </row>
    <row r="4" spans="1:31" x14ac:dyDescent="0.2">
      <c r="A4" s="1" t="s">
        <v>472</v>
      </c>
    </row>
    <row r="5" spans="1:31" x14ac:dyDescent="0.2">
      <c r="A5" s="1" t="s">
        <v>481</v>
      </c>
    </row>
    <row r="8" spans="1:31" x14ac:dyDescent="0.2">
      <c r="A8" s="94"/>
      <c r="B8" s="95"/>
      <c r="C8" s="95"/>
      <c r="D8" s="95"/>
      <c r="E8" s="95" t="s">
        <v>404</v>
      </c>
      <c r="F8" s="96" t="s">
        <v>405</v>
      </c>
      <c r="G8" s="96" t="s">
        <v>407</v>
      </c>
      <c r="H8" s="97"/>
    </row>
    <row r="9" spans="1:31" x14ac:dyDescent="0.2">
      <c r="A9" s="91" t="s">
        <v>0</v>
      </c>
      <c r="B9" s="91" t="s">
        <v>1</v>
      </c>
      <c r="C9" s="91" t="s">
        <v>2</v>
      </c>
      <c r="D9" s="91" t="s">
        <v>3</v>
      </c>
      <c r="E9" s="92" t="s">
        <v>4</v>
      </c>
      <c r="F9" s="91" t="s">
        <v>5</v>
      </c>
      <c r="G9" s="15" t="s">
        <v>488</v>
      </c>
      <c r="H9" s="93" t="s">
        <v>6</v>
      </c>
    </row>
    <row r="10" spans="1:31" x14ac:dyDescent="0.2">
      <c r="A10" s="4" t="s">
        <v>7</v>
      </c>
      <c r="B10" s="4" t="s">
        <v>8</v>
      </c>
      <c r="C10" s="4" t="s">
        <v>317</v>
      </c>
      <c r="D10" s="4" t="s">
        <v>10</v>
      </c>
      <c r="E10" s="24">
        <v>-6485.01</v>
      </c>
      <c r="F10" s="24">
        <v>0</v>
      </c>
      <c r="G10" s="24">
        <f>SUM(E10:F10)</f>
        <v>-6485.01</v>
      </c>
      <c r="H10" s="4" t="s">
        <v>318</v>
      </c>
      <c r="I10" s="2">
        <v>0.19823788546255505</v>
      </c>
      <c r="J10" s="29">
        <f>G10*I10</f>
        <v>-1285.5746696035242</v>
      </c>
    </row>
    <row r="11" spans="1:31" ht="20.25" x14ac:dyDescent="0.3">
      <c r="A11" s="4" t="s">
        <v>7</v>
      </c>
      <c r="B11" s="4" t="s">
        <v>8</v>
      </c>
      <c r="C11" s="4" t="s">
        <v>12</v>
      </c>
      <c r="D11" s="4" t="s">
        <v>10</v>
      </c>
      <c r="E11" s="24">
        <v>5008324.76</v>
      </c>
      <c r="F11" s="24">
        <v>862419.52</v>
      </c>
      <c r="G11" s="24">
        <f t="shared" ref="G11:G74" si="0">SUM(E11:F11)</f>
        <v>5870744.2799999993</v>
      </c>
      <c r="H11" s="4" t="s">
        <v>318</v>
      </c>
      <c r="I11" s="2">
        <v>0.19823788546255505</v>
      </c>
      <c r="J11" s="29">
        <f t="shared" ref="J11:J12" si="1">G11*I11</f>
        <v>1163803.9321585901</v>
      </c>
      <c r="M11" s="156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90"/>
      <c r="AE11" s="90"/>
    </row>
    <row r="12" spans="1:31" x14ac:dyDescent="0.2">
      <c r="A12" s="4" t="s">
        <v>7</v>
      </c>
      <c r="B12" s="4" t="s">
        <v>8</v>
      </c>
      <c r="C12" s="4" t="s">
        <v>12</v>
      </c>
      <c r="D12" s="4" t="s">
        <v>10</v>
      </c>
      <c r="E12" s="24">
        <v>-1181786.0900000001</v>
      </c>
      <c r="F12" s="24">
        <v>-174292</v>
      </c>
      <c r="G12" s="24">
        <f t="shared" si="0"/>
        <v>-1356078.09</v>
      </c>
      <c r="H12" s="4" t="s">
        <v>319</v>
      </c>
      <c r="I12" s="2">
        <v>0.19823788546255505</v>
      </c>
      <c r="J12" s="29">
        <f t="shared" si="1"/>
        <v>-268826.05308370042</v>
      </c>
      <c r="M12" s="64"/>
      <c r="N12" s="64"/>
      <c r="O12" s="64"/>
      <c r="P12" s="64"/>
      <c r="Q12" s="64"/>
      <c r="R12" s="64"/>
      <c r="S12" s="64"/>
      <c r="T12" s="64"/>
      <c r="U12" s="64"/>
      <c r="V12" s="157"/>
      <c r="W12" s="64"/>
      <c r="X12" s="64"/>
      <c r="Y12" s="157"/>
      <c r="Z12" s="64"/>
      <c r="AA12" s="64"/>
      <c r="AB12" s="157"/>
      <c r="AC12" s="64"/>
      <c r="AD12" s="90"/>
      <c r="AE12" s="90"/>
    </row>
    <row r="13" spans="1:31" ht="13.5" thickBot="1" x14ac:dyDescent="0.25">
      <c r="A13" s="11"/>
      <c r="B13" s="11" t="s">
        <v>8</v>
      </c>
      <c r="C13" s="11"/>
      <c r="D13" s="11" t="s">
        <v>16</v>
      </c>
      <c r="E13" s="28">
        <v>3820053.66</v>
      </c>
      <c r="F13" s="28">
        <v>688127.52</v>
      </c>
      <c r="G13" s="28">
        <f t="shared" si="0"/>
        <v>4508181.18</v>
      </c>
      <c r="H13" s="4"/>
      <c r="J13" s="56">
        <f>SUM(J10:J12)</f>
        <v>893692.30440528621</v>
      </c>
      <c r="M13" s="64"/>
      <c r="N13" s="64"/>
      <c r="O13" s="196"/>
      <c r="P13" s="196"/>
      <c r="Q13" s="196"/>
      <c r="R13" s="64"/>
      <c r="S13" s="197"/>
      <c r="T13" s="197"/>
      <c r="U13" s="64"/>
      <c r="V13" s="198"/>
      <c r="W13" s="198"/>
      <c r="X13" s="64"/>
      <c r="Y13" s="159"/>
      <c r="Z13" s="159"/>
      <c r="AA13" s="64"/>
      <c r="AB13" s="159"/>
      <c r="AC13" s="159"/>
      <c r="AD13" s="90"/>
      <c r="AE13" s="90"/>
    </row>
    <row r="14" spans="1:31" ht="13.5" thickTop="1" x14ac:dyDescent="0.2">
      <c r="A14" s="4" t="s">
        <v>7</v>
      </c>
      <c r="B14" s="4" t="s">
        <v>322</v>
      </c>
      <c r="C14" s="4" t="s">
        <v>323</v>
      </c>
      <c r="D14" s="4" t="s">
        <v>324</v>
      </c>
      <c r="E14" s="24">
        <v>0</v>
      </c>
      <c r="F14" s="24">
        <v>0</v>
      </c>
      <c r="G14" s="24">
        <f t="shared" si="0"/>
        <v>0</v>
      </c>
      <c r="H14" s="4" t="s">
        <v>319</v>
      </c>
      <c r="M14" s="64"/>
      <c r="N14" s="64"/>
      <c r="O14" s="75"/>
      <c r="P14" s="100"/>
      <c r="Q14" s="100"/>
      <c r="R14" s="100"/>
      <c r="S14" s="100"/>
      <c r="T14" s="100"/>
      <c r="U14" s="64"/>
      <c r="V14" s="100"/>
      <c r="W14" s="100"/>
      <c r="X14" s="64"/>
      <c r="Y14" s="100"/>
      <c r="Z14" s="100"/>
      <c r="AA14" s="64"/>
      <c r="AB14" s="100"/>
      <c r="AC14" s="100"/>
      <c r="AD14" s="90"/>
      <c r="AE14" s="90"/>
    </row>
    <row r="15" spans="1:31" x14ac:dyDescent="0.2">
      <c r="A15" s="4" t="s">
        <v>7</v>
      </c>
      <c r="B15" s="4" t="s">
        <v>322</v>
      </c>
      <c r="C15" s="4" t="s">
        <v>41</v>
      </c>
      <c r="D15" s="4" t="s">
        <v>324</v>
      </c>
      <c r="E15" s="24">
        <v>-27120</v>
      </c>
      <c r="F15" s="24">
        <v>-13730</v>
      </c>
      <c r="G15" s="24">
        <f t="shared" si="0"/>
        <v>-40850</v>
      </c>
      <c r="H15" s="4" t="s">
        <v>318</v>
      </c>
      <c r="M15" s="199"/>
      <c r="N15" s="199"/>
      <c r="O15" s="160"/>
      <c r="P15" s="63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90"/>
      <c r="AE15" s="90"/>
    </row>
    <row r="16" spans="1:31" x14ac:dyDescent="0.2">
      <c r="A16" s="4" t="s">
        <v>7</v>
      </c>
      <c r="B16" s="4" t="s">
        <v>322</v>
      </c>
      <c r="C16" s="4" t="s">
        <v>329</v>
      </c>
      <c r="D16" s="4" t="s">
        <v>324</v>
      </c>
      <c r="E16" s="24">
        <v>-15</v>
      </c>
      <c r="F16" s="24">
        <v>-217.62</v>
      </c>
      <c r="G16" s="24">
        <f t="shared" si="0"/>
        <v>-232.62</v>
      </c>
      <c r="H16" s="4" t="s">
        <v>318</v>
      </c>
      <c r="M16" s="199"/>
      <c r="N16" s="199"/>
      <c r="O16" s="160"/>
      <c r="P16" s="63"/>
      <c r="Q16" s="63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90"/>
      <c r="AE16" s="90"/>
    </row>
    <row r="17" spans="1:31" x14ac:dyDescent="0.2">
      <c r="A17" s="4" t="s">
        <v>7</v>
      </c>
      <c r="B17" s="4" t="s">
        <v>322</v>
      </c>
      <c r="C17" s="4" t="s">
        <v>44</v>
      </c>
      <c r="D17" s="4" t="s">
        <v>324</v>
      </c>
      <c r="E17" s="24">
        <v>850237.71</v>
      </c>
      <c r="F17" s="24">
        <v>156698.12</v>
      </c>
      <c r="G17" s="24">
        <f t="shared" si="0"/>
        <v>1006935.83</v>
      </c>
      <c r="H17" s="4" t="s">
        <v>318</v>
      </c>
      <c r="M17" s="199"/>
      <c r="N17" s="199"/>
      <c r="O17" s="160"/>
      <c r="P17" s="161"/>
      <c r="Q17" s="161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90"/>
      <c r="AE17" s="90"/>
    </row>
    <row r="18" spans="1:31" ht="14.25" x14ac:dyDescent="0.2">
      <c r="A18" s="4" t="s">
        <v>7</v>
      </c>
      <c r="B18" s="4" t="s">
        <v>322</v>
      </c>
      <c r="C18" s="4" t="s">
        <v>45</v>
      </c>
      <c r="D18" s="4" t="s">
        <v>324</v>
      </c>
      <c r="E18" s="24">
        <v>-33515.29</v>
      </c>
      <c r="F18" s="24">
        <v>-21155.56</v>
      </c>
      <c r="G18" s="24">
        <f t="shared" si="0"/>
        <v>-54670.850000000006</v>
      </c>
      <c r="H18" s="4" t="s">
        <v>318</v>
      </c>
      <c r="M18" s="106"/>
      <c r="N18" s="106"/>
      <c r="O18" s="141"/>
      <c r="P18" s="75"/>
      <c r="Q18" s="75"/>
      <c r="R18" s="75"/>
      <c r="S18" s="75"/>
      <c r="T18" s="75"/>
      <c r="U18" s="75"/>
      <c r="V18" s="75"/>
      <c r="W18" s="75"/>
      <c r="X18" s="64"/>
      <c r="Y18" s="75"/>
      <c r="Z18" s="75"/>
      <c r="AA18" s="64"/>
      <c r="AB18" s="75"/>
      <c r="AC18" s="75"/>
      <c r="AD18" s="90"/>
      <c r="AE18" s="90"/>
    </row>
    <row r="19" spans="1:31" ht="15" x14ac:dyDescent="0.25">
      <c r="A19" s="4" t="s">
        <v>7</v>
      </c>
      <c r="B19" s="4" t="s">
        <v>322</v>
      </c>
      <c r="C19" s="4" t="s">
        <v>208</v>
      </c>
      <c r="D19" s="4" t="s">
        <v>324</v>
      </c>
      <c r="E19" s="24">
        <v>0</v>
      </c>
      <c r="F19" s="24">
        <v>-178850.89</v>
      </c>
      <c r="G19" s="24">
        <f t="shared" si="0"/>
        <v>-178850.89</v>
      </c>
      <c r="H19" s="4" t="s">
        <v>318</v>
      </c>
      <c r="M19" s="110"/>
      <c r="N19" s="110"/>
      <c r="O19" s="155"/>
      <c r="P19" s="155"/>
      <c r="Q19" s="155"/>
      <c r="R19" s="155"/>
      <c r="S19" s="155"/>
      <c r="T19" s="155"/>
      <c r="U19" s="155"/>
      <c r="V19" s="155"/>
      <c r="W19" s="155"/>
      <c r="X19" s="64"/>
      <c r="Y19" s="155"/>
      <c r="Z19" s="155"/>
      <c r="AA19" s="64"/>
      <c r="AB19" s="162"/>
      <c r="AC19" s="162"/>
      <c r="AD19" s="90"/>
      <c r="AE19" s="90"/>
    </row>
    <row r="20" spans="1:31" ht="14.25" x14ac:dyDescent="0.2">
      <c r="A20" s="4" t="s">
        <v>7</v>
      </c>
      <c r="B20" s="4" t="s">
        <v>322</v>
      </c>
      <c r="C20" s="4" t="s">
        <v>46</v>
      </c>
      <c r="D20" s="4" t="s">
        <v>324</v>
      </c>
      <c r="E20" s="24">
        <v>-1043325.2</v>
      </c>
      <c r="F20" s="24">
        <v>0</v>
      </c>
      <c r="G20" s="24">
        <f t="shared" si="0"/>
        <v>-1043325.2</v>
      </c>
      <c r="H20" s="4" t="s">
        <v>318</v>
      </c>
      <c r="M20" s="106"/>
      <c r="N20" s="106"/>
      <c r="O20" s="75"/>
      <c r="P20" s="75"/>
      <c r="Q20" s="75"/>
      <c r="R20" s="75"/>
      <c r="S20" s="75"/>
      <c r="T20" s="75"/>
      <c r="U20" s="75"/>
      <c r="V20" s="75"/>
      <c r="W20" s="75"/>
      <c r="X20" s="64"/>
      <c r="Y20" s="75"/>
      <c r="Z20" s="75"/>
      <c r="AA20" s="64"/>
      <c r="AB20" s="64"/>
      <c r="AC20" s="64"/>
      <c r="AD20" s="90"/>
      <c r="AE20" s="90"/>
    </row>
    <row r="21" spans="1:31" ht="15" x14ac:dyDescent="0.25">
      <c r="A21" s="4" t="s">
        <v>7</v>
      </c>
      <c r="B21" s="4" t="s">
        <v>322</v>
      </c>
      <c r="C21" s="4" t="s">
        <v>46</v>
      </c>
      <c r="D21" s="4" t="s">
        <v>324</v>
      </c>
      <c r="E21" s="24">
        <v>0</v>
      </c>
      <c r="F21" s="24">
        <v>0</v>
      </c>
      <c r="G21" s="24">
        <f t="shared" si="0"/>
        <v>0</v>
      </c>
      <c r="H21" s="4" t="s">
        <v>319</v>
      </c>
      <c r="M21" s="163"/>
      <c r="N21" s="110"/>
      <c r="O21" s="155"/>
      <c r="P21" s="155"/>
      <c r="Q21" s="155"/>
      <c r="R21" s="155"/>
      <c r="S21" s="155"/>
      <c r="T21" s="155"/>
      <c r="U21" s="155"/>
      <c r="V21" s="155"/>
      <c r="W21" s="155"/>
      <c r="X21" s="64"/>
      <c r="Y21" s="155"/>
      <c r="Z21" s="155"/>
      <c r="AA21" s="64"/>
      <c r="AB21" s="164"/>
      <c r="AC21" s="164"/>
      <c r="AD21" s="90"/>
      <c r="AE21" s="90"/>
    </row>
    <row r="22" spans="1:31" ht="14.25" x14ac:dyDescent="0.2">
      <c r="A22" s="4" t="s">
        <v>7</v>
      </c>
      <c r="B22" s="4" t="s">
        <v>322</v>
      </c>
      <c r="C22" s="4" t="s">
        <v>47</v>
      </c>
      <c r="D22" s="4" t="s">
        <v>324</v>
      </c>
      <c r="E22" s="24">
        <v>-524587.96</v>
      </c>
      <c r="F22" s="24">
        <v>-109265.7</v>
      </c>
      <c r="G22" s="24">
        <f t="shared" si="0"/>
        <v>-633853.65999999992</v>
      </c>
      <c r="H22" s="4" t="s">
        <v>318</v>
      </c>
      <c r="M22" s="165"/>
      <c r="N22" s="119"/>
      <c r="O22" s="141"/>
      <c r="P22" s="75"/>
      <c r="Q22" s="75"/>
      <c r="R22" s="75"/>
      <c r="S22" s="75"/>
      <c r="T22" s="75"/>
      <c r="U22" s="75"/>
      <c r="V22" s="75"/>
      <c r="W22" s="75"/>
      <c r="X22" s="64"/>
      <c r="Y22" s="75"/>
      <c r="Z22" s="75"/>
      <c r="AA22" s="64"/>
      <c r="AB22" s="164"/>
      <c r="AC22" s="164"/>
      <c r="AD22" s="90"/>
      <c r="AE22" s="90"/>
    </row>
    <row r="23" spans="1:31" ht="14.25" x14ac:dyDescent="0.2">
      <c r="A23" s="4" t="s">
        <v>7</v>
      </c>
      <c r="B23" s="4" t="s">
        <v>322</v>
      </c>
      <c r="C23" s="4" t="s">
        <v>48</v>
      </c>
      <c r="D23" s="4" t="s">
        <v>324</v>
      </c>
      <c r="E23" s="24">
        <v>-990458.09</v>
      </c>
      <c r="F23" s="24">
        <v>0</v>
      </c>
      <c r="G23" s="24">
        <f t="shared" si="0"/>
        <v>-990458.09</v>
      </c>
      <c r="H23" s="4" t="s">
        <v>318</v>
      </c>
      <c r="M23" s="165"/>
      <c r="N23" s="119"/>
      <c r="O23" s="141"/>
      <c r="P23" s="75"/>
      <c r="Q23" s="75"/>
      <c r="R23" s="75"/>
      <c r="S23" s="75"/>
      <c r="T23" s="75"/>
      <c r="U23" s="75"/>
      <c r="V23" s="75"/>
      <c r="W23" s="75"/>
      <c r="X23" s="64"/>
      <c r="Y23" s="75"/>
      <c r="Z23" s="75"/>
      <c r="AA23" s="64"/>
      <c r="AB23" s="164"/>
      <c r="AC23" s="164"/>
      <c r="AD23" s="90"/>
      <c r="AE23" s="90"/>
    </row>
    <row r="24" spans="1:31" ht="14.25" x14ac:dyDescent="0.2">
      <c r="A24" s="4" t="s">
        <v>7</v>
      </c>
      <c r="B24" s="4" t="s">
        <v>322</v>
      </c>
      <c r="C24" s="4" t="s">
        <v>48</v>
      </c>
      <c r="D24" s="4" t="s">
        <v>324</v>
      </c>
      <c r="E24" s="24">
        <v>988350.09</v>
      </c>
      <c r="F24" s="24">
        <v>0</v>
      </c>
      <c r="G24" s="24">
        <f t="shared" si="0"/>
        <v>988350.09</v>
      </c>
      <c r="H24" s="4" t="s">
        <v>319</v>
      </c>
      <c r="M24" s="165"/>
      <c r="N24" s="119"/>
      <c r="O24" s="75"/>
      <c r="P24" s="75"/>
      <c r="Q24" s="75"/>
      <c r="R24" s="75"/>
      <c r="S24" s="75"/>
      <c r="T24" s="75"/>
      <c r="U24" s="75"/>
      <c r="V24" s="75"/>
      <c r="W24" s="75"/>
      <c r="X24" s="64"/>
      <c r="Y24" s="75"/>
      <c r="Z24" s="75"/>
      <c r="AA24" s="64"/>
      <c r="AB24" s="164"/>
      <c r="AC24" s="164"/>
      <c r="AD24" s="90"/>
      <c r="AE24" s="90"/>
    </row>
    <row r="25" spans="1:31" ht="15" x14ac:dyDescent="0.25">
      <c r="A25" s="4" t="s">
        <v>7</v>
      </c>
      <c r="B25" s="4" t="s">
        <v>322</v>
      </c>
      <c r="C25" s="4" t="s">
        <v>51</v>
      </c>
      <c r="D25" s="4" t="s">
        <v>324</v>
      </c>
      <c r="E25" s="24">
        <v>-79094.600000000006</v>
      </c>
      <c r="F25" s="24">
        <v>-107375.92</v>
      </c>
      <c r="G25" s="24">
        <f t="shared" si="0"/>
        <v>-186470.52000000002</v>
      </c>
      <c r="H25" s="4" t="s">
        <v>318</v>
      </c>
      <c r="M25" s="163"/>
      <c r="N25" s="163"/>
      <c r="O25" s="155"/>
      <c r="P25" s="155"/>
      <c r="Q25" s="155"/>
      <c r="R25" s="155"/>
      <c r="S25" s="155"/>
      <c r="T25" s="155"/>
      <c r="U25" s="155"/>
      <c r="V25" s="155"/>
      <c r="W25" s="155"/>
      <c r="X25" s="64"/>
      <c r="Y25" s="155"/>
      <c r="Z25" s="155"/>
      <c r="AA25" s="64"/>
      <c r="AB25" s="162"/>
      <c r="AC25" s="162"/>
      <c r="AD25" s="90"/>
      <c r="AE25" s="90"/>
    </row>
    <row r="26" spans="1:31" ht="14.25" x14ac:dyDescent="0.2">
      <c r="A26" s="4" t="s">
        <v>7</v>
      </c>
      <c r="B26" s="4" t="s">
        <v>322</v>
      </c>
      <c r="C26" s="4" t="s">
        <v>339</v>
      </c>
      <c r="D26" s="4" t="s">
        <v>324</v>
      </c>
      <c r="E26" s="24">
        <v>-2240</v>
      </c>
      <c r="F26" s="24">
        <v>0</v>
      </c>
      <c r="G26" s="24">
        <f t="shared" si="0"/>
        <v>-2240</v>
      </c>
      <c r="H26" s="4" t="s">
        <v>318</v>
      </c>
      <c r="M26" s="165"/>
      <c r="N26" s="119"/>
      <c r="O26" s="141"/>
      <c r="P26" s="75"/>
      <c r="Q26" s="75"/>
      <c r="R26" s="75"/>
      <c r="S26" s="75"/>
      <c r="T26" s="75"/>
      <c r="U26" s="75"/>
      <c r="V26" s="75"/>
      <c r="W26" s="75"/>
      <c r="X26" s="64"/>
      <c r="Y26" s="75"/>
      <c r="Z26" s="75"/>
      <c r="AA26" s="64"/>
      <c r="AB26" s="164"/>
      <c r="AC26" s="164"/>
      <c r="AD26" s="90"/>
      <c r="AE26" s="90"/>
    </row>
    <row r="27" spans="1:31" ht="14.25" x14ac:dyDescent="0.2">
      <c r="A27" s="4" t="s">
        <v>7</v>
      </c>
      <c r="B27" s="4" t="s">
        <v>322</v>
      </c>
      <c r="C27" s="4" t="s">
        <v>52</v>
      </c>
      <c r="D27" s="4" t="s">
        <v>324</v>
      </c>
      <c r="E27" s="24">
        <v>-328560.21999999997</v>
      </c>
      <c r="F27" s="24">
        <v>-171980.18</v>
      </c>
      <c r="G27" s="24">
        <f t="shared" si="0"/>
        <v>-500540.39999999997</v>
      </c>
      <c r="H27" s="4" t="s">
        <v>318</v>
      </c>
      <c r="M27" s="165"/>
      <c r="N27" s="106"/>
      <c r="O27" s="141"/>
      <c r="P27" s="75"/>
      <c r="Q27" s="75"/>
      <c r="R27" s="75"/>
      <c r="S27" s="75"/>
      <c r="T27" s="75"/>
      <c r="U27" s="75"/>
      <c r="V27" s="75"/>
      <c r="W27" s="75"/>
      <c r="X27" s="64"/>
      <c r="Y27" s="75"/>
      <c r="Z27" s="75"/>
      <c r="AA27" s="64"/>
      <c r="AB27" s="164"/>
      <c r="AC27" s="164"/>
      <c r="AD27" s="90"/>
      <c r="AE27" s="90"/>
    </row>
    <row r="28" spans="1:31" ht="14.25" x14ac:dyDescent="0.2">
      <c r="A28" s="4" t="s">
        <v>7</v>
      </c>
      <c r="B28" s="4" t="s">
        <v>322</v>
      </c>
      <c r="C28" s="4" t="s">
        <v>12</v>
      </c>
      <c r="D28" s="4" t="s">
        <v>324</v>
      </c>
      <c r="E28" s="24">
        <v>-315870.67</v>
      </c>
      <c r="F28" s="24">
        <v>0</v>
      </c>
      <c r="G28" s="24">
        <f t="shared" si="0"/>
        <v>-315870.67</v>
      </c>
      <c r="H28" s="4" t="s">
        <v>318</v>
      </c>
      <c r="M28" s="165"/>
      <c r="N28" s="106"/>
      <c r="O28" s="141"/>
      <c r="P28" s="75"/>
      <c r="Q28" s="75"/>
      <c r="R28" s="75"/>
      <c r="S28" s="75"/>
      <c r="T28" s="75"/>
      <c r="U28" s="75"/>
      <c r="V28" s="75"/>
      <c r="W28" s="75"/>
      <c r="X28" s="64"/>
      <c r="Y28" s="75"/>
      <c r="Z28" s="75"/>
      <c r="AA28" s="64"/>
      <c r="AB28" s="164"/>
      <c r="AC28" s="164"/>
      <c r="AD28" s="90"/>
      <c r="AE28" s="90"/>
    </row>
    <row r="29" spans="1:31" ht="14.25" x14ac:dyDescent="0.2">
      <c r="A29" s="4" t="s">
        <v>7</v>
      </c>
      <c r="B29" s="4" t="s">
        <v>322</v>
      </c>
      <c r="C29" s="4" t="s">
        <v>211</v>
      </c>
      <c r="D29" s="4" t="s">
        <v>324</v>
      </c>
      <c r="E29" s="24">
        <v>6938.94</v>
      </c>
      <c r="F29" s="24">
        <v>15791.52</v>
      </c>
      <c r="G29" s="24">
        <f t="shared" si="0"/>
        <v>22730.46</v>
      </c>
      <c r="H29" s="4" t="s">
        <v>318</v>
      </c>
      <c r="M29" s="165"/>
      <c r="N29" s="106"/>
      <c r="O29" s="141"/>
      <c r="P29" s="75"/>
      <c r="Q29" s="75"/>
      <c r="R29" s="75"/>
      <c r="S29" s="75"/>
      <c r="T29" s="75"/>
      <c r="U29" s="75"/>
      <c r="V29" s="75"/>
      <c r="W29" s="75"/>
      <c r="X29" s="64"/>
      <c r="Y29" s="75"/>
      <c r="Z29" s="75"/>
      <c r="AA29" s="64"/>
      <c r="AB29" s="164"/>
      <c r="AC29" s="164"/>
      <c r="AD29" s="90"/>
      <c r="AE29" s="90"/>
    </row>
    <row r="30" spans="1:31" ht="14.25" x14ac:dyDescent="0.2">
      <c r="A30" s="11"/>
      <c r="B30" s="11" t="s">
        <v>322</v>
      </c>
      <c r="C30" s="11"/>
      <c r="D30" s="11" t="s">
        <v>344</v>
      </c>
      <c r="E30" s="28">
        <v>-1499260.29</v>
      </c>
      <c r="F30" s="28">
        <v>-430086.23</v>
      </c>
      <c r="G30" s="28">
        <f t="shared" si="0"/>
        <v>-1929346.52</v>
      </c>
      <c r="H30" s="4"/>
      <c r="M30" s="165"/>
      <c r="N30" s="119"/>
      <c r="O30" s="141"/>
      <c r="P30" s="75"/>
      <c r="Q30" s="75"/>
      <c r="R30" s="75"/>
      <c r="S30" s="75"/>
      <c r="T30" s="75"/>
      <c r="U30" s="75"/>
      <c r="V30" s="75"/>
      <c r="W30" s="75"/>
      <c r="X30" s="64"/>
      <c r="Y30" s="75"/>
      <c r="Z30" s="75"/>
      <c r="AA30" s="64"/>
      <c r="AB30" s="164"/>
      <c r="AC30" s="164"/>
      <c r="AD30" s="90"/>
      <c r="AE30" s="90"/>
    </row>
    <row r="31" spans="1:31" ht="14.25" x14ac:dyDescent="0.2">
      <c r="A31" s="4" t="s">
        <v>7</v>
      </c>
      <c r="B31" s="4" t="s">
        <v>17</v>
      </c>
      <c r="C31" s="4" t="s">
        <v>22</v>
      </c>
      <c r="D31" s="4" t="s">
        <v>19</v>
      </c>
      <c r="E31" s="24">
        <v>-1427.46</v>
      </c>
      <c r="F31" s="24">
        <v>0</v>
      </c>
      <c r="G31" s="24">
        <f t="shared" si="0"/>
        <v>-1427.46</v>
      </c>
      <c r="H31" s="4" t="s">
        <v>318</v>
      </c>
      <c r="M31" s="119"/>
      <c r="N31" s="119"/>
      <c r="O31" s="141"/>
      <c r="P31" s="75"/>
      <c r="Q31" s="75"/>
      <c r="R31" s="75"/>
      <c r="S31" s="75"/>
      <c r="T31" s="75"/>
      <c r="U31" s="75"/>
      <c r="V31" s="75"/>
      <c r="W31" s="75"/>
      <c r="X31" s="64"/>
      <c r="Y31" s="75"/>
      <c r="Z31" s="75"/>
      <c r="AA31" s="64"/>
      <c r="AB31" s="64"/>
      <c r="AC31" s="164"/>
      <c r="AD31" s="90"/>
      <c r="AE31" s="90"/>
    </row>
    <row r="32" spans="1:31" ht="15" x14ac:dyDescent="0.25">
      <c r="A32" s="4" t="s">
        <v>7</v>
      </c>
      <c r="B32" s="4" t="s">
        <v>17</v>
      </c>
      <c r="C32" s="4" t="s">
        <v>211</v>
      </c>
      <c r="D32" s="4" t="s">
        <v>19</v>
      </c>
      <c r="E32" s="24">
        <v>6621.32</v>
      </c>
      <c r="F32" s="24">
        <v>24116.93</v>
      </c>
      <c r="G32" s="24">
        <f t="shared" si="0"/>
        <v>30738.25</v>
      </c>
      <c r="H32" s="4" t="s">
        <v>318</v>
      </c>
      <c r="M32" s="163"/>
      <c r="N32" s="163"/>
      <c r="O32" s="155"/>
      <c r="P32" s="155"/>
      <c r="Q32" s="155"/>
      <c r="R32" s="155"/>
      <c r="S32" s="155"/>
      <c r="T32" s="155"/>
      <c r="U32" s="155"/>
      <c r="V32" s="155"/>
      <c r="W32" s="155"/>
      <c r="X32" s="64"/>
      <c r="Y32" s="155"/>
      <c r="Z32" s="155"/>
      <c r="AA32" s="64"/>
      <c r="AB32" s="164"/>
      <c r="AC32" s="164"/>
      <c r="AD32" s="90"/>
      <c r="AE32" s="90"/>
    </row>
    <row r="33" spans="1:31" ht="14.25" x14ac:dyDescent="0.2">
      <c r="A33" s="11"/>
      <c r="B33" s="11" t="s">
        <v>17</v>
      </c>
      <c r="C33" s="11"/>
      <c r="D33" s="11" t="s">
        <v>55</v>
      </c>
      <c r="E33" s="28">
        <v>5193.8599999999997</v>
      </c>
      <c r="F33" s="28">
        <v>24116.93</v>
      </c>
      <c r="G33" s="28">
        <f t="shared" si="0"/>
        <v>29310.79</v>
      </c>
      <c r="H33" s="4"/>
      <c r="M33" s="165"/>
      <c r="N33" s="119"/>
      <c r="O33" s="141"/>
      <c r="P33" s="75"/>
      <c r="Q33" s="75"/>
      <c r="R33" s="75"/>
      <c r="S33" s="75"/>
      <c r="T33" s="75"/>
      <c r="U33" s="75"/>
      <c r="V33" s="75"/>
      <c r="W33" s="75"/>
      <c r="X33" s="64"/>
      <c r="Y33" s="75"/>
      <c r="Z33" s="75"/>
      <c r="AA33" s="64"/>
      <c r="AB33" s="164"/>
      <c r="AC33" s="164"/>
      <c r="AD33" s="90"/>
      <c r="AE33" s="90"/>
    </row>
    <row r="34" spans="1:31" ht="14.25" x14ac:dyDescent="0.2">
      <c r="A34" s="11"/>
      <c r="B34" s="11" t="s">
        <v>56</v>
      </c>
      <c r="C34" s="11"/>
      <c r="D34" s="11" t="s">
        <v>57</v>
      </c>
      <c r="E34" s="28">
        <v>2325987.23</v>
      </c>
      <c r="F34" s="28">
        <v>282158.21999999997</v>
      </c>
      <c r="G34" s="28">
        <f t="shared" si="0"/>
        <v>2608145.4500000002</v>
      </c>
      <c r="H34" s="4"/>
      <c r="M34" s="165"/>
      <c r="N34" s="119"/>
      <c r="O34" s="166"/>
      <c r="P34" s="75"/>
      <c r="Q34" s="75"/>
      <c r="R34" s="75"/>
      <c r="S34" s="75"/>
      <c r="T34" s="75"/>
      <c r="U34" s="75"/>
      <c r="V34" s="75"/>
      <c r="W34" s="75"/>
      <c r="X34" s="64"/>
      <c r="Y34" s="75"/>
      <c r="Z34" s="75"/>
      <c r="AA34" s="64"/>
      <c r="AB34" s="164"/>
      <c r="AC34" s="164"/>
      <c r="AD34" s="90"/>
      <c r="AE34" s="90"/>
    </row>
    <row r="35" spans="1:31" ht="14.25" x14ac:dyDescent="0.2">
      <c r="A35" s="4" t="s">
        <v>7</v>
      </c>
      <c r="B35" s="4" t="s">
        <v>58</v>
      </c>
      <c r="C35" s="4" t="s">
        <v>59</v>
      </c>
      <c r="D35" s="4" t="s">
        <v>60</v>
      </c>
      <c r="E35" s="24">
        <v>-47537.51</v>
      </c>
      <c r="F35" s="24">
        <v>0</v>
      </c>
      <c r="G35" s="24">
        <f t="shared" si="0"/>
        <v>-47537.51</v>
      </c>
      <c r="H35" s="4" t="s">
        <v>318</v>
      </c>
      <c r="I35" s="2">
        <v>0.19739999999999999</v>
      </c>
      <c r="J35" s="29">
        <f t="shared" ref="J35:J51" si="2">G35*I35</f>
        <v>-9383.9044740000008</v>
      </c>
      <c r="M35" s="165"/>
      <c r="N35" s="119"/>
      <c r="O35" s="141"/>
      <c r="P35" s="75"/>
      <c r="Q35" s="75"/>
      <c r="R35" s="75"/>
      <c r="S35" s="75"/>
      <c r="T35" s="75"/>
      <c r="U35" s="75"/>
      <c r="V35" s="75"/>
      <c r="W35" s="75"/>
      <c r="X35" s="64"/>
      <c r="Y35" s="75"/>
      <c r="Z35" s="75"/>
      <c r="AA35" s="64"/>
      <c r="AB35" s="164"/>
      <c r="AC35" s="164"/>
      <c r="AD35" s="90"/>
      <c r="AE35" s="90"/>
    </row>
    <row r="36" spans="1:31" ht="14.25" x14ac:dyDescent="0.2">
      <c r="A36" s="4" t="s">
        <v>7</v>
      </c>
      <c r="B36" s="4" t="s">
        <v>58</v>
      </c>
      <c r="C36" s="4" t="s">
        <v>59</v>
      </c>
      <c r="D36" s="4" t="s">
        <v>60</v>
      </c>
      <c r="E36" s="24">
        <v>3033.11</v>
      </c>
      <c r="F36" s="24">
        <v>0</v>
      </c>
      <c r="G36" s="24">
        <f t="shared" si="0"/>
        <v>3033.11</v>
      </c>
      <c r="H36" s="4" t="s">
        <v>319</v>
      </c>
      <c r="I36" s="2">
        <v>0.19739999999999999</v>
      </c>
      <c r="J36" s="29">
        <f t="shared" si="2"/>
        <v>598.73591399999998</v>
      </c>
      <c r="M36" s="165"/>
      <c r="N36" s="119"/>
      <c r="O36" s="166"/>
      <c r="P36" s="75"/>
      <c r="Q36" s="75"/>
      <c r="R36" s="75"/>
      <c r="S36" s="75"/>
      <c r="T36" s="75"/>
      <c r="U36" s="75"/>
      <c r="V36" s="75"/>
      <c r="W36" s="75"/>
      <c r="X36" s="64"/>
      <c r="Y36" s="75"/>
      <c r="Z36" s="75"/>
      <c r="AA36" s="64"/>
      <c r="AB36" s="164"/>
      <c r="AC36" s="164"/>
      <c r="AD36" s="90"/>
      <c r="AE36" s="90"/>
    </row>
    <row r="37" spans="1:31" ht="13.5" thickBot="1" x14ac:dyDescent="0.25">
      <c r="A37" s="11"/>
      <c r="B37" s="11" t="s">
        <v>58</v>
      </c>
      <c r="C37" s="11"/>
      <c r="D37" s="11"/>
      <c r="E37" s="28">
        <v>-44504.4</v>
      </c>
      <c r="F37" s="28">
        <v>0</v>
      </c>
      <c r="G37" s="28">
        <f t="shared" si="0"/>
        <v>-44504.4</v>
      </c>
      <c r="H37" s="4"/>
      <c r="J37" s="56">
        <f>SUM(J35:J36)</f>
        <v>-8785.1685600000001</v>
      </c>
      <c r="M37" s="160"/>
      <c r="N37" s="160"/>
      <c r="O37" s="141"/>
      <c r="P37" s="75"/>
      <c r="Q37" s="75"/>
      <c r="R37" s="75"/>
      <c r="S37" s="75"/>
      <c r="T37" s="75"/>
      <c r="U37" s="75"/>
      <c r="V37" s="75"/>
      <c r="W37" s="75"/>
      <c r="X37" s="64"/>
      <c r="Y37" s="75"/>
      <c r="Z37" s="75"/>
      <c r="AA37" s="64"/>
      <c r="AB37" s="164"/>
      <c r="AC37" s="164"/>
      <c r="AD37" s="90"/>
      <c r="AE37" s="90"/>
    </row>
    <row r="38" spans="1:31" ht="13.5" thickTop="1" x14ac:dyDescent="0.2">
      <c r="A38" s="4" t="s">
        <v>7</v>
      </c>
      <c r="B38" s="4" t="s">
        <v>106</v>
      </c>
      <c r="C38" s="4" t="s">
        <v>107</v>
      </c>
      <c r="D38" s="4" t="s">
        <v>108</v>
      </c>
      <c r="E38" s="24">
        <v>0</v>
      </c>
      <c r="F38" s="24">
        <v>0</v>
      </c>
      <c r="G38" s="24">
        <f t="shared" si="0"/>
        <v>0</v>
      </c>
      <c r="H38" s="4" t="s">
        <v>318</v>
      </c>
      <c r="I38" s="2">
        <v>0.19823788546255505</v>
      </c>
      <c r="J38" s="29">
        <f t="shared" si="2"/>
        <v>0</v>
      </c>
      <c r="M38" s="160"/>
      <c r="N38" s="160"/>
      <c r="O38" s="141"/>
      <c r="P38" s="75"/>
      <c r="Q38" s="75"/>
      <c r="R38" s="75"/>
      <c r="S38" s="75"/>
      <c r="T38" s="75"/>
      <c r="U38" s="75"/>
      <c r="V38" s="75"/>
      <c r="W38" s="75"/>
      <c r="X38" s="64"/>
      <c r="Y38" s="75"/>
      <c r="Z38" s="75"/>
      <c r="AA38" s="64"/>
      <c r="AB38" s="164"/>
      <c r="AC38" s="164"/>
      <c r="AD38" s="90"/>
      <c r="AE38" s="90"/>
    </row>
    <row r="39" spans="1:31" x14ac:dyDescent="0.2">
      <c r="A39" s="4" t="s">
        <v>7</v>
      </c>
      <c r="B39" s="4" t="s">
        <v>106</v>
      </c>
      <c r="C39" s="4" t="s">
        <v>73</v>
      </c>
      <c r="D39" s="4" t="s">
        <v>108</v>
      </c>
      <c r="E39" s="24">
        <v>25.75</v>
      </c>
      <c r="F39" s="24">
        <v>0</v>
      </c>
      <c r="G39" s="24">
        <f t="shared" si="0"/>
        <v>25.75</v>
      </c>
      <c r="H39" s="4" t="s">
        <v>318</v>
      </c>
      <c r="I39" s="2">
        <v>0.19823788546255505</v>
      </c>
      <c r="J39" s="29">
        <f t="shared" si="2"/>
        <v>5.1046255506607929</v>
      </c>
      <c r="M39" s="167"/>
      <c r="N39" s="167"/>
      <c r="O39" s="155"/>
      <c r="P39" s="155"/>
      <c r="Q39" s="155"/>
      <c r="R39" s="155"/>
      <c r="S39" s="155"/>
      <c r="T39" s="155"/>
      <c r="U39" s="155"/>
      <c r="V39" s="155"/>
      <c r="W39" s="155"/>
      <c r="X39" s="64"/>
      <c r="Y39" s="155"/>
      <c r="Z39" s="155"/>
      <c r="AA39" s="64"/>
      <c r="AB39" s="164"/>
      <c r="AC39" s="164"/>
      <c r="AD39" s="90"/>
      <c r="AE39" s="90"/>
    </row>
    <row r="40" spans="1:31" x14ac:dyDescent="0.2">
      <c r="A40" s="4" t="s">
        <v>7</v>
      </c>
      <c r="B40" s="4" t="s">
        <v>106</v>
      </c>
      <c r="C40" s="4" t="s">
        <v>78</v>
      </c>
      <c r="D40" s="4" t="s">
        <v>108</v>
      </c>
      <c r="E40" s="24">
        <v>445.28</v>
      </c>
      <c r="F40" s="24">
        <v>0</v>
      </c>
      <c r="G40" s="24">
        <f t="shared" si="0"/>
        <v>445.28</v>
      </c>
      <c r="H40" s="4" t="s">
        <v>318</v>
      </c>
      <c r="I40" s="2">
        <v>0.19823788546255505</v>
      </c>
      <c r="J40" s="29">
        <f t="shared" si="2"/>
        <v>88.271365638766511</v>
      </c>
      <c r="M40" s="160"/>
      <c r="N40" s="160"/>
      <c r="O40" s="141"/>
      <c r="P40" s="75"/>
      <c r="Q40" s="75"/>
      <c r="R40" s="64"/>
      <c r="S40" s="64"/>
      <c r="T40" s="64"/>
      <c r="U40" s="64"/>
      <c r="V40" s="75"/>
      <c r="W40" s="75"/>
      <c r="X40" s="64"/>
      <c r="Y40" s="75"/>
      <c r="Z40" s="75"/>
      <c r="AA40" s="64"/>
      <c r="AB40" s="164"/>
      <c r="AC40" s="164"/>
      <c r="AD40" s="90"/>
      <c r="AE40" s="90"/>
    </row>
    <row r="41" spans="1:31" x14ac:dyDescent="0.2">
      <c r="A41" s="4" t="s">
        <v>7</v>
      </c>
      <c r="B41" s="4" t="s">
        <v>106</v>
      </c>
      <c r="C41" s="4" t="s">
        <v>143</v>
      </c>
      <c r="D41" s="4" t="s">
        <v>108</v>
      </c>
      <c r="E41" s="24">
        <v>352.26</v>
      </c>
      <c r="F41" s="24">
        <v>0</v>
      </c>
      <c r="G41" s="24">
        <f t="shared" si="0"/>
        <v>352.26</v>
      </c>
      <c r="H41" s="4" t="s">
        <v>318</v>
      </c>
      <c r="I41" s="2">
        <v>0.19823788546255505</v>
      </c>
      <c r="J41" s="29">
        <f t="shared" si="2"/>
        <v>69.831277533039639</v>
      </c>
      <c r="M41" s="160"/>
      <c r="N41" s="160"/>
      <c r="O41" s="141"/>
      <c r="P41" s="75"/>
      <c r="Q41" s="75"/>
      <c r="R41" s="64"/>
      <c r="S41" s="64"/>
      <c r="T41" s="64"/>
      <c r="U41" s="64"/>
      <c r="V41" s="75"/>
      <c r="W41" s="75"/>
      <c r="X41" s="64"/>
      <c r="Y41" s="75"/>
      <c r="Z41" s="75"/>
      <c r="AA41" s="64"/>
      <c r="AB41" s="164"/>
      <c r="AC41" s="164"/>
      <c r="AD41" s="90"/>
      <c r="AE41" s="90"/>
    </row>
    <row r="42" spans="1:31" x14ac:dyDescent="0.2">
      <c r="A42" s="4" t="s">
        <v>7</v>
      </c>
      <c r="B42" s="4" t="s">
        <v>106</v>
      </c>
      <c r="C42" s="4" t="s">
        <v>81</v>
      </c>
      <c r="D42" s="4" t="s">
        <v>108</v>
      </c>
      <c r="E42" s="24">
        <v>46.86</v>
      </c>
      <c r="F42" s="24">
        <v>0</v>
      </c>
      <c r="G42" s="24">
        <f t="shared" si="0"/>
        <v>46.86</v>
      </c>
      <c r="H42" s="4" t="s">
        <v>318</v>
      </c>
      <c r="I42" s="2">
        <v>0.19823788546255505</v>
      </c>
      <c r="J42" s="29">
        <f t="shared" si="2"/>
        <v>9.2894273127753291</v>
      </c>
    </row>
    <row r="43" spans="1:31" x14ac:dyDescent="0.2">
      <c r="A43" s="4" t="s">
        <v>7</v>
      </c>
      <c r="B43" s="4" t="s">
        <v>106</v>
      </c>
      <c r="C43" s="4" t="s">
        <v>83</v>
      </c>
      <c r="D43" s="4" t="s">
        <v>108</v>
      </c>
      <c r="E43" s="24">
        <v>116412.83</v>
      </c>
      <c r="F43" s="24">
        <v>0</v>
      </c>
      <c r="G43" s="24">
        <f t="shared" si="0"/>
        <v>116412.83</v>
      </c>
      <c r="H43" s="4" t="s">
        <v>318</v>
      </c>
      <c r="I43" s="2">
        <v>0.19823788546255505</v>
      </c>
      <c r="J43" s="29">
        <f t="shared" si="2"/>
        <v>23077.433259911893</v>
      </c>
    </row>
    <row r="44" spans="1:31" x14ac:dyDescent="0.2">
      <c r="A44" s="4" t="s">
        <v>7</v>
      </c>
      <c r="B44" s="4" t="s">
        <v>106</v>
      </c>
      <c r="C44" s="4" t="s">
        <v>88</v>
      </c>
      <c r="D44" s="4" t="s">
        <v>108</v>
      </c>
      <c r="E44" s="24">
        <v>151661.5</v>
      </c>
      <c r="F44" s="24">
        <v>0</v>
      </c>
      <c r="G44" s="24">
        <f t="shared" si="0"/>
        <v>151661.5</v>
      </c>
      <c r="H44" s="4" t="s">
        <v>318</v>
      </c>
      <c r="I44" s="2">
        <v>0.19823788546255505</v>
      </c>
      <c r="J44" s="29">
        <f t="shared" si="2"/>
        <v>30065.055066079294</v>
      </c>
    </row>
    <row r="45" spans="1:31" x14ac:dyDescent="0.2">
      <c r="A45" s="4" t="s">
        <v>7</v>
      </c>
      <c r="B45" s="4" t="s">
        <v>106</v>
      </c>
      <c r="C45" s="4" t="s">
        <v>90</v>
      </c>
      <c r="D45" s="4" t="s">
        <v>108</v>
      </c>
      <c r="E45" s="24">
        <v>-151829.65</v>
      </c>
      <c r="F45" s="24">
        <v>0</v>
      </c>
      <c r="G45" s="24">
        <f t="shared" si="0"/>
        <v>-151829.65</v>
      </c>
      <c r="H45" s="4" t="s">
        <v>318</v>
      </c>
      <c r="I45" s="2">
        <v>0.19823788546255505</v>
      </c>
      <c r="J45" s="29">
        <f t="shared" si="2"/>
        <v>-30098.38876651982</v>
      </c>
    </row>
    <row r="46" spans="1:31" x14ac:dyDescent="0.2">
      <c r="A46" s="4" t="s">
        <v>7</v>
      </c>
      <c r="B46" s="4" t="s">
        <v>106</v>
      </c>
      <c r="C46" s="4" t="s">
        <v>92</v>
      </c>
      <c r="D46" s="4" t="s">
        <v>108</v>
      </c>
      <c r="E46" s="24">
        <v>1776.17</v>
      </c>
      <c r="F46" s="24">
        <v>0</v>
      </c>
      <c r="G46" s="24">
        <f t="shared" si="0"/>
        <v>1776.17</v>
      </c>
      <c r="H46" s="4" t="s">
        <v>318</v>
      </c>
      <c r="I46" s="2">
        <v>0.19823788546255505</v>
      </c>
      <c r="J46" s="29">
        <f t="shared" si="2"/>
        <v>352.1041850220264</v>
      </c>
    </row>
    <row r="47" spans="1:31" x14ac:dyDescent="0.2">
      <c r="A47" s="4" t="s">
        <v>7</v>
      </c>
      <c r="B47" s="4" t="s">
        <v>106</v>
      </c>
      <c r="C47" s="4" t="s">
        <v>93</v>
      </c>
      <c r="D47" s="4" t="s">
        <v>108</v>
      </c>
      <c r="E47" s="24">
        <v>406</v>
      </c>
      <c r="F47" s="24">
        <v>0</v>
      </c>
      <c r="G47" s="24">
        <f t="shared" si="0"/>
        <v>406</v>
      </c>
      <c r="H47" s="4" t="s">
        <v>318</v>
      </c>
      <c r="I47" s="2">
        <v>0.19823788546255505</v>
      </c>
      <c r="J47" s="29">
        <f t="shared" si="2"/>
        <v>80.48458149779735</v>
      </c>
    </row>
    <row r="48" spans="1:31" x14ac:dyDescent="0.2">
      <c r="A48" s="4" t="s">
        <v>7</v>
      </c>
      <c r="B48" s="4" t="s">
        <v>106</v>
      </c>
      <c r="C48" s="4" t="s">
        <v>94</v>
      </c>
      <c r="D48" s="4" t="s">
        <v>108</v>
      </c>
      <c r="E48" s="24">
        <v>-86.56</v>
      </c>
      <c r="F48" s="24">
        <v>0</v>
      </c>
      <c r="G48" s="24">
        <f t="shared" si="0"/>
        <v>-86.56</v>
      </c>
      <c r="H48" s="4" t="s">
        <v>318</v>
      </c>
      <c r="I48" s="2">
        <v>0.19823788546255505</v>
      </c>
      <c r="J48" s="29">
        <f t="shared" si="2"/>
        <v>-17.159471365638765</v>
      </c>
    </row>
    <row r="49" spans="1:10" x14ac:dyDescent="0.2">
      <c r="A49" s="4" t="s">
        <v>7</v>
      </c>
      <c r="B49" s="4" t="s">
        <v>106</v>
      </c>
      <c r="C49" s="4" t="s">
        <v>95</v>
      </c>
      <c r="D49" s="4" t="s">
        <v>108</v>
      </c>
      <c r="E49" s="24">
        <v>-2682.89</v>
      </c>
      <c r="F49" s="24">
        <v>0</v>
      </c>
      <c r="G49" s="24">
        <f t="shared" si="0"/>
        <v>-2682.89</v>
      </c>
      <c r="H49" s="4" t="s">
        <v>318</v>
      </c>
      <c r="I49" s="2">
        <v>0.19823788546255505</v>
      </c>
      <c r="J49" s="29">
        <f t="shared" si="2"/>
        <v>-531.85044052863429</v>
      </c>
    </row>
    <row r="50" spans="1:10" x14ac:dyDescent="0.2">
      <c r="A50" s="4" t="s">
        <v>7</v>
      </c>
      <c r="B50" s="4" t="s">
        <v>106</v>
      </c>
      <c r="C50" s="4" t="s">
        <v>103</v>
      </c>
      <c r="D50" s="4" t="s">
        <v>108</v>
      </c>
      <c r="E50" s="24">
        <v>-160446.68</v>
      </c>
      <c r="F50" s="24">
        <v>0</v>
      </c>
      <c r="G50" s="24">
        <f t="shared" si="0"/>
        <v>-160446.68</v>
      </c>
      <c r="H50" s="4" t="s">
        <v>318</v>
      </c>
      <c r="I50" s="2">
        <v>0.19823788546255505</v>
      </c>
      <c r="J50" s="29">
        <f t="shared" si="2"/>
        <v>-31806.610572687223</v>
      </c>
    </row>
    <row r="51" spans="1:10" x14ac:dyDescent="0.2">
      <c r="A51" s="4" t="s">
        <v>7</v>
      </c>
      <c r="B51" s="4" t="s">
        <v>106</v>
      </c>
      <c r="C51" s="4" t="s">
        <v>12</v>
      </c>
      <c r="D51" s="4" t="s">
        <v>108</v>
      </c>
      <c r="E51" s="24">
        <v>-228735.59</v>
      </c>
      <c r="F51" s="24">
        <v>0</v>
      </c>
      <c r="G51" s="24">
        <f t="shared" si="0"/>
        <v>-228735.59</v>
      </c>
      <c r="H51" s="4" t="s">
        <v>318</v>
      </c>
      <c r="I51" s="2">
        <v>0.19823788546255505</v>
      </c>
      <c r="J51" s="29">
        <f t="shared" si="2"/>
        <v>-45344.059691629955</v>
      </c>
    </row>
    <row r="52" spans="1:10" ht="13.5" thickBot="1" x14ac:dyDescent="0.25">
      <c r="A52" s="4"/>
      <c r="B52" s="4" t="s">
        <v>106</v>
      </c>
      <c r="C52" s="4"/>
      <c r="D52" s="4" t="s">
        <v>109</v>
      </c>
      <c r="E52" s="24">
        <v>-272654.71999999997</v>
      </c>
      <c r="F52" s="24">
        <v>0</v>
      </c>
      <c r="G52" s="24">
        <f t="shared" si="0"/>
        <v>-272654.71999999997</v>
      </c>
      <c r="H52" s="4"/>
      <c r="J52" s="89">
        <f>SUM(J38:J51)</f>
        <v>-54050.49515418501</v>
      </c>
    </row>
    <row r="53" spans="1:10" ht="13.5" thickTop="1" x14ac:dyDescent="0.2">
      <c r="A53" s="4"/>
      <c r="B53" s="4" t="s">
        <v>110</v>
      </c>
      <c r="C53" s="4"/>
      <c r="D53" s="4"/>
      <c r="E53" s="24">
        <v>-272654.71999999997</v>
      </c>
      <c r="F53" s="24">
        <v>0</v>
      </c>
      <c r="G53" s="24">
        <f t="shared" si="0"/>
        <v>-272654.71999999997</v>
      </c>
      <c r="H53" s="4"/>
    </row>
    <row r="54" spans="1:10" x14ac:dyDescent="0.2">
      <c r="A54" s="4" t="s">
        <v>7</v>
      </c>
      <c r="B54" s="4" t="s">
        <v>111</v>
      </c>
      <c r="C54" s="4" t="s">
        <v>18</v>
      </c>
      <c r="D54" s="4" t="s">
        <v>112</v>
      </c>
      <c r="E54" s="24">
        <v>-37857.47</v>
      </c>
      <c r="F54" s="24">
        <v>0</v>
      </c>
      <c r="G54" s="24">
        <f t="shared" si="0"/>
        <v>-37857.47</v>
      </c>
      <c r="H54" s="4" t="s">
        <v>318</v>
      </c>
      <c r="I54" s="2">
        <v>0.1961</v>
      </c>
      <c r="J54" s="29">
        <f t="shared" ref="J54:J117" si="3">G54*I54</f>
        <v>-7423.8498669999999</v>
      </c>
    </row>
    <row r="55" spans="1:10" x14ac:dyDescent="0.2">
      <c r="A55" s="4" t="s">
        <v>7</v>
      </c>
      <c r="B55" s="4" t="s">
        <v>111</v>
      </c>
      <c r="C55" s="4" t="s">
        <v>113</v>
      </c>
      <c r="D55" s="4" t="s">
        <v>112</v>
      </c>
      <c r="E55" s="24">
        <v>-11461.23</v>
      </c>
      <c r="F55" s="24">
        <v>0</v>
      </c>
      <c r="G55" s="24">
        <f t="shared" si="0"/>
        <v>-11461.23</v>
      </c>
      <c r="H55" s="4" t="s">
        <v>318</v>
      </c>
      <c r="I55" s="2">
        <v>0.1961</v>
      </c>
      <c r="J55" s="29">
        <f t="shared" si="3"/>
        <v>-2247.5472030000001</v>
      </c>
    </row>
    <row r="56" spans="1:10" x14ac:dyDescent="0.2">
      <c r="A56" s="4" t="s">
        <v>7</v>
      </c>
      <c r="B56" s="4" t="s">
        <v>111</v>
      </c>
      <c r="C56" s="4" t="s">
        <v>114</v>
      </c>
      <c r="D56" s="4" t="s">
        <v>112</v>
      </c>
      <c r="E56" s="24">
        <v>-17153.7</v>
      </c>
      <c r="F56" s="24">
        <v>0</v>
      </c>
      <c r="G56" s="24">
        <f t="shared" si="0"/>
        <v>-17153.7</v>
      </c>
      <c r="H56" s="4" t="s">
        <v>318</v>
      </c>
      <c r="I56" s="2">
        <v>0.1961</v>
      </c>
      <c r="J56" s="29">
        <f t="shared" si="3"/>
        <v>-3363.8405700000003</v>
      </c>
    </row>
    <row r="57" spans="1:10" x14ac:dyDescent="0.2">
      <c r="A57" s="4" t="s">
        <v>7</v>
      </c>
      <c r="B57" s="4" t="s">
        <v>111</v>
      </c>
      <c r="C57" s="4" t="s">
        <v>117</v>
      </c>
      <c r="D57" s="4" t="s">
        <v>112</v>
      </c>
      <c r="E57" s="24">
        <v>-4050</v>
      </c>
      <c r="F57" s="24">
        <v>0</v>
      </c>
      <c r="G57" s="24">
        <f t="shared" si="0"/>
        <v>-4050</v>
      </c>
      <c r="H57" s="4" t="s">
        <v>318</v>
      </c>
      <c r="I57" s="2">
        <v>0.1961</v>
      </c>
      <c r="J57" s="29">
        <f t="shared" si="3"/>
        <v>-794.20500000000004</v>
      </c>
    </row>
    <row r="58" spans="1:10" x14ac:dyDescent="0.2">
      <c r="A58" s="4" t="s">
        <v>7</v>
      </c>
      <c r="B58" s="4" t="s">
        <v>111</v>
      </c>
      <c r="C58" s="4" t="s">
        <v>120</v>
      </c>
      <c r="D58" s="4" t="s">
        <v>112</v>
      </c>
      <c r="E58" s="24">
        <v>-2187.54</v>
      </c>
      <c r="F58" s="24">
        <v>0</v>
      </c>
      <c r="G58" s="24">
        <f t="shared" si="0"/>
        <v>-2187.54</v>
      </c>
      <c r="H58" s="4" t="s">
        <v>318</v>
      </c>
      <c r="I58" s="2">
        <v>0.1961</v>
      </c>
      <c r="J58" s="29">
        <f t="shared" si="3"/>
        <v>-428.97659399999998</v>
      </c>
    </row>
    <row r="59" spans="1:10" x14ac:dyDescent="0.2">
      <c r="A59" s="4" t="s">
        <v>7</v>
      </c>
      <c r="B59" s="4" t="s">
        <v>111</v>
      </c>
      <c r="C59" s="4" t="s">
        <v>178</v>
      </c>
      <c r="D59" s="4" t="s">
        <v>112</v>
      </c>
      <c r="E59" s="24">
        <v>-13300.71</v>
      </c>
      <c r="F59" s="24">
        <v>0</v>
      </c>
      <c r="G59" s="24">
        <f t="shared" si="0"/>
        <v>-13300.71</v>
      </c>
      <c r="H59" s="4" t="s">
        <v>318</v>
      </c>
      <c r="I59" s="2">
        <v>0.1961</v>
      </c>
      <c r="J59" s="29">
        <f t="shared" si="3"/>
        <v>-2608.2692309999998</v>
      </c>
    </row>
    <row r="60" spans="1:10" x14ac:dyDescent="0.2">
      <c r="A60" s="4" t="s">
        <v>7</v>
      </c>
      <c r="B60" s="4" t="s">
        <v>111</v>
      </c>
      <c r="C60" s="4" t="s">
        <v>357</v>
      </c>
      <c r="D60" s="4" t="s">
        <v>112</v>
      </c>
      <c r="E60" s="24">
        <v>-15582.45</v>
      </c>
      <c r="F60" s="24">
        <v>0</v>
      </c>
      <c r="G60" s="24">
        <f t="shared" si="0"/>
        <v>-15582.45</v>
      </c>
      <c r="H60" s="4" t="s">
        <v>318</v>
      </c>
      <c r="I60" s="2">
        <v>0.1961</v>
      </c>
      <c r="J60" s="29">
        <f t="shared" si="3"/>
        <v>-3055.718445</v>
      </c>
    </row>
    <row r="61" spans="1:10" x14ac:dyDescent="0.2">
      <c r="A61" s="4" t="s">
        <v>7</v>
      </c>
      <c r="B61" s="4" t="s">
        <v>111</v>
      </c>
      <c r="C61" s="4" t="s">
        <v>122</v>
      </c>
      <c r="D61" s="4" t="s">
        <v>112</v>
      </c>
      <c r="E61" s="24">
        <v>-144657.60999999999</v>
      </c>
      <c r="F61" s="24">
        <v>0</v>
      </c>
      <c r="G61" s="24">
        <f t="shared" si="0"/>
        <v>-144657.60999999999</v>
      </c>
      <c r="H61" s="4" t="s">
        <v>318</v>
      </c>
      <c r="I61" s="2">
        <v>0.1961</v>
      </c>
      <c r="J61" s="29">
        <f t="shared" si="3"/>
        <v>-28367.357320999996</v>
      </c>
    </row>
    <row r="62" spans="1:10" x14ac:dyDescent="0.2">
      <c r="A62" s="4" t="s">
        <v>7</v>
      </c>
      <c r="B62" s="4" t="s">
        <v>111</v>
      </c>
      <c r="C62" s="4" t="s">
        <v>123</v>
      </c>
      <c r="D62" s="4" t="s">
        <v>112</v>
      </c>
      <c r="E62" s="24">
        <v>-20922.05</v>
      </c>
      <c r="F62" s="24">
        <v>0</v>
      </c>
      <c r="G62" s="24">
        <f t="shared" si="0"/>
        <v>-20922.05</v>
      </c>
      <c r="H62" s="4" t="s">
        <v>318</v>
      </c>
      <c r="I62" s="2">
        <v>0.1961</v>
      </c>
      <c r="J62" s="29">
        <f t="shared" si="3"/>
        <v>-4102.8140050000002</v>
      </c>
    </row>
    <row r="63" spans="1:10" x14ac:dyDescent="0.2">
      <c r="A63" s="4" t="s">
        <v>7</v>
      </c>
      <c r="B63" s="4" t="s">
        <v>111</v>
      </c>
      <c r="C63" s="4" t="s">
        <v>126</v>
      </c>
      <c r="D63" s="4" t="s">
        <v>112</v>
      </c>
      <c r="E63" s="24">
        <v>-319875.59999999998</v>
      </c>
      <c r="F63" s="24">
        <v>0</v>
      </c>
      <c r="G63" s="24">
        <f t="shared" si="0"/>
        <v>-319875.59999999998</v>
      </c>
      <c r="H63" s="4" t="s">
        <v>318</v>
      </c>
      <c r="I63" s="2">
        <v>0.1961</v>
      </c>
      <c r="J63" s="29">
        <f t="shared" si="3"/>
        <v>-62727.605159999992</v>
      </c>
    </row>
    <row r="64" spans="1:10" x14ac:dyDescent="0.2">
      <c r="A64" s="4" t="s">
        <v>7</v>
      </c>
      <c r="B64" s="4" t="s">
        <v>111</v>
      </c>
      <c r="C64" s="4" t="s">
        <v>127</v>
      </c>
      <c r="D64" s="4" t="s">
        <v>112</v>
      </c>
      <c r="E64" s="24">
        <v>-1100183.74</v>
      </c>
      <c r="F64" s="24">
        <v>0</v>
      </c>
      <c r="G64" s="24">
        <f t="shared" si="0"/>
        <v>-1100183.74</v>
      </c>
      <c r="H64" s="4" t="s">
        <v>318</v>
      </c>
      <c r="I64" s="2">
        <v>0.1961</v>
      </c>
      <c r="J64" s="29">
        <f t="shared" si="3"/>
        <v>-215746.031414</v>
      </c>
    </row>
    <row r="65" spans="1:10" x14ac:dyDescent="0.2">
      <c r="A65" s="4" t="s">
        <v>7</v>
      </c>
      <c r="B65" s="4" t="s">
        <v>111</v>
      </c>
      <c r="C65" s="4" t="s">
        <v>73</v>
      </c>
      <c r="D65" s="4" t="s">
        <v>112</v>
      </c>
      <c r="E65" s="24">
        <v>-19.329999999999998</v>
      </c>
      <c r="F65" s="24">
        <v>0</v>
      </c>
      <c r="G65" s="24">
        <f t="shared" si="0"/>
        <v>-19.329999999999998</v>
      </c>
      <c r="H65" s="4" t="s">
        <v>318</v>
      </c>
      <c r="I65" s="2">
        <v>0.1961</v>
      </c>
      <c r="J65" s="29">
        <f t="shared" si="3"/>
        <v>-3.7906129999999996</v>
      </c>
    </row>
    <row r="66" spans="1:10" x14ac:dyDescent="0.2">
      <c r="A66" s="4" t="s">
        <v>7</v>
      </c>
      <c r="B66" s="4" t="s">
        <v>111</v>
      </c>
      <c r="C66" s="4" t="s">
        <v>182</v>
      </c>
      <c r="D66" s="4" t="s">
        <v>112</v>
      </c>
      <c r="E66" s="24">
        <v>-50603.99</v>
      </c>
      <c r="F66" s="24">
        <v>0</v>
      </c>
      <c r="G66" s="24">
        <f t="shared" si="0"/>
        <v>-50603.99</v>
      </c>
      <c r="H66" s="4" t="s">
        <v>318</v>
      </c>
      <c r="I66" s="2">
        <v>0.1961</v>
      </c>
      <c r="J66" s="29">
        <f t="shared" si="3"/>
        <v>-9923.4424389999986</v>
      </c>
    </row>
    <row r="67" spans="1:10" x14ac:dyDescent="0.2">
      <c r="A67" s="4" t="s">
        <v>7</v>
      </c>
      <c r="B67" s="4" t="s">
        <v>111</v>
      </c>
      <c r="C67" s="4" t="s">
        <v>358</v>
      </c>
      <c r="D67" s="4" t="s">
        <v>112</v>
      </c>
      <c r="E67" s="24">
        <v>-1489.49</v>
      </c>
      <c r="F67" s="24">
        <v>0</v>
      </c>
      <c r="G67" s="24">
        <f t="shared" si="0"/>
        <v>-1489.49</v>
      </c>
      <c r="H67" s="4" t="s">
        <v>318</v>
      </c>
      <c r="I67" s="2">
        <v>0.1961</v>
      </c>
      <c r="J67" s="29">
        <f t="shared" si="3"/>
        <v>-292.08898899999997</v>
      </c>
    </row>
    <row r="68" spans="1:10" x14ac:dyDescent="0.2">
      <c r="A68" s="4" t="s">
        <v>7</v>
      </c>
      <c r="B68" s="4" t="s">
        <v>111</v>
      </c>
      <c r="C68" s="4" t="s">
        <v>130</v>
      </c>
      <c r="D68" s="4" t="s">
        <v>112</v>
      </c>
      <c r="E68" s="24">
        <v>-43980.1</v>
      </c>
      <c r="F68" s="24">
        <v>0</v>
      </c>
      <c r="G68" s="24">
        <f t="shared" si="0"/>
        <v>-43980.1</v>
      </c>
      <c r="H68" s="4" t="s">
        <v>318</v>
      </c>
      <c r="I68" s="2">
        <v>0.1961</v>
      </c>
      <c r="J68" s="29">
        <f t="shared" si="3"/>
        <v>-8624.4976100000003</v>
      </c>
    </row>
    <row r="69" spans="1:10" x14ac:dyDescent="0.2">
      <c r="A69" s="4" t="s">
        <v>7</v>
      </c>
      <c r="B69" s="4" t="s">
        <v>111</v>
      </c>
      <c r="C69" s="4" t="s">
        <v>184</v>
      </c>
      <c r="D69" s="4" t="s">
        <v>112</v>
      </c>
      <c r="E69" s="24">
        <v>-729355.67</v>
      </c>
      <c r="F69" s="24">
        <v>0</v>
      </c>
      <c r="G69" s="24">
        <f t="shared" si="0"/>
        <v>-729355.67</v>
      </c>
      <c r="H69" s="4" t="s">
        <v>318</v>
      </c>
      <c r="I69" s="2">
        <v>0.1961</v>
      </c>
      <c r="J69" s="29">
        <f t="shared" si="3"/>
        <v>-143026.64688700001</v>
      </c>
    </row>
    <row r="70" spans="1:10" x14ac:dyDescent="0.2">
      <c r="A70" s="4" t="s">
        <v>7</v>
      </c>
      <c r="B70" s="4" t="s">
        <v>111</v>
      </c>
      <c r="C70" s="4" t="s">
        <v>74</v>
      </c>
      <c r="D70" s="4" t="s">
        <v>112</v>
      </c>
      <c r="E70" s="24">
        <v>0</v>
      </c>
      <c r="F70" s="24">
        <v>0</v>
      </c>
      <c r="G70" s="24">
        <f t="shared" si="0"/>
        <v>0</v>
      </c>
      <c r="H70" s="4" t="s">
        <v>318</v>
      </c>
      <c r="I70" s="2">
        <v>0.1961</v>
      </c>
      <c r="J70" s="29">
        <f t="shared" si="3"/>
        <v>0</v>
      </c>
    </row>
    <row r="71" spans="1:10" x14ac:dyDescent="0.2">
      <c r="A71" s="4" t="s">
        <v>7</v>
      </c>
      <c r="B71" s="4" t="s">
        <v>111</v>
      </c>
      <c r="C71" s="4" t="s">
        <v>131</v>
      </c>
      <c r="D71" s="4" t="s">
        <v>112</v>
      </c>
      <c r="E71" s="24">
        <v>0</v>
      </c>
      <c r="F71" s="24">
        <v>0</v>
      </c>
      <c r="G71" s="24">
        <f t="shared" si="0"/>
        <v>0</v>
      </c>
      <c r="H71" s="4" t="s">
        <v>318</v>
      </c>
      <c r="I71" s="2">
        <v>0.1961</v>
      </c>
      <c r="J71" s="29">
        <f t="shared" si="3"/>
        <v>0</v>
      </c>
    </row>
    <row r="72" spans="1:10" x14ac:dyDescent="0.2">
      <c r="A72" s="4" t="s">
        <v>7</v>
      </c>
      <c r="B72" s="4" t="s">
        <v>111</v>
      </c>
      <c r="C72" s="4" t="s">
        <v>75</v>
      </c>
      <c r="D72" s="4" t="s">
        <v>112</v>
      </c>
      <c r="E72" s="24">
        <v>-30</v>
      </c>
      <c r="F72" s="24">
        <v>0</v>
      </c>
      <c r="G72" s="24">
        <f t="shared" si="0"/>
        <v>-30</v>
      </c>
      <c r="H72" s="4" t="s">
        <v>318</v>
      </c>
      <c r="I72" s="2">
        <v>0.1961</v>
      </c>
      <c r="J72" s="29">
        <f t="shared" si="3"/>
        <v>-5.883</v>
      </c>
    </row>
    <row r="73" spans="1:10" x14ac:dyDescent="0.2">
      <c r="A73" s="4" t="s">
        <v>7</v>
      </c>
      <c r="B73" s="4" t="s">
        <v>111</v>
      </c>
      <c r="C73" s="4" t="s">
        <v>137</v>
      </c>
      <c r="D73" s="4" t="s">
        <v>112</v>
      </c>
      <c r="E73" s="24">
        <v>-34619.870000000003</v>
      </c>
      <c r="F73" s="24">
        <v>0</v>
      </c>
      <c r="G73" s="24">
        <f t="shared" si="0"/>
        <v>-34619.870000000003</v>
      </c>
      <c r="H73" s="4" t="s">
        <v>318</v>
      </c>
      <c r="I73" s="2">
        <v>0.1961</v>
      </c>
      <c r="J73" s="29">
        <f t="shared" si="3"/>
        <v>-6788.9565070000008</v>
      </c>
    </row>
    <row r="74" spans="1:10" x14ac:dyDescent="0.2">
      <c r="A74" s="4" t="s">
        <v>7</v>
      </c>
      <c r="B74" s="4" t="s">
        <v>111</v>
      </c>
      <c r="C74" s="4" t="s">
        <v>138</v>
      </c>
      <c r="D74" s="4" t="s">
        <v>112</v>
      </c>
      <c r="E74" s="24">
        <v>-5502.39</v>
      </c>
      <c r="F74" s="24">
        <v>0</v>
      </c>
      <c r="G74" s="24">
        <f t="shared" si="0"/>
        <v>-5502.39</v>
      </c>
      <c r="H74" s="4" t="s">
        <v>318</v>
      </c>
      <c r="I74" s="2">
        <v>0.1961</v>
      </c>
      <c r="J74" s="29">
        <f t="shared" si="3"/>
        <v>-1079.018679</v>
      </c>
    </row>
    <row r="75" spans="1:10" x14ac:dyDescent="0.2">
      <c r="A75" s="4" t="s">
        <v>7</v>
      </c>
      <c r="B75" s="4" t="s">
        <v>111</v>
      </c>
      <c r="C75" s="4" t="s">
        <v>185</v>
      </c>
      <c r="D75" s="4" t="s">
        <v>112</v>
      </c>
      <c r="E75" s="24">
        <v>-10000.19</v>
      </c>
      <c r="F75" s="24">
        <v>0</v>
      </c>
      <c r="G75" s="24">
        <f t="shared" ref="G75:G138" si="4">SUM(E75:F75)</f>
        <v>-10000.19</v>
      </c>
      <c r="H75" s="4" t="s">
        <v>318</v>
      </c>
      <c r="I75" s="2">
        <v>0.1961</v>
      </c>
      <c r="J75" s="29">
        <f t="shared" si="3"/>
        <v>-1961.0372590000002</v>
      </c>
    </row>
    <row r="76" spans="1:10" x14ac:dyDescent="0.2">
      <c r="A76" s="4" t="s">
        <v>7</v>
      </c>
      <c r="B76" s="4" t="s">
        <v>111</v>
      </c>
      <c r="C76" s="4" t="s">
        <v>139</v>
      </c>
      <c r="D76" s="4" t="s">
        <v>112</v>
      </c>
      <c r="E76" s="24">
        <v>-1413.36</v>
      </c>
      <c r="F76" s="24">
        <v>0</v>
      </c>
      <c r="G76" s="24">
        <f t="shared" si="4"/>
        <v>-1413.36</v>
      </c>
      <c r="H76" s="4" t="s">
        <v>318</v>
      </c>
      <c r="I76" s="2">
        <v>0.1961</v>
      </c>
      <c r="J76" s="29">
        <f t="shared" si="3"/>
        <v>-277.159896</v>
      </c>
    </row>
    <row r="77" spans="1:10" x14ac:dyDescent="0.2">
      <c r="A77" s="4" t="s">
        <v>7</v>
      </c>
      <c r="B77" s="4" t="s">
        <v>111</v>
      </c>
      <c r="C77" s="4" t="s">
        <v>359</v>
      </c>
      <c r="D77" s="4" t="s">
        <v>112</v>
      </c>
      <c r="E77" s="24">
        <v>0</v>
      </c>
      <c r="F77" s="24">
        <v>0</v>
      </c>
      <c r="G77" s="24">
        <f t="shared" si="4"/>
        <v>0</v>
      </c>
      <c r="H77" s="4" t="s">
        <v>318</v>
      </c>
      <c r="I77" s="2">
        <v>0.1961</v>
      </c>
      <c r="J77" s="29">
        <f t="shared" si="3"/>
        <v>0</v>
      </c>
    </row>
    <row r="78" spans="1:10" x14ac:dyDescent="0.2">
      <c r="A78" s="4" t="s">
        <v>7</v>
      </c>
      <c r="B78" s="4" t="s">
        <v>111</v>
      </c>
      <c r="C78" s="4" t="s">
        <v>140</v>
      </c>
      <c r="D78" s="4" t="s">
        <v>112</v>
      </c>
      <c r="E78" s="24">
        <v>-159</v>
      </c>
      <c r="F78" s="24">
        <v>0</v>
      </c>
      <c r="G78" s="24">
        <f t="shared" si="4"/>
        <v>-159</v>
      </c>
      <c r="H78" s="4" t="s">
        <v>318</v>
      </c>
      <c r="I78" s="2">
        <v>0.1961</v>
      </c>
      <c r="J78" s="29">
        <f t="shared" si="3"/>
        <v>-31.1799</v>
      </c>
    </row>
    <row r="79" spans="1:10" x14ac:dyDescent="0.2">
      <c r="A79" s="4" t="s">
        <v>7</v>
      </c>
      <c r="B79" s="4" t="s">
        <v>111</v>
      </c>
      <c r="C79" s="4" t="s">
        <v>141</v>
      </c>
      <c r="D79" s="4" t="s">
        <v>112</v>
      </c>
      <c r="E79" s="24">
        <v>-416197.8</v>
      </c>
      <c r="F79" s="24">
        <v>0</v>
      </c>
      <c r="G79" s="24">
        <f t="shared" si="4"/>
        <v>-416197.8</v>
      </c>
      <c r="H79" s="4" t="s">
        <v>318</v>
      </c>
      <c r="I79" s="2">
        <v>0.1961</v>
      </c>
      <c r="J79" s="29">
        <f t="shared" si="3"/>
        <v>-81616.388579999999</v>
      </c>
    </row>
    <row r="80" spans="1:10" x14ac:dyDescent="0.2">
      <c r="A80" s="4" t="s">
        <v>7</v>
      </c>
      <c r="B80" s="4" t="s">
        <v>111</v>
      </c>
      <c r="C80" s="4" t="s">
        <v>76</v>
      </c>
      <c r="D80" s="4" t="s">
        <v>112</v>
      </c>
      <c r="E80" s="24">
        <v>-87.43</v>
      </c>
      <c r="F80" s="24">
        <v>0</v>
      </c>
      <c r="G80" s="24">
        <f t="shared" si="4"/>
        <v>-87.43</v>
      </c>
      <c r="H80" s="4" t="s">
        <v>318</v>
      </c>
      <c r="I80" s="2">
        <v>0.1961</v>
      </c>
      <c r="J80" s="29">
        <f t="shared" si="3"/>
        <v>-17.145023000000002</v>
      </c>
    </row>
    <row r="81" spans="1:10" x14ac:dyDescent="0.2">
      <c r="A81" s="4" t="s">
        <v>7</v>
      </c>
      <c r="B81" s="4" t="s">
        <v>111</v>
      </c>
      <c r="C81" s="4" t="s">
        <v>77</v>
      </c>
      <c r="D81" s="4" t="s">
        <v>112</v>
      </c>
      <c r="E81" s="24">
        <v>0</v>
      </c>
      <c r="F81" s="24">
        <v>0</v>
      </c>
      <c r="G81" s="24">
        <f t="shared" si="4"/>
        <v>0</v>
      </c>
      <c r="H81" s="4" t="s">
        <v>318</v>
      </c>
      <c r="I81" s="2">
        <v>0.1961</v>
      </c>
      <c r="J81" s="29">
        <f t="shared" si="3"/>
        <v>0</v>
      </c>
    </row>
    <row r="82" spans="1:10" x14ac:dyDescent="0.2">
      <c r="A82" s="4" t="s">
        <v>7</v>
      </c>
      <c r="B82" s="4" t="s">
        <v>111</v>
      </c>
      <c r="C82" s="4" t="s">
        <v>78</v>
      </c>
      <c r="D82" s="4" t="s">
        <v>112</v>
      </c>
      <c r="E82" s="24">
        <v>497.05</v>
      </c>
      <c r="F82" s="24">
        <v>0</v>
      </c>
      <c r="G82" s="24">
        <f t="shared" si="4"/>
        <v>497.05</v>
      </c>
      <c r="H82" s="4" t="s">
        <v>318</v>
      </c>
      <c r="I82" s="2">
        <v>0.1961</v>
      </c>
      <c r="J82" s="29">
        <f t="shared" si="3"/>
        <v>97.471505000000008</v>
      </c>
    </row>
    <row r="83" spans="1:10" x14ac:dyDescent="0.2">
      <c r="A83" s="4" t="s">
        <v>7</v>
      </c>
      <c r="B83" s="4" t="s">
        <v>111</v>
      </c>
      <c r="C83" s="4" t="s">
        <v>79</v>
      </c>
      <c r="D83" s="4" t="s">
        <v>112</v>
      </c>
      <c r="E83" s="24">
        <v>0</v>
      </c>
      <c r="F83" s="24">
        <v>0</v>
      </c>
      <c r="G83" s="24">
        <f t="shared" si="4"/>
        <v>0</v>
      </c>
      <c r="H83" s="4" t="s">
        <v>318</v>
      </c>
      <c r="I83" s="2">
        <v>0.1961</v>
      </c>
      <c r="J83" s="29">
        <f t="shared" si="3"/>
        <v>0</v>
      </c>
    </row>
    <row r="84" spans="1:10" x14ac:dyDescent="0.2">
      <c r="A84" s="4" t="s">
        <v>7</v>
      </c>
      <c r="B84" s="4" t="s">
        <v>111</v>
      </c>
      <c r="C84" s="4" t="s">
        <v>143</v>
      </c>
      <c r="D84" s="4" t="s">
        <v>112</v>
      </c>
      <c r="E84" s="24">
        <v>0</v>
      </c>
      <c r="F84" s="24">
        <v>0</v>
      </c>
      <c r="G84" s="24">
        <f t="shared" si="4"/>
        <v>0</v>
      </c>
      <c r="H84" s="4" t="s">
        <v>318</v>
      </c>
      <c r="I84" s="2">
        <v>0.1961</v>
      </c>
      <c r="J84" s="29">
        <f t="shared" si="3"/>
        <v>0</v>
      </c>
    </row>
    <row r="85" spans="1:10" x14ac:dyDescent="0.2">
      <c r="A85" s="4" t="s">
        <v>7</v>
      </c>
      <c r="B85" s="4" t="s">
        <v>111</v>
      </c>
      <c r="C85" s="4" t="s">
        <v>80</v>
      </c>
      <c r="D85" s="4" t="s">
        <v>112</v>
      </c>
      <c r="E85" s="24">
        <v>-1224.72</v>
      </c>
      <c r="F85" s="24">
        <v>155.15</v>
      </c>
      <c r="G85" s="24">
        <f t="shared" si="4"/>
        <v>-1069.57</v>
      </c>
      <c r="H85" s="4" t="s">
        <v>318</v>
      </c>
      <c r="I85" s="2">
        <v>0.1961</v>
      </c>
      <c r="J85" s="29">
        <f t="shared" si="3"/>
        <v>-209.74267699999999</v>
      </c>
    </row>
    <row r="86" spans="1:10" x14ac:dyDescent="0.2">
      <c r="A86" s="4" t="s">
        <v>7</v>
      </c>
      <c r="B86" s="4" t="s">
        <v>111</v>
      </c>
      <c r="C86" s="4" t="s">
        <v>146</v>
      </c>
      <c r="D86" s="4" t="s">
        <v>112</v>
      </c>
      <c r="E86" s="24">
        <v>-500</v>
      </c>
      <c r="F86" s="24">
        <v>0</v>
      </c>
      <c r="G86" s="24">
        <f t="shared" si="4"/>
        <v>-500</v>
      </c>
      <c r="H86" s="4" t="s">
        <v>318</v>
      </c>
      <c r="I86" s="2">
        <v>0.1961</v>
      </c>
      <c r="J86" s="29">
        <f t="shared" si="3"/>
        <v>-98.05</v>
      </c>
    </row>
    <row r="87" spans="1:10" x14ac:dyDescent="0.2">
      <c r="A87" s="4" t="s">
        <v>7</v>
      </c>
      <c r="B87" s="4" t="s">
        <v>111</v>
      </c>
      <c r="C87" s="4" t="s">
        <v>147</v>
      </c>
      <c r="D87" s="4" t="s">
        <v>112</v>
      </c>
      <c r="E87" s="24">
        <v>-4036.35</v>
      </c>
      <c r="F87" s="24">
        <v>0</v>
      </c>
      <c r="G87" s="24">
        <f t="shared" si="4"/>
        <v>-4036.35</v>
      </c>
      <c r="H87" s="4" t="s">
        <v>318</v>
      </c>
      <c r="I87" s="2">
        <v>0.1961</v>
      </c>
      <c r="J87" s="29">
        <f t="shared" si="3"/>
        <v>-791.528235</v>
      </c>
    </row>
    <row r="88" spans="1:10" x14ac:dyDescent="0.2">
      <c r="A88" s="4" t="s">
        <v>7</v>
      </c>
      <c r="B88" s="4" t="s">
        <v>111</v>
      </c>
      <c r="C88" s="4" t="s">
        <v>81</v>
      </c>
      <c r="D88" s="4" t="s">
        <v>112</v>
      </c>
      <c r="E88" s="24">
        <v>-459.86</v>
      </c>
      <c r="F88" s="24">
        <v>0</v>
      </c>
      <c r="G88" s="24">
        <f t="shared" si="4"/>
        <v>-459.86</v>
      </c>
      <c r="H88" s="4" t="s">
        <v>318</v>
      </c>
      <c r="I88" s="2">
        <v>0.1961</v>
      </c>
      <c r="J88" s="29">
        <f t="shared" si="3"/>
        <v>-90.178545999999997</v>
      </c>
    </row>
    <row r="89" spans="1:10" x14ac:dyDescent="0.2">
      <c r="A89" s="4" t="s">
        <v>7</v>
      </c>
      <c r="B89" s="4" t="s">
        <v>111</v>
      </c>
      <c r="C89" s="4" t="s">
        <v>189</v>
      </c>
      <c r="D89" s="4" t="s">
        <v>112</v>
      </c>
      <c r="E89" s="24">
        <v>0</v>
      </c>
      <c r="F89" s="24">
        <v>0</v>
      </c>
      <c r="G89" s="24">
        <f t="shared" si="4"/>
        <v>0</v>
      </c>
      <c r="H89" s="4" t="s">
        <v>318</v>
      </c>
      <c r="I89" s="2">
        <v>0.1961</v>
      </c>
      <c r="J89" s="29">
        <f t="shared" si="3"/>
        <v>0</v>
      </c>
    </row>
    <row r="90" spans="1:10" x14ac:dyDescent="0.2">
      <c r="A90" s="4" t="s">
        <v>7</v>
      </c>
      <c r="B90" s="4" t="s">
        <v>111</v>
      </c>
      <c r="C90" s="4" t="s">
        <v>82</v>
      </c>
      <c r="D90" s="4" t="s">
        <v>112</v>
      </c>
      <c r="E90" s="24">
        <v>-85522.34</v>
      </c>
      <c r="F90" s="24">
        <v>-204797.63</v>
      </c>
      <c r="G90" s="24">
        <f t="shared" si="4"/>
        <v>-290319.96999999997</v>
      </c>
      <c r="H90" s="4" t="s">
        <v>318</v>
      </c>
      <c r="I90" s="2">
        <v>0.1961</v>
      </c>
      <c r="J90" s="29">
        <f t="shared" si="3"/>
        <v>-56931.746116999995</v>
      </c>
    </row>
    <row r="91" spans="1:10" x14ac:dyDescent="0.2">
      <c r="A91" s="4" t="s">
        <v>7</v>
      </c>
      <c r="B91" s="4" t="s">
        <v>111</v>
      </c>
      <c r="C91" s="4" t="s">
        <v>83</v>
      </c>
      <c r="D91" s="4" t="s">
        <v>112</v>
      </c>
      <c r="E91" s="24">
        <v>-103003.83</v>
      </c>
      <c r="F91" s="24">
        <v>0</v>
      </c>
      <c r="G91" s="24">
        <f t="shared" si="4"/>
        <v>-103003.83</v>
      </c>
      <c r="H91" s="4" t="s">
        <v>318</v>
      </c>
      <c r="I91" s="2">
        <v>0.1961</v>
      </c>
      <c r="J91" s="29">
        <f t="shared" si="3"/>
        <v>-20199.051062999999</v>
      </c>
    </row>
    <row r="92" spans="1:10" x14ac:dyDescent="0.2">
      <c r="A92" s="4" t="s">
        <v>7</v>
      </c>
      <c r="B92" s="4" t="s">
        <v>111</v>
      </c>
      <c r="C92" s="4" t="s">
        <v>84</v>
      </c>
      <c r="D92" s="4" t="s">
        <v>112</v>
      </c>
      <c r="E92" s="24">
        <v>-17520.23</v>
      </c>
      <c r="F92" s="24">
        <v>0</v>
      </c>
      <c r="G92" s="24">
        <f t="shared" si="4"/>
        <v>-17520.23</v>
      </c>
      <c r="H92" s="4" t="s">
        <v>318</v>
      </c>
      <c r="I92" s="2">
        <v>0.1961</v>
      </c>
      <c r="J92" s="29">
        <f t="shared" si="3"/>
        <v>-3435.717103</v>
      </c>
    </row>
    <row r="93" spans="1:10" x14ac:dyDescent="0.2">
      <c r="A93" s="4" t="s">
        <v>7</v>
      </c>
      <c r="B93" s="4" t="s">
        <v>111</v>
      </c>
      <c r="C93" s="4" t="s">
        <v>86</v>
      </c>
      <c r="D93" s="4" t="s">
        <v>112</v>
      </c>
      <c r="E93" s="24">
        <v>16116.77</v>
      </c>
      <c r="F93" s="24">
        <v>0</v>
      </c>
      <c r="G93" s="24">
        <f t="shared" si="4"/>
        <v>16116.77</v>
      </c>
      <c r="H93" s="4" t="s">
        <v>318</v>
      </c>
      <c r="I93" s="2">
        <v>0.1961</v>
      </c>
      <c r="J93" s="29">
        <f t="shared" si="3"/>
        <v>3160.4985970000002</v>
      </c>
    </row>
    <row r="94" spans="1:10" x14ac:dyDescent="0.2">
      <c r="A94" s="4" t="s">
        <v>7</v>
      </c>
      <c r="B94" s="4" t="s">
        <v>111</v>
      </c>
      <c r="C94" s="4" t="s">
        <v>87</v>
      </c>
      <c r="D94" s="4" t="s">
        <v>112</v>
      </c>
      <c r="E94" s="24">
        <v>-23093.94</v>
      </c>
      <c r="F94" s="24">
        <v>675.15</v>
      </c>
      <c r="G94" s="24">
        <f t="shared" si="4"/>
        <v>-22418.789999999997</v>
      </c>
      <c r="H94" s="4" t="s">
        <v>318</v>
      </c>
      <c r="I94" s="2">
        <v>0.1961</v>
      </c>
      <c r="J94" s="29">
        <f t="shared" si="3"/>
        <v>-4396.3247189999993</v>
      </c>
    </row>
    <row r="95" spans="1:10" x14ac:dyDescent="0.2">
      <c r="A95" s="4" t="s">
        <v>7</v>
      </c>
      <c r="B95" s="4" t="s">
        <v>111</v>
      </c>
      <c r="C95" s="4" t="s">
        <v>88</v>
      </c>
      <c r="D95" s="4" t="s">
        <v>112</v>
      </c>
      <c r="E95" s="24">
        <v>135196.88</v>
      </c>
      <c r="F95" s="24">
        <v>230104.67</v>
      </c>
      <c r="G95" s="24">
        <f t="shared" si="4"/>
        <v>365301.55000000005</v>
      </c>
      <c r="H95" s="4" t="s">
        <v>318</v>
      </c>
      <c r="I95" s="2">
        <v>0.1961</v>
      </c>
      <c r="J95" s="29">
        <f t="shared" si="3"/>
        <v>71635.633955000012</v>
      </c>
    </row>
    <row r="96" spans="1:10" x14ac:dyDescent="0.2">
      <c r="A96" s="4" t="s">
        <v>7</v>
      </c>
      <c r="B96" s="4" t="s">
        <v>111</v>
      </c>
      <c r="C96" s="4" t="s">
        <v>89</v>
      </c>
      <c r="D96" s="4" t="s">
        <v>112</v>
      </c>
      <c r="E96" s="24">
        <v>26354.54</v>
      </c>
      <c r="F96" s="24">
        <v>0</v>
      </c>
      <c r="G96" s="24">
        <f t="shared" si="4"/>
        <v>26354.54</v>
      </c>
      <c r="H96" s="4" t="s">
        <v>318</v>
      </c>
      <c r="I96" s="2">
        <v>0.1961</v>
      </c>
      <c r="J96" s="29">
        <f t="shared" si="3"/>
        <v>5168.1252940000004</v>
      </c>
    </row>
    <row r="97" spans="1:10" x14ac:dyDescent="0.2">
      <c r="A97" s="4" t="s">
        <v>7</v>
      </c>
      <c r="B97" s="4" t="s">
        <v>111</v>
      </c>
      <c r="C97" s="4" t="s">
        <v>90</v>
      </c>
      <c r="D97" s="4" t="s">
        <v>112</v>
      </c>
      <c r="E97" s="24">
        <v>101221.45</v>
      </c>
      <c r="F97" s="24">
        <v>0</v>
      </c>
      <c r="G97" s="24">
        <f t="shared" si="4"/>
        <v>101221.45</v>
      </c>
      <c r="H97" s="4" t="s">
        <v>318</v>
      </c>
      <c r="I97" s="2">
        <v>0.1961</v>
      </c>
      <c r="J97" s="29">
        <f t="shared" si="3"/>
        <v>19849.526344999998</v>
      </c>
    </row>
    <row r="98" spans="1:10" x14ac:dyDescent="0.2">
      <c r="A98" s="4" t="s">
        <v>7</v>
      </c>
      <c r="B98" s="4" t="s">
        <v>111</v>
      </c>
      <c r="C98" s="4" t="s">
        <v>192</v>
      </c>
      <c r="D98" s="4" t="s">
        <v>112</v>
      </c>
      <c r="E98" s="24">
        <v>-25012.11</v>
      </c>
      <c r="F98" s="24">
        <v>0</v>
      </c>
      <c r="G98" s="24">
        <f t="shared" si="4"/>
        <v>-25012.11</v>
      </c>
      <c r="H98" s="4" t="s">
        <v>318</v>
      </c>
      <c r="I98" s="2">
        <v>0.1961</v>
      </c>
      <c r="J98" s="29">
        <f t="shared" si="3"/>
        <v>-4904.8747709999998</v>
      </c>
    </row>
    <row r="99" spans="1:10" x14ac:dyDescent="0.2">
      <c r="A99" s="4" t="s">
        <v>7</v>
      </c>
      <c r="B99" s="4" t="s">
        <v>111</v>
      </c>
      <c r="C99" s="4" t="s">
        <v>92</v>
      </c>
      <c r="D99" s="4" t="s">
        <v>112</v>
      </c>
      <c r="E99" s="24">
        <v>-3478.35</v>
      </c>
      <c r="F99" s="24">
        <v>0</v>
      </c>
      <c r="G99" s="24">
        <f t="shared" si="4"/>
        <v>-3478.35</v>
      </c>
      <c r="H99" s="4" t="s">
        <v>318</v>
      </c>
      <c r="I99" s="2">
        <v>0.1961</v>
      </c>
      <c r="J99" s="29">
        <f t="shared" si="3"/>
        <v>-682.10443499999997</v>
      </c>
    </row>
    <row r="100" spans="1:10" x14ac:dyDescent="0.2">
      <c r="A100" s="4" t="s">
        <v>7</v>
      </c>
      <c r="B100" s="4" t="s">
        <v>111</v>
      </c>
      <c r="C100" s="4" t="s">
        <v>93</v>
      </c>
      <c r="D100" s="4" t="s">
        <v>112</v>
      </c>
      <c r="E100" s="24">
        <v>102327.15</v>
      </c>
      <c r="F100" s="24">
        <v>0</v>
      </c>
      <c r="G100" s="24">
        <f t="shared" si="4"/>
        <v>102327.15</v>
      </c>
      <c r="H100" s="4" t="s">
        <v>318</v>
      </c>
      <c r="I100" s="2">
        <v>0.1961</v>
      </c>
      <c r="J100" s="29">
        <f t="shared" si="3"/>
        <v>20066.354114999998</v>
      </c>
    </row>
    <row r="101" spans="1:10" x14ac:dyDescent="0.2">
      <c r="A101" s="4" t="s">
        <v>7</v>
      </c>
      <c r="B101" s="4" t="s">
        <v>111</v>
      </c>
      <c r="C101" s="4" t="s">
        <v>94</v>
      </c>
      <c r="D101" s="4" t="s">
        <v>112</v>
      </c>
      <c r="E101" s="24">
        <v>736.1</v>
      </c>
      <c r="F101" s="24">
        <v>0</v>
      </c>
      <c r="G101" s="24">
        <f t="shared" si="4"/>
        <v>736.1</v>
      </c>
      <c r="H101" s="4" t="s">
        <v>318</v>
      </c>
      <c r="I101" s="2">
        <v>0.1961</v>
      </c>
      <c r="J101" s="29">
        <f t="shared" si="3"/>
        <v>144.34921</v>
      </c>
    </row>
    <row r="102" spans="1:10" x14ac:dyDescent="0.2">
      <c r="A102" s="4" t="s">
        <v>7</v>
      </c>
      <c r="B102" s="4" t="s">
        <v>111</v>
      </c>
      <c r="C102" s="4" t="s">
        <v>95</v>
      </c>
      <c r="D102" s="4" t="s">
        <v>112</v>
      </c>
      <c r="E102" s="24">
        <v>15918.66</v>
      </c>
      <c r="F102" s="24">
        <v>0</v>
      </c>
      <c r="G102" s="24">
        <f t="shared" si="4"/>
        <v>15918.66</v>
      </c>
      <c r="H102" s="4" t="s">
        <v>318</v>
      </c>
      <c r="I102" s="2">
        <v>0.1961</v>
      </c>
      <c r="J102" s="29">
        <f t="shared" si="3"/>
        <v>3121.649226</v>
      </c>
    </row>
    <row r="103" spans="1:10" x14ac:dyDescent="0.2">
      <c r="A103" s="4" t="s">
        <v>7</v>
      </c>
      <c r="B103" s="4" t="s">
        <v>111</v>
      </c>
      <c r="C103" s="4" t="s">
        <v>99</v>
      </c>
      <c r="D103" s="4" t="s">
        <v>112</v>
      </c>
      <c r="E103" s="24">
        <v>3889</v>
      </c>
      <c r="F103" s="24">
        <v>0</v>
      </c>
      <c r="G103" s="24">
        <f t="shared" si="4"/>
        <v>3889</v>
      </c>
      <c r="H103" s="4" t="s">
        <v>318</v>
      </c>
      <c r="I103" s="2">
        <v>0.1961</v>
      </c>
      <c r="J103" s="29">
        <f t="shared" si="3"/>
        <v>762.63289999999995</v>
      </c>
    </row>
    <row r="104" spans="1:10" x14ac:dyDescent="0.2">
      <c r="A104" s="4" t="s">
        <v>7</v>
      </c>
      <c r="B104" s="4" t="s">
        <v>111</v>
      </c>
      <c r="C104" s="4" t="s">
        <v>102</v>
      </c>
      <c r="D104" s="4" t="s">
        <v>112</v>
      </c>
      <c r="E104" s="24">
        <v>4152.84</v>
      </c>
      <c r="F104" s="24">
        <v>0</v>
      </c>
      <c r="G104" s="24">
        <f t="shared" si="4"/>
        <v>4152.84</v>
      </c>
      <c r="H104" s="4" t="s">
        <v>318</v>
      </c>
      <c r="I104" s="2">
        <v>0.1961</v>
      </c>
      <c r="J104" s="29">
        <f t="shared" si="3"/>
        <v>814.37192400000004</v>
      </c>
    </row>
    <row r="105" spans="1:10" x14ac:dyDescent="0.2">
      <c r="A105" s="4" t="s">
        <v>7</v>
      </c>
      <c r="B105" s="4" t="s">
        <v>111</v>
      </c>
      <c r="C105" s="4" t="s">
        <v>207</v>
      </c>
      <c r="D105" s="4" t="s">
        <v>112</v>
      </c>
      <c r="E105" s="24">
        <v>-94565.26</v>
      </c>
      <c r="F105" s="24">
        <v>0</v>
      </c>
      <c r="G105" s="24">
        <f t="shared" si="4"/>
        <v>-94565.26</v>
      </c>
      <c r="H105" s="4" t="s">
        <v>318</v>
      </c>
      <c r="I105" s="2">
        <v>0.1961</v>
      </c>
      <c r="J105" s="29">
        <f t="shared" si="3"/>
        <v>-18544.247486</v>
      </c>
    </row>
    <row r="106" spans="1:10" x14ac:dyDescent="0.2">
      <c r="A106" s="4" t="s">
        <v>7</v>
      </c>
      <c r="B106" s="4" t="s">
        <v>111</v>
      </c>
      <c r="C106" s="4" t="s">
        <v>45</v>
      </c>
      <c r="D106" s="4" t="s">
        <v>112</v>
      </c>
      <c r="E106" s="24">
        <v>0</v>
      </c>
      <c r="F106" s="24">
        <v>0</v>
      </c>
      <c r="G106" s="24">
        <f t="shared" si="4"/>
        <v>0</v>
      </c>
      <c r="H106" s="4" t="s">
        <v>318</v>
      </c>
      <c r="I106" s="2">
        <v>0.1961</v>
      </c>
      <c r="J106" s="29">
        <f t="shared" si="3"/>
        <v>0</v>
      </c>
    </row>
    <row r="107" spans="1:10" x14ac:dyDescent="0.2">
      <c r="A107" s="4" t="s">
        <v>7</v>
      </c>
      <c r="B107" s="4" t="s">
        <v>111</v>
      </c>
      <c r="C107" s="4" t="s">
        <v>208</v>
      </c>
      <c r="D107" s="4" t="s">
        <v>112</v>
      </c>
      <c r="E107" s="24">
        <v>-182944.67</v>
      </c>
      <c r="F107" s="24">
        <v>0</v>
      </c>
      <c r="G107" s="24">
        <f t="shared" si="4"/>
        <v>-182944.67</v>
      </c>
      <c r="H107" s="4" t="s">
        <v>318</v>
      </c>
      <c r="I107" s="2">
        <v>0.1961</v>
      </c>
      <c r="J107" s="29">
        <f t="shared" si="3"/>
        <v>-35875.449787000005</v>
      </c>
    </row>
    <row r="108" spans="1:10" x14ac:dyDescent="0.2">
      <c r="A108" s="4" t="s">
        <v>7</v>
      </c>
      <c r="B108" s="4" t="s">
        <v>111</v>
      </c>
      <c r="C108" s="4" t="s">
        <v>103</v>
      </c>
      <c r="D108" s="4" t="s">
        <v>112</v>
      </c>
      <c r="E108" s="24">
        <v>-106405.54</v>
      </c>
      <c r="F108" s="24">
        <v>-243907.04</v>
      </c>
      <c r="G108" s="24">
        <f t="shared" si="4"/>
        <v>-350312.58</v>
      </c>
      <c r="H108" s="4" t="s">
        <v>318</v>
      </c>
      <c r="I108" s="2">
        <v>0.1961</v>
      </c>
      <c r="J108" s="29">
        <f t="shared" si="3"/>
        <v>-68696.296937999999</v>
      </c>
    </row>
    <row r="109" spans="1:10" x14ac:dyDescent="0.2">
      <c r="A109" s="4" t="s">
        <v>7</v>
      </c>
      <c r="B109" s="4" t="s">
        <v>111</v>
      </c>
      <c r="C109" s="4" t="s">
        <v>209</v>
      </c>
      <c r="D109" s="4" t="s">
        <v>112</v>
      </c>
      <c r="E109" s="24">
        <v>86054.81</v>
      </c>
      <c r="F109" s="24">
        <v>224048.1</v>
      </c>
      <c r="G109" s="24">
        <f t="shared" si="4"/>
        <v>310102.91000000003</v>
      </c>
      <c r="H109" s="4" t="s">
        <v>318</v>
      </c>
      <c r="I109" s="2">
        <v>0.1961</v>
      </c>
      <c r="J109" s="29">
        <f t="shared" si="3"/>
        <v>60811.180651000002</v>
      </c>
    </row>
    <row r="110" spans="1:10" x14ac:dyDescent="0.2">
      <c r="A110" s="4" t="s">
        <v>7</v>
      </c>
      <c r="B110" s="4" t="s">
        <v>111</v>
      </c>
      <c r="C110" s="4" t="s">
        <v>104</v>
      </c>
      <c r="D110" s="4" t="s">
        <v>112</v>
      </c>
      <c r="E110" s="24">
        <v>-39766</v>
      </c>
      <c r="F110" s="24">
        <v>0</v>
      </c>
      <c r="G110" s="24">
        <f t="shared" si="4"/>
        <v>-39766</v>
      </c>
      <c r="H110" s="4" t="s">
        <v>318</v>
      </c>
      <c r="I110" s="2">
        <v>0.1961</v>
      </c>
      <c r="J110" s="29">
        <f t="shared" si="3"/>
        <v>-7798.1125999999995</v>
      </c>
    </row>
    <row r="111" spans="1:10" x14ac:dyDescent="0.2">
      <c r="A111" s="4" t="s">
        <v>7</v>
      </c>
      <c r="B111" s="4" t="s">
        <v>111</v>
      </c>
      <c r="C111" s="4" t="s">
        <v>12</v>
      </c>
      <c r="D111" s="4" t="s">
        <v>112</v>
      </c>
      <c r="E111" s="24">
        <v>-6262068.0700000003</v>
      </c>
      <c r="F111" s="24">
        <v>-6278.4</v>
      </c>
      <c r="G111" s="24">
        <f t="shared" si="4"/>
        <v>-6268346.4700000007</v>
      </c>
      <c r="H111" s="4" t="s">
        <v>318</v>
      </c>
      <c r="I111" s="2">
        <v>0.1961</v>
      </c>
      <c r="J111" s="29">
        <f t="shared" si="3"/>
        <v>-1229222.7427670001</v>
      </c>
    </row>
    <row r="112" spans="1:10" x14ac:dyDescent="0.2">
      <c r="A112" s="4" t="s">
        <v>7</v>
      </c>
      <c r="B112" s="4" t="s">
        <v>111</v>
      </c>
      <c r="C112" s="4" t="s">
        <v>211</v>
      </c>
      <c r="D112" s="4" t="s">
        <v>112</v>
      </c>
      <c r="E112" s="24">
        <v>0</v>
      </c>
      <c r="F112" s="24">
        <v>0</v>
      </c>
      <c r="G112" s="24">
        <f t="shared" si="4"/>
        <v>0</v>
      </c>
      <c r="H112" s="4" t="s">
        <v>318</v>
      </c>
      <c r="I112" s="2">
        <v>0.1961</v>
      </c>
      <c r="J112" s="29">
        <f t="shared" si="3"/>
        <v>0</v>
      </c>
    </row>
    <row r="113" spans="1:10" x14ac:dyDescent="0.2">
      <c r="A113" s="4"/>
      <c r="B113" s="4" t="s">
        <v>111</v>
      </c>
      <c r="C113" s="4"/>
      <c r="D113" s="4" t="s">
        <v>156</v>
      </c>
      <c r="E113" s="24">
        <v>-9437826.7400000002</v>
      </c>
      <c r="F113" s="24">
        <v>0</v>
      </c>
      <c r="G113" s="24">
        <f t="shared" si="4"/>
        <v>-9437826.7400000002</v>
      </c>
      <c r="H113" s="4"/>
    </row>
    <row r="114" spans="1:10" x14ac:dyDescent="0.2">
      <c r="A114" s="4" t="s">
        <v>7</v>
      </c>
      <c r="B114" s="4" t="s">
        <v>157</v>
      </c>
      <c r="C114" s="4" t="s">
        <v>158</v>
      </c>
      <c r="D114" s="4" t="s">
        <v>159</v>
      </c>
      <c r="E114" s="24">
        <v>2052979.19</v>
      </c>
      <c r="F114" s="24">
        <v>407676.76</v>
      </c>
      <c r="G114" s="24">
        <f t="shared" si="4"/>
        <v>2460655.9500000002</v>
      </c>
      <c r="H114" s="4" t="s">
        <v>318</v>
      </c>
      <c r="I114" s="2">
        <v>0.1961</v>
      </c>
      <c r="J114" s="29">
        <f t="shared" si="3"/>
        <v>482534.63179500005</v>
      </c>
    </row>
    <row r="115" spans="1:10" x14ac:dyDescent="0.2">
      <c r="A115" s="4" t="s">
        <v>7</v>
      </c>
      <c r="B115" s="4" t="s">
        <v>157</v>
      </c>
      <c r="C115" s="4" t="s">
        <v>161</v>
      </c>
      <c r="D115" s="4" t="s">
        <v>159</v>
      </c>
      <c r="E115" s="24">
        <v>-4190.6400000000003</v>
      </c>
      <c r="F115" s="24">
        <v>2240.86</v>
      </c>
      <c r="G115" s="24">
        <f t="shared" si="4"/>
        <v>-1949.7800000000002</v>
      </c>
      <c r="H115" s="4" t="s">
        <v>318</v>
      </c>
      <c r="I115" s="2">
        <v>0.1961</v>
      </c>
      <c r="J115" s="29">
        <f t="shared" si="3"/>
        <v>-382.35185800000005</v>
      </c>
    </row>
    <row r="116" spans="1:10" x14ac:dyDescent="0.2">
      <c r="A116" s="4" t="s">
        <v>7</v>
      </c>
      <c r="B116" s="4" t="s">
        <v>157</v>
      </c>
      <c r="C116" s="4" t="s">
        <v>18</v>
      </c>
      <c r="D116" s="4" t="s">
        <v>163</v>
      </c>
      <c r="E116" s="24">
        <v>207.95</v>
      </c>
      <c r="F116" s="24">
        <v>0</v>
      </c>
      <c r="G116" s="24">
        <f t="shared" si="4"/>
        <v>207.95</v>
      </c>
      <c r="H116" s="4" t="s">
        <v>318</v>
      </c>
      <c r="I116" s="2">
        <v>0.1961</v>
      </c>
      <c r="J116" s="29">
        <f t="shared" si="3"/>
        <v>40.778994999999995</v>
      </c>
    </row>
    <row r="117" spans="1:10" x14ac:dyDescent="0.2">
      <c r="A117" s="4" t="s">
        <v>7</v>
      </c>
      <c r="B117" s="4" t="s">
        <v>157</v>
      </c>
      <c r="C117" s="4" t="s">
        <v>126</v>
      </c>
      <c r="D117" s="4" t="s">
        <v>163</v>
      </c>
      <c r="E117" s="24">
        <v>0</v>
      </c>
      <c r="F117" s="24">
        <v>0</v>
      </c>
      <c r="G117" s="24">
        <f t="shared" si="4"/>
        <v>0</v>
      </c>
      <c r="H117" s="4" t="s">
        <v>318</v>
      </c>
      <c r="I117" s="2">
        <v>0.1961</v>
      </c>
      <c r="J117" s="29">
        <f t="shared" si="3"/>
        <v>0</v>
      </c>
    </row>
    <row r="118" spans="1:10" x14ac:dyDescent="0.2">
      <c r="A118" s="4" t="s">
        <v>7</v>
      </c>
      <c r="B118" s="4" t="s">
        <v>157</v>
      </c>
      <c r="C118" s="4" t="s">
        <v>73</v>
      </c>
      <c r="D118" s="4" t="s">
        <v>163</v>
      </c>
      <c r="E118" s="24">
        <v>37.99</v>
      </c>
      <c r="F118" s="24">
        <v>0</v>
      </c>
      <c r="G118" s="24">
        <f t="shared" si="4"/>
        <v>37.99</v>
      </c>
      <c r="H118" s="4" t="s">
        <v>318</v>
      </c>
      <c r="I118" s="2">
        <v>0.1961</v>
      </c>
      <c r="J118" s="29">
        <f t="shared" ref="J118:J181" si="5">G118*I118</f>
        <v>7.4498389999999999</v>
      </c>
    </row>
    <row r="119" spans="1:10" x14ac:dyDescent="0.2">
      <c r="A119" s="4" t="s">
        <v>7</v>
      </c>
      <c r="B119" s="4" t="s">
        <v>157</v>
      </c>
      <c r="C119" s="4" t="s">
        <v>131</v>
      </c>
      <c r="D119" s="4" t="s">
        <v>163</v>
      </c>
      <c r="E119" s="24">
        <v>0</v>
      </c>
      <c r="F119" s="24">
        <v>0</v>
      </c>
      <c r="G119" s="24">
        <f t="shared" si="4"/>
        <v>0</v>
      </c>
      <c r="H119" s="4" t="s">
        <v>318</v>
      </c>
      <c r="I119" s="2">
        <v>0.1961</v>
      </c>
      <c r="J119" s="29">
        <f t="shared" si="5"/>
        <v>0</v>
      </c>
    </row>
    <row r="120" spans="1:10" x14ac:dyDescent="0.2">
      <c r="A120" s="4" t="s">
        <v>7</v>
      </c>
      <c r="B120" s="4" t="s">
        <v>157</v>
      </c>
      <c r="C120" s="4" t="s">
        <v>133</v>
      </c>
      <c r="D120" s="4" t="s">
        <v>163</v>
      </c>
      <c r="E120" s="24">
        <v>0</v>
      </c>
      <c r="F120" s="24">
        <v>0</v>
      </c>
      <c r="G120" s="24">
        <f t="shared" si="4"/>
        <v>0</v>
      </c>
      <c r="H120" s="4" t="s">
        <v>318</v>
      </c>
      <c r="I120" s="2">
        <v>0.1961</v>
      </c>
      <c r="J120" s="29">
        <f t="shared" si="5"/>
        <v>0</v>
      </c>
    </row>
    <row r="121" spans="1:10" x14ac:dyDescent="0.2">
      <c r="A121" s="4" t="s">
        <v>7</v>
      </c>
      <c r="B121" s="4" t="s">
        <v>157</v>
      </c>
      <c r="C121" s="4" t="s">
        <v>134</v>
      </c>
      <c r="D121" s="4" t="s">
        <v>163</v>
      </c>
      <c r="E121" s="24">
        <v>0</v>
      </c>
      <c r="F121" s="24">
        <v>0</v>
      </c>
      <c r="G121" s="24">
        <f t="shared" si="4"/>
        <v>0</v>
      </c>
      <c r="H121" s="4" t="s">
        <v>318</v>
      </c>
      <c r="I121" s="2">
        <v>0.1961</v>
      </c>
      <c r="J121" s="29">
        <f t="shared" si="5"/>
        <v>0</v>
      </c>
    </row>
    <row r="122" spans="1:10" x14ac:dyDescent="0.2">
      <c r="A122" s="4" t="s">
        <v>7</v>
      </c>
      <c r="B122" s="4" t="s">
        <v>157</v>
      </c>
      <c r="C122" s="4" t="s">
        <v>135</v>
      </c>
      <c r="D122" s="4" t="s">
        <v>163</v>
      </c>
      <c r="E122" s="24">
        <v>0</v>
      </c>
      <c r="F122" s="24">
        <v>0</v>
      </c>
      <c r="G122" s="24">
        <f t="shared" si="4"/>
        <v>0</v>
      </c>
      <c r="H122" s="4" t="s">
        <v>318</v>
      </c>
      <c r="I122" s="2">
        <v>0.1961</v>
      </c>
      <c r="J122" s="29">
        <f t="shared" si="5"/>
        <v>0</v>
      </c>
    </row>
    <row r="123" spans="1:10" x14ac:dyDescent="0.2">
      <c r="A123" s="4" t="s">
        <v>7</v>
      </c>
      <c r="B123" s="4" t="s">
        <v>157</v>
      </c>
      <c r="C123" s="4" t="s">
        <v>75</v>
      </c>
      <c r="D123" s="4" t="s">
        <v>163</v>
      </c>
      <c r="E123" s="24">
        <v>42.15</v>
      </c>
      <c r="F123" s="24">
        <v>0</v>
      </c>
      <c r="G123" s="24">
        <f t="shared" si="4"/>
        <v>42.15</v>
      </c>
      <c r="H123" s="4" t="s">
        <v>318</v>
      </c>
      <c r="I123" s="2">
        <v>0.1961</v>
      </c>
      <c r="J123" s="29">
        <f t="shared" si="5"/>
        <v>8.2656150000000004</v>
      </c>
    </row>
    <row r="124" spans="1:10" x14ac:dyDescent="0.2">
      <c r="A124" s="4" t="s">
        <v>7</v>
      </c>
      <c r="B124" s="4" t="s">
        <v>157</v>
      </c>
      <c r="C124" s="4" t="s">
        <v>136</v>
      </c>
      <c r="D124" s="4" t="s">
        <v>163</v>
      </c>
      <c r="E124" s="24">
        <v>4480</v>
      </c>
      <c r="F124" s="24">
        <v>0</v>
      </c>
      <c r="G124" s="24">
        <f t="shared" si="4"/>
        <v>4480</v>
      </c>
      <c r="H124" s="4" t="s">
        <v>318</v>
      </c>
      <c r="I124" s="2">
        <v>0.1961</v>
      </c>
      <c r="J124" s="29">
        <f t="shared" si="5"/>
        <v>878.52800000000002</v>
      </c>
    </row>
    <row r="125" spans="1:10" x14ac:dyDescent="0.2">
      <c r="A125" s="4" t="s">
        <v>7</v>
      </c>
      <c r="B125" s="4" t="s">
        <v>157</v>
      </c>
      <c r="C125" s="4" t="s">
        <v>78</v>
      </c>
      <c r="D125" s="4" t="s">
        <v>163</v>
      </c>
      <c r="E125" s="24">
        <v>-286</v>
      </c>
      <c r="F125" s="24">
        <v>0</v>
      </c>
      <c r="G125" s="24">
        <f t="shared" si="4"/>
        <v>-286</v>
      </c>
      <c r="H125" s="4" t="s">
        <v>318</v>
      </c>
      <c r="I125" s="2">
        <v>0.1961</v>
      </c>
      <c r="J125" s="29">
        <f t="shared" si="5"/>
        <v>-56.084600000000002</v>
      </c>
    </row>
    <row r="126" spans="1:10" x14ac:dyDescent="0.2">
      <c r="A126" s="4" t="s">
        <v>7</v>
      </c>
      <c r="B126" s="4" t="s">
        <v>157</v>
      </c>
      <c r="C126" s="4" t="s">
        <v>79</v>
      </c>
      <c r="D126" s="4" t="s">
        <v>163</v>
      </c>
      <c r="E126" s="24">
        <v>0</v>
      </c>
      <c r="F126" s="24">
        <v>24.75</v>
      </c>
      <c r="G126" s="24">
        <f t="shared" si="4"/>
        <v>24.75</v>
      </c>
      <c r="H126" s="4" t="s">
        <v>318</v>
      </c>
      <c r="I126" s="2">
        <v>0.1961</v>
      </c>
      <c r="J126" s="29">
        <f t="shared" si="5"/>
        <v>4.8534749999999995</v>
      </c>
    </row>
    <row r="127" spans="1:10" x14ac:dyDescent="0.2">
      <c r="A127" s="4" t="s">
        <v>7</v>
      </c>
      <c r="B127" s="4" t="s">
        <v>157</v>
      </c>
      <c r="C127" s="4" t="s">
        <v>143</v>
      </c>
      <c r="D127" s="4" t="s">
        <v>163</v>
      </c>
      <c r="E127" s="24">
        <v>49.02</v>
      </c>
      <c r="F127" s="24">
        <v>0</v>
      </c>
      <c r="G127" s="24">
        <f t="shared" si="4"/>
        <v>49.02</v>
      </c>
      <c r="H127" s="4" t="s">
        <v>318</v>
      </c>
      <c r="I127" s="2">
        <v>0.1961</v>
      </c>
      <c r="J127" s="29">
        <f t="shared" si="5"/>
        <v>9.6128220000000013</v>
      </c>
    </row>
    <row r="128" spans="1:10" x14ac:dyDescent="0.2">
      <c r="A128" s="4" t="s">
        <v>7</v>
      </c>
      <c r="B128" s="4" t="s">
        <v>157</v>
      </c>
      <c r="C128" s="4" t="s">
        <v>80</v>
      </c>
      <c r="D128" s="4" t="s">
        <v>163</v>
      </c>
      <c r="E128" s="24">
        <v>503.67</v>
      </c>
      <c r="F128" s="24">
        <v>275</v>
      </c>
      <c r="G128" s="24">
        <f t="shared" si="4"/>
        <v>778.67000000000007</v>
      </c>
      <c r="H128" s="4" t="s">
        <v>318</v>
      </c>
      <c r="I128" s="2">
        <v>0.1961</v>
      </c>
      <c r="J128" s="29">
        <f t="shared" si="5"/>
        <v>152.69718700000001</v>
      </c>
    </row>
    <row r="129" spans="1:10" x14ac:dyDescent="0.2">
      <c r="A129" s="4" t="s">
        <v>7</v>
      </c>
      <c r="B129" s="4" t="s">
        <v>157</v>
      </c>
      <c r="C129" s="4" t="s">
        <v>144</v>
      </c>
      <c r="D129" s="4" t="s">
        <v>163</v>
      </c>
      <c r="E129" s="24">
        <v>0</v>
      </c>
      <c r="F129" s="24">
        <v>0</v>
      </c>
      <c r="G129" s="24">
        <f t="shared" si="4"/>
        <v>0</v>
      </c>
      <c r="H129" s="4" t="s">
        <v>318</v>
      </c>
      <c r="I129" s="2">
        <v>0.1961</v>
      </c>
      <c r="J129" s="29">
        <f t="shared" si="5"/>
        <v>0</v>
      </c>
    </row>
    <row r="130" spans="1:10" x14ac:dyDescent="0.2">
      <c r="A130" s="4" t="s">
        <v>7</v>
      </c>
      <c r="B130" s="4" t="s">
        <v>157</v>
      </c>
      <c r="C130" s="4" t="s">
        <v>81</v>
      </c>
      <c r="D130" s="4" t="s">
        <v>163</v>
      </c>
      <c r="E130" s="24">
        <v>0</v>
      </c>
      <c r="F130" s="24">
        <v>23.66</v>
      </c>
      <c r="G130" s="24">
        <f t="shared" si="4"/>
        <v>23.66</v>
      </c>
      <c r="H130" s="4" t="s">
        <v>318</v>
      </c>
      <c r="I130" s="2">
        <v>0.1961</v>
      </c>
      <c r="J130" s="29">
        <f t="shared" si="5"/>
        <v>4.6397259999999996</v>
      </c>
    </row>
    <row r="131" spans="1:10" x14ac:dyDescent="0.2">
      <c r="A131" s="4" t="s">
        <v>7</v>
      </c>
      <c r="B131" s="4" t="s">
        <v>157</v>
      </c>
      <c r="C131" s="4" t="s">
        <v>82</v>
      </c>
      <c r="D131" s="4" t="s">
        <v>163</v>
      </c>
      <c r="E131" s="24">
        <v>-112487.07</v>
      </c>
      <c r="F131" s="24">
        <v>-77425.14</v>
      </c>
      <c r="G131" s="24">
        <f t="shared" si="4"/>
        <v>-189912.21000000002</v>
      </c>
      <c r="H131" s="4" t="s">
        <v>318</v>
      </c>
      <c r="I131" s="2">
        <v>0.1961</v>
      </c>
      <c r="J131" s="29">
        <f t="shared" si="5"/>
        <v>-37241.784381000005</v>
      </c>
    </row>
    <row r="132" spans="1:10" x14ac:dyDescent="0.2">
      <c r="A132" s="4" t="s">
        <v>7</v>
      </c>
      <c r="B132" s="4" t="s">
        <v>157</v>
      </c>
      <c r="C132" s="4" t="s">
        <v>83</v>
      </c>
      <c r="D132" s="4" t="s">
        <v>163</v>
      </c>
      <c r="E132" s="24">
        <v>177870.54</v>
      </c>
      <c r="F132" s="24">
        <v>173971.56</v>
      </c>
      <c r="G132" s="24">
        <f t="shared" si="4"/>
        <v>351842.1</v>
      </c>
      <c r="H132" s="4" t="s">
        <v>318</v>
      </c>
      <c r="I132" s="2">
        <v>0.1961</v>
      </c>
      <c r="J132" s="29">
        <f t="shared" si="5"/>
        <v>68996.235809999998</v>
      </c>
    </row>
    <row r="133" spans="1:10" x14ac:dyDescent="0.2">
      <c r="A133" s="4" t="s">
        <v>7</v>
      </c>
      <c r="B133" s="4" t="s">
        <v>157</v>
      </c>
      <c r="C133" s="4" t="s">
        <v>84</v>
      </c>
      <c r="D133" s="4" t="s">
        <v>163</v>
      </c>
      <c r="E133" s="24">
        <v>113.25</v>
      </c>
      <c r="F133" s="24">
        <v>2551.69</v>
      </c>
      <c r="G133" s="24">
        <f t="shared" si="4"/>
        <v>2664.94</v>
      </c>
      <c r="H133" s="4" t="s">
        <v>318</v>
      </c>
      <c r="I133" s="2">
        <v>0.1961</v>
      </c>
      <c r="J133" s="29">
        <f t="shared" si="5"/>
        <v>522.59473400000002</v>
      </c>
    </row>
    <row r="134" spans="1:10" x14ac:dyDescent="0.2">
      <c r="A134" s="4" t="s">
        <v>7</v>
      </c>
      <c r="B134" s="4" t="s">
        <v>157</v>
      </c>
      <c r="C134" s="4" t="s">
        <v>85</v>
      </c>
      <c r="D134" s="4" t="s">
        <v>163</v>
      </c>
      <c r="E134" s="24">
        <v>0</v>
      </c>
      <c r="F134" s="24">
        <v>0</v>
      </c>
      <c r="G134" s="24">
        <f t="shared" si="4"/>
        <v>0</v>
      </c>
      <c r="H134" s="4" t="s">
        <v>318</v>
      </c>
      <c r="I134" s="2">
        <v>0.1961</v>
      </c>
      <c r="J134" s="29">
        <f t="shared" si="5"/>
        <v>0</v>
      </c>
    </row>
    <row r="135" spans="1:10" x14ac:dyDescent="0.2">
      <c r="A135" s="4" t="s">
        <v>7</v>
      </c>
      <c r="B135" s="4" t="s">
        <v>157</v>
      </c>
      <c r="C135" s="4" t="s">
        <v>86</v>
      </c>
      <c r="D135" s="4" t="s">
        <v>163</v>
      </c>
      <c r="E135" s="24">
        <v>0</v>
      </c>
      <c r="F135" s="24">
        <v>13186.21</v>
      </c>
      <c r="G135" s="24">
        <f t="shared" si="4"/>
        <v>13186.21</v>
      </c>
      <c r="H135" s="4" t="s">
        <v>318</v>
      </c>
      <c r="I135" s="2">
        <v>0.1961</v>
      </c>
      <c r="J135" s="29">
        <f t="shared" si="5"/>
        <v>2585.8157809999998</v>
      </c>
    </row>
    <row r="136" spans="1:10" x14ac:dyDescent="0.2">
      <c r="A136" s="4" t="s">
        <v>7</v>
      </c>
      <c r="B136" s="4" t="s">
        <v>157</v>
      </c>
      <c r="C136" s="4" t="s">
        <v>88</v>
      </c>
      <c r="D136" s="4" t="s">
        <v>163</v>
      </c>
      <c r="E136" s="24">
        <v>291405.05</v>
      </c>
      <c r="F136" s="24">
        <v>315215.51</v>
      </c>
      <c r="G136" s="24">
        <f t="shared" si="4"/>
        <v>606620.56000000006</v>
      </c>
      <c r="H136" s="4" t="s">
        <v>318</v>
      </c>
      <c r="I136" s="2">
        <v>0.1961</v>
      </c>
      <c r="J136" s="29">
        <f t="shared" si="5"/>
        <v>118958.29181600001</v>
      </c>
    </row>
    <row r="137" spans="1:10" x14ac:dyDescent="0.2">
      <c r="A137" s="4" t="s">
        <v>7</v>
      </c>
      <c r="B137" s="4" t="s">
        <v>157</v>
      </c>
      <c r="C137" s="4" t="s">
        <v>89</v>
      </c>
      <c r="D137" s="4" t="s">
        <v>163</v>
      </c>
      <c r="E137" s="24">
        <v>-337.74</v>
      </c>
      <c r="F137" s="24">
        <v>-4438.96</v>
      </c>
      <c r="G137" s="24">
        <f t="shared" si="4"/>
        <v>-4776.7</v>
      </c>
      <c r="H137" s="4" t="s">
        <v>318</v>
      </c>
      <c r="I137" s="2">
        <v>0.1961</v>
      </c>
      <c r="J137" s="29">
        <f t="shared" si="5"/>
        <v>-936.71087</v>
      </c>
    </row>
    <row r="138" spans="1:10" x14ac:dyDescent="0.2">
      <c r="A138" s="4" t="s">
        <v>7</v>
      </c>
      <c r="B138" s="4" t="s">
        <v>157</v>
      </c>
      <c r="C138" s="4" t="s">
        <v>90</v>
      </c>
      <c r="D138" s="4" t="s">
        <v>163</v>
      </c>
      <c r="E138" s="24">
        <v>-359246.21</v>
      </c>
      <c r="F138" s="24">
        <v>-316987.07</v>
      </c>
      <c r="G138" s="24">
        <f t="shared" si="4"/>
        <v>-676233.28</v>
      </c>
      <c r="H138" s="4" t="s">
        <v>318</v>
      </c>
      <c r="I138" s="2">
        <v>0.1961</v>
      </c>
      <c r="J138" s="29">
        <f t="shared" si="5"/>
        <v>-132609.346208</v>
      </c>
    </row>
    <row r="139" spans="1:10" x14ac:dyDescent="0.2">
      <c r="A139" s="4" t="s">
        <v>7</v>
      </c>
      <c r="B139" s="4" t="s">
        <v>157</v>
      </c>
      <c r="C139" s="4" t="s">
        <v>91</v>
      </c>
      <c r="D139" s="4" t="s">
        <v>163</v>
      </c>
      <c r="E139" s="24">
        <v>0</v>
      </c>
      <c r="F139" s="24">
        <v>-1192.1600000000001</v>
      </c>
      <c r="G139" s="24">
        <f t="shared" ref="G139:G202" si="6">SUM(E139:F139)</f>
        <v>-1192.1600000000001</v>
      </c>
      <c r="H139" s="4" t="s">
        <v>318</v>
      </c>
      <c r="I139" s="2">
        <v>0.1961</v>
      </c>
      <c r="J139" s="29">
        <f t="shared" si="5"/>
        <v>-233.78257600000001</v>
      </c>
    </row>
    <row r="140" spans="1:10" x14ac:dyDescent="0.2">
      <c r="A140" s="4" t="s">
        <v>7</v>
      </c>
      <c r="B140" s="4" t="s">
        <v>157</v>
      </c>
      <c r="C140" s="4" t="s">
        <v>92</v>
      </c>
      <c r="D140" s="4" t="s">
        <v>163</v>
      </c>
      <c r="E140" s="24">
        <v>7439.66</v>
      </c>
      <c r="F140" s="24">
        <v>10214.49</v>
      </c>
      <c r="G140" s="24">
        <f t="shared" si="6"/>
        <v>17654.150000000001</v>
      </c>
      <c r="H140" s="4" t="s">
        <v>318</v>
      </c>
      <c r="I140" s="2">
        <v>0.1961</v>
      </c>
      <c r="J140" s="29">
        <f t="shared" si="5"/>
        <v>3461.9788150000004</v>
      </c>
    </row>
    <row r="141" spans="1:10" x14ac:dyDescent="0.2">
      <c r="A141" s="4" t="s">
        <v>7</v>
      </c>
      <c r="B141" s="4" t="s">
        <v>157</v>
      </c>
      <c r="C141" s="4" t="s">
        <v>93</v>
      </c>
      <c r="D141" s="4" t="s">
        <v>163</v>
      </c>
      <c r="E141" s="24">
        <v>651.35</v>
      </c>
      <c r="F141" s="24">
        <v>200871.85</v>
      </c>
      <c r="G141" s="24">
        <f t="shared" si="6"/>
        <v>201523.20000000001</v>
      </c>
      <c r="H141" s="4" t="s">
        <v>318</v>
      </c>
      <c r="I141" s="2">
        <v>0.1961</v>
      </c>
      <c r="J141" s="29">
        <f t="shared" si="5"/>
        <v>39518.699520000002</v>
      </c>
    </row>
    <row r="142" spans="1:10" x14ac:dyDescent="0.2">
      <c r="A142" s="4" t="s">
        <v>7</v>
      </c>
      <c r="B142" s="4" t="s">
        <v>157</v>
      </c>
      <c r="C142" s="4" t="s">
        <v>94</v>
      </c>
      <c r="D142" s="4" t="s">
        <v>163</v>
      </c>
      <c r="E142" s="24">
        <v>-70.58</v>
      </c>
      <c r="F142" s="24">
        <v>1084.6600000000001</v>
      </c>
      <c r="G142" s="24">
        <f t="shared" si="6"/>
        <v>1014.08</v>
      </c>
      <c r="H142" s="4" t="s">
        <v>318</v>
      </c>
      <c r="I142" s="2">
        <v>0.1961</v>
      </c>
      <c r="J142" s="29">
        <f t="shared" si="5"/>
        <v>198.861088</v>
      </c>
    </row>
    <row r="143" spans="1:10" x14ac:dyDescent="0.2">
      <c r="A143" s="4" t="s">
        <v>7</v>
      </c>
      <c r="B143" s="4" t="s">
        <v>157</v>
      </c>
      <c r="C143" s="4" t="s">
        <v>95</v>
      </c>
      <c r="D143" s="4" t="s">
        <v>163</v>
      </c>
      <c r="E143" s="24">
        <v>-1113.22</v>
      </c>
      <c r="F143" s="24">
        <v>36478.97</v>
      </c>
      <c r="G143" s="24">
        <f t="shared" si="6"/>
        <v>35365.75</v>
      </c>
      <c r="H143" s="4" t="s">
        <v>318</v>
      </c>
      <c r="I143" s="2">
        <v>0.1961</v>
      </c>
      <c r="J143" s="29">
        <f t="shared" si="5"/>
        <v>6935.223575</v>
      </c>
    </row>
    <row r="144" spans="1:10" x14ac:dyDescent="0.2">
      <c r="A144" s="4" t="s">
        <v>7</v>
      </c>
      <c r="B144" s="4" t="s">
        <v>157</v>
      </c>
      <c r="C144" s="4" t="s">
        <v>96</v>
      </c>
      <c r="D144" s="4" t="s">
        <v>163</v>
      </c>
      <c r="E144" s="24">
        <v>750</v>
      </c>
      <c r="F144" s="24">
        <v>0</v>
      </c>
      <c r="G144" s="24">
        <f t="shared" si="6"/>
        <v>750</v>
      </c>
      <c r="H144" s="4" t="s">
        <v>318</v>
      </c>
      <c r="I144" s="2">
        <v>0.1961</v>
      </c>
      <c r="J144" s="29">
        <f t="shared" si="5"/>
        <v>147.07499999999999</v>
      </c>
    </row>
    <row r="145" spans="1:10" x14ac:dyDescent="0.2">
      <c r="A145" s="4" t="s">
        <v>7</v>
      </c>
      <c r="B145" s="4" t="s">
        <v>157</v>
      </c>
      <c r="C145" s="4" t="s">
        <v>97</v>
      </c>
      <c r="D145" s="4" t="s">
        <v>163</v>
      </c>
      <c r="E145" s="24">
        <v>183.03</v>
      </c>
      <c r="F145" s="24">
        <v>3500</v>
      </c>
      <c r="G145" s="24">
        <f t="shared" si="6"/>
        <v>3683.03</v>
      </c>
      <c r="H145" s="4" t="s">
        <v>318</v>
      </c>
      <c r="I145" s="2">
        <v>0.1961</v>
      </c>
      <c r="J145" s="29">
        <f t="shared" si="5"/>
        <v>722.24218300000007</v>
      </c>
    </row>
    <row r="146" spans="1:10" x14ac:dyDescent="0.2">
      <c r="A146" s="4" t="s">
        <v>7</v>
      </c>
      <c r="B146" s="4" t="s">
        <v>157</v>
      </c>
      <c r="C146" s="4" t="s">
        <v>99</v>
      </c>
      <c r="D146" s="4" t="s">
        <v>163</v>
      </c>
      <c r="E146" s="24">
        <v>0</v>
      </c>
      <c r="F146" s="24">
        <v>7803.14</v>
      </c>
      <c r="G146" s="24">
        <f t="shared" si="6"/>
        <v>7803.14</v>
      </c>
      <c r="H146" s="4" t="s">
        <v>318</v>
      </c>
      <c r="I146" s="2">
        <v>0.1961</v>
      </c>
      <c r="J146" s="29">
        <f t="shared" si="5"/>
        <v>1530.1957540000001</v>
      </c>
    </row>
    <row r="147" spans="1:10" x14ac:dyDescent="0.2">
      <c r="A147" s="4" t="s">
        <v>7</v>
      </c>
      <c r="B147" s="4" t="s">
        <v>157</v>
      </c>
      <c r="C147" s="4" t="s">
        <v>102</v>
      </c>
      <c r="D147" s="4" t="s">
        <v>163</v>
      </c>
      <c r="E147" s="24">
        <v>26.24</v>
      </c>
      <c r="F147" s="24">
        <v>0</v>
      </c>
      <c r="G147" s="24">
        <f t="shared" si="6"/>
        <v>26.24</v>
      </c>
      <c r="H147" s="4" t="s">
        <v>318</v>
      </c>
      <c r="I147" s="2">
        <v>0.1961</v>
      </c>
      <c r="J147" s="29">
        <f t="shared" si="5"/>
        <v>5.145664</v>
      </c>
    </row>
    <row r="148" spans="1:10" x14ac:dyDescent="0.2">
      <c r="A148" s="4" t="s">
        <v>7</v>
      </c>
      <c r="B148" s="4" t="s">
        <v>157</v>
      </c>
      <c r="C148" s="4" t="s">
        <v>103</v>
      </c>
      <c r="D148" s="4" t="s">
        <v>163</v>
      </c>
      <c r="E148" s="24">
        <v>-60197.37</v>
      </c>
      <c r="F148" s="24">
        <v>-18354.53</v>
      </c>
      <c r="G148" s="24">
        <f t="shared" si="6"/>
        <v>-78551.899999999994</v>
      </c>
      <c r="H148" s="4" t="s">
        <v>318</v>
      </c>
      <c r="I148" s="2">
        <v>0.1961</v>
      </c>
      <c r="J148" s="29">
        <f t="shared" si="5"/>
        <v>-15404.027589999998</v>
      </c>
    </row>
    <row r="149" spans="1:10" x14ac:dyDescent="0.2">
      <c r="A149" s="4" t="s">
        <v>7</v>
      </c>
      <c r="B149" s="4" t="s">
        <v>157</v>
      </c>
      <c r="C149" s="4" t="s">
        <v>104</v>
      </c>
      <c r="D149" s="4" t="s">
        <v>163</v>
      </c>
      <c r="E149" s="24">
        <v>0</v>
      </c>
      <c r="F149" s="24">
        <v>-81220.77</v>
      </c>
      <c r="G149" s="24">
        <f t="shared" si="6"/>
        <v>-81220.77</v>
      </c>
      <c r="H149" s="4" t="s">
        <v>318</v>
      </c>
      <c r="I149" s="2">
        <v>0.1961</v>
      </c>
      <c r="J149" s="29">
        <f t="shared" si="5"/>
        <v>-15927.392997000001</v>
      </c>
    </row>
    <row r="150" spans="1:10" x14ac:dyDescent="0.2">
      <c r="A150" s="4" t="s">
        <v>7</v>
      </c>
      <c r="B150" s="4" t="s">
        <v>157</v>
      </c>
      <c r="C150" s="4" t="s">
        <v>12</v>
      </c>
      <c r="D150" s="4" t="s">
        <v>163</v>
      </c>
      <c r="E150" s="24">
        <v>-98328.35</v>
      </c>
      <c r="F150" s="24">
        <v>-383468.82</v>
      </c>
      <c r="G150" s="24">
        <f t="shared" si="6"/>
        <v>-481797.17000000004</v>
      </c>
      <c r="H150" s="4" t="s">
        <v>318</v>
      </c>
      <c r="I150" s="2">
        <v>0.1961</v>
      </c>
      <c r="J150" s="29">
        <f t="shared" si="5"/>
        <v>-94480.425037000008</v>
      </c>
    </row>
    <row r="151" spans="1:10" x14ac:dyDescent="0.2">
      <c r="A151" s="4" t="s">
        <v>7</v>
      </c>
      <c r="B151" s="4" t="s">
        <v>157</v>
      </c>
      <c r="C151" s="4" t="s">
        <v>18</v>
      </c>
      <c r="D151" s="4" t="s">
        <v>168</v>
      </c>
      <c r="E151" s="24">
        <v>-12026.27</v>
      </c>
      <c r="F151" s="24">
        <v>0</v>
      </c>
      <c r="G151" s="24">
        <f t="shared" si="6"/>
        <v>-12026.27</v>
      </c>
      <c r="H151" s="4" t="s">
        <v>318</v>
      </c>
      <c r="I151" s="2">
        <v>0.1961</v>
      </c>
      <c r="J151" s="29">
        <f t="shared" si="5"/>
        <v>-2358.3515470000002</v>
      </c>
    </row>
    <row r="152" spans="1:10" x14ac:dyDescent="0.2">
      <c r="A152" s="4" t="s">
        <v>7</v>
      </c>
      <c r="B152" s="4" t="s">
        <v>157</v>
      </c>
      <c r="C152" s="4" t="s">
        <v>113</v>
      </c>
      <c r="D152" s="4" t="s">
        <v>168</v>
      </c>
      <c r="E152" s="24">
        <v>14242.73</v>
      </c>
      <c r="F152" s="24">
        <v>-2723.6</v>
      </c>
      <c r="G152" s="24">
        <f t="shared" si="6"/>
        <v>11519.13</v>
      </c>
      <c r="H152" s="4" t="s">
        <v>318</v>
      </c>
      <c r="I152" s="2">
        <v>0.1961</v>
      </c>
      <c r="J152" s="29">
        <f t="shared" si="5"/>
        <v>2258.9013929999996</v>
      </c>
    </row>
    <row r="153" spans="1:10" x14ac:dyDescent="0.2">
      <c r="A153" s="4" t="s">
        <v>7</v>
      </c>
      <c r="B153" s="4" t="s">
        <v>157</v>
      </c>
      <c r="C153" s="4" t="s">
        <v>167</v>
      </c>
      <c r="D153" s="4" t="s">
        <v>168</v>
      </c>
      <c r="E153" s="24">
        <v>331473.88</v>
      </c>
      <c r="F153" s="24">
        <v>205674.14</v>
      </c>
      <c r="G153" s="24">
        <f t="shared" si="6"/>
        <v>537148.02</v>
      </c>
      <c r="H153" s="4" t="s">
        <v>318</v>
      </c>
      <c r="I153" s="2">
        <v>0.1961</v>
      </c>
      <c r="J153" s="29">
        <f t="shared" si="5"/>
        <v>105334.72672200001</v>
      </c>
    </row>
    <row r="154" spans="1:10" x14ac:dyDescent="0.2">
      <c r="A154" s="4" t="s">
        <v>7</v>
      </c>
      <c r="B154" s="4" t="s">
        <v>157</v>
      </c>
      <c r="C154" s="4" t="s">
        <v>114</v>
      </c>
      <c r="D154" s="4" t="s">
        <v>168</v>
      </c>
      <c r="E154" s="24">
        <v>31825.45</v>
      </c>
      <c r="F154" s="24">
        <v>0</v>
      </c>
      <c r="G154" s="24">
        <f t="shared" si="6"/>
        <v>31825.45</v>
      </c>
      <c r="H154" s="4" t="s">
        <v>318</v>
      </c>
      <c r="I154" s="2">
        <v>0.1961</v>
      </c>
      <c r="J154" s="29">
        <f t="shared" si="5"/>
        <v>6240.9707449999996</v>
      </c>
    </row>
    <row r="155" spans="1:10" x14ac:dyDescent="0.2">
      <c r="A155" s="4" t="s">
        <v>7</v>
      </c>
      <c r="B155" s="4" t="s">
        <v>157</v>
      </c>
      <c r="C155" s="4" t="s">
        <v>117</v>
      </c>
      <c r="D155" s="4" t="s">
        <v>168</v>
      </c>
      <c r="E155" s="24">
        <v>-31231.439999999999</v>
      </c>
      <c r="F155" s="24">
        <v>0</v>
      </c>
      <c r="G155" s="24">
        <f t="shared" si="6"/>
        <v>-31231.439999999999</v>
      </c>
      <c r="H155" s="4" t="s">
        <v>318</v>
      </c>
      <c r="I155" s="2">
        <v>0.1961</v>
      </c>
      <c r="J155" s="29">
        <f t="shared" si="5"/>
        <v>-6124.4853839999996</v>
      </c>
    </row>
    <row r="156" spans="1:10" x14ac:dyDescent="0.2">
      <c r="A156" s="4" t="s">
        <v>7</v>
      </c>
      <c r="B156" s="4" t="s">
        <v>157</v>
      </c>
      <c r="C156" s="4" t="s">
        <v>120</v>
      </c>
      <c r="D156" s="4" t="s">
        <v>168</v>
      </c>
      <c r="E156" s="24">
        <v>19350.84</v>
      </c>
      <c r="F156" s="24">
        <v>1679.8</v>
      </c>
      <c r="G156" s="24">
        <f t="shared" si="6"/>
        <v>21030.639999999999</v>
      </c>
      <c r="H156" s="4" t="s">
        <v>318</v>
      </c>
      <c r="I156" s="2">
        <v>0.1961</v>
      </c>
      <c r="J156" s="29">
        <f t="shared" si="5"/>
        <v>4124.1085039999998</v>
      </c>
    </row>
    <row r="157" spans="1:10" x14ac:dyDescent="0.2">
      <c r="A157" s="4" t="s">
        <v>7</v>
      </c>
      <c r="B157" s="4" t="s">
        <v>157</v>
      </c>
      <c r="C157" s="4" t="s">
        <v>122</v>
      </c>
      <c r="D157" s="4" t="s">
        <v>168</v>
      </c>
      <c r="E157" s="24">
        <v>170559.56</v>
      </c>
      <c r="F157" s="24">
        <v>0</v>
      </c>
      <c r="G157" s="24">
        <f t="shared" si="6"/>
        <v>170559.56</v>
      </c>
      <c r="H157" s="4" t="s">
        <v>318</v>
      </c>
      <c r="I157" s="2">
        <v>0.1961</v>
      </c>
      <c r="J157" s="29">
        <f t="shared" si="5"/>
        <v>33446.729716000002</v>
      </c>
    </row>
    <row r="158" spans="1:10" x14ac:dyDescent="0.2">
      <c r="A158" s="4" t="s">
        <v>7</v>
      </c>
      <c r="B158" s="4" t="s">
        <v>157</v>
      </c>
      <c r="C158" s="4" t="s">
        <v>124</v>
      </c>
      <c r="D158" s="4" t="s">
        <v>168</v>
      </c>
      <c r="E158" s="24">
        <v>0</v>
      </c>
      <c r="F158" s="24">
        <v>0</v>
      </c>
      <c r="G158" s="24">
        <f t="shared" si="6"/>
        <v>0</v>
      </c>
      <c r="H158" s="4" t="s">
        <v>318</v>
      </c>
      <c r="I158" s="2">
        <v>0.1961</v>
      </c>
      <c r="J158" s="29">
        <f t="shared" si="5"/>
        <v>0</v>
      </c>
    </row>
    <row r="159" spans="1:10" x14ac:dyDescent="0.2">
      <c r="A159" s="4" t="s">
        <v>7</v>
      </c>
      <c r="B159" s="4" t="s">
        <v>157</v>
      </c>
      <c r="C159" s="4" t="s">
        <v>179</v>
      </c>
      <c r="D159" s="4" t="s">
        <v>168</v>
      </c>
      <c r="E159" s="24">
        <v>-2384211.56</v>
      </c>
      <c r="F159" s="24">
        <v>0</v>
      </c>
      <c r="G159" s="24">
        <f t="shared" si="6"/>
        <v>-2384211.56</v>
      </c>
      <c r="H159" s="4" t="s">
        <v>318</v>
      </c>
      <c r="I159" s="2">
        <v>0.1961</v>
      </c>
      <c r="J159" s="29">
        <f t="shared" si="5"/>
        <v>-467543.88691599999</v>
      </c>
    </row>
    <row r="160" spans="1:10" x14ac:dyDescent="0.2">
      <c r="A160" s="4" t="s">
        <v>7</v>
      </c>
      <c r="B160" s="4" t="s">
        <v>157</v>
      </c>
      <c r="C160" s="4" t="s">
        <v>125</v>
      </c>
      <c r="D160" s="4" t="s">
        <v>168</v>
      </c>
      <c r="E160" s="24">
        <v>-381651.83</v>
      </c>
      <c r="F160" s="24">
        <v>0</v>
      </c>
      <c r="G160" s="24">
        <f t="shared" si="6"/>
        <v>-381651.83</v>
      </c>
      <c r="H160" s="4" t="s">
        <v>318</v>
      </c>
      <c r="I160" s="2">
        <v>0.1961</v>
      </c>
      <c r="J160" s="29">
        <f t="shared" si="5"/>
        <v>-74841.923863000004</v>
      </c>
    </row>
    <row r="161" spans="1:10" x14ac:dyDescent="0.2">
      <c r="A161" s="4" t="s">
        <v>7</v>
      </c>
      <c r="B161" s="4" t="s">
        <v>157</v>
      </c>
      <c r="C161" s="4" t="s">
        <v>73</v>
      </c>
      <c r="D161" s="4" t="s">
        <v>168</v>
      </c>
      <c r="E161" s="24">
        <v>143.31</v>
      </c>
      <c r="F161" s="24">
        <v>0</v>
      </c>
      <c r="G161" s="24">
        <f t="shared" si="6"/>
        <v>143.31</v>
      </c>
      <c r="H161" s="4" t="s">
        <v>318</v>
      </c>
      <c r="I161" s="2">
        <v>0.1961</v>
      </c>
      <c r="J161" s="29">
        <f t="shared" si="5"/>
        <v>28.103090999999999</v>
      </c>
    </row>
    <row r="162" spans="1:10" x14ac:dyDescent="0.2">
      <c r="A162" s="4" t="s">
        <v>7</v>
      </c>
      <c r="B162" s="4" t="s">
        <v>157</v>
      </c>
      <c r="C162" s="4" t="s">
        <v>182</v>
      </c>
      <c r="D162" s="4" t="s">
        <v>168</v>
      </c>
      <c r="E162" s="24">
        <v>9639.73</v>
      </c>
      <c r="F162" s="24">
        <v>3394.62</v>
      </c>
      <c r="G162" s="24">
        <f t="shared" si="6"/>
        <v>13034.349999999999</v>
      </c>
      <c r="H162" s="4" t="s">
        <v>318</v>
      </c>
      <c r="I162" s="2">
        <v>0.1961</v>
      </c>
      <c r="J162" s="29">
        <f t="shared" si="5"/>
        <v>2556.0360349999996</v>
      </c>
    </row>
    <row r="163" spans="1:10" x14ac:dyDescent="0.2">
      <c r="A163" s="4" t="s">
        <v>7</v>
      </c>
      <c r="B163" s="4" t="s">
        <v>157</v>
      </c>
      <c r="C163" s="4" t="s">
        <v>169</v>
      </c>
      <c r="D163" s="4" t="s">
        <v>168</v>
      </c>
      <c r="E163" s="24">
        <v>109966.33</v>
      </c>
      <c r="F163" s="24">
        <v>157072.21</v>
      </c>
      <c r="G163" s="24">
        <f t="shared" si="6"/>
        <v>267038.53999999998</v>
      </c>
      <c r="H163" s="4" t="s">
        <v>318</v>
      </c>
      <c r="I163" s="2">
        <v>0.1961</v>
      </c>
      <c r="J163" s="29">
        <f t="shared" si="5"/>
        <v>52366.257693999993</v>
      </c>
    </row>
    <row r="164" spans="1:10" x14ac:dyDescent="0.2">
      <c r="A164" s="4" t="s">
        <v>7</v>
      </c>
      <c r="B164" s="4" t="s">
        <v>157</v>
      </c>
      <c r="C164" s="4" t="s">
        <v>133</v>
      </c>
      <c r="D164" s="4" t="s">
        <v>168</v>
      </c>
      <c r="E164" s="24">
        <v>-2388.6799999999998</v>
      </c>
      <c r="F164" s="24">
        <v>0</v>
      </c>
      <c r="G164" s="24">
        <f t="shared" si="6"/>
        <v>-2388.6799999999998</v>
      </c>
      <c r="H164" s="4" t="s">
        <v>318</v>
      </c>
      <c r="I164" s="2">
        <v>0.1961</v>
      </c>
      <c r="J164" s="29">
        <f t="shared" si="5"/>
        <v>-468.42014799999998</v>
      </c>
    </row>
    <row r="165" spans="1:10" x14ac:dyDescent="0.2">
      <c r="A165" s="4" t="s">
        <v>7</v>
      </c>
      <c r="B165" s="4" t="s">
        <v>157</v>
      </c>
      <c r="C165" s="4" t="s">
        <v>134</v>
      </c>
      <c r="D165" s="4" t="s">
        <v>168</v>
      </c>
      <c r="E165" s="24">
        <v>-1.95</v>
      </c>
      <c r="F165" s="24">
        <v>0</v>
      </c>
      <c r="G165" s="24">
        <f t="shared" si="6"/>
        <v>-1.95</v>
      </c>
      <c r="H165" s="4" t="s">
        <v>318</v>
      </c>
      <c r="I165" s="2">
        <v>0.1961</v>
      </c>
      <c r="J165" s="29">
        <f t="shared" si="5"/>
        <v>-0.38239499999999998</v>
      </c>
    </row>
    <row r="166" spans="1:10" x14ac:dyDescent="0.2">
      <c r="A166" s="4" t="s">
        <v>7</v>
      </c>
      <c r="B166" s="4" t="s">
        <v>157</v>
      </c>
      <c r="C166" s="4" t="s">
        <v>135</v>
      </c>
      <c r="D166" s="4" t="s">
        <v>168</v>
      </c>
      <c r="E166" s="24">
        <v>-413.59</v>
      </c>
      <c r="F166" s="24">
        <v>0</v>
      </c>
      <c r="G166" s="24">
        <f t="shared" si="6"/>
        <v>-413.59</v>
      </c>
      <c r="H166" s="4" t="s">
        <v>318</v>
      </c>
      <c r="I166" s="2">
        <v>0.1961</v>
      </c>
      <c r="J166" s="29">
        <f t="shared" si="5"/>
        <v>-81.104998999999992</v>
      </c>
    </row>
    <row r="167" spans="1:10" x14ac:dyDescent="0.2">
      <c r="A167" s="4" t="s">
        <v>7</v>
      </c>
      <c r="B167" s="4" t="s">
        <v>157</v>
      </c>
      <c r="C167" s="4" t="s">
        <v>75</v>
      </c>
      <c r="D167" s="4" t="s">
        <v>168</v>
      </c>
      <c r="E167" s="24">
        <v>-639.72</v>
      </c>
      <c r="F167" s="24">
        <v>0</v>
      </c>
      <c r="G167" s="24">
        <f t="shared" si="6"/>
        <v>-639.72</v>
      </c>
      <c r="H167" s="4" t="s">
        <v>318</v>
      </c>
      <c r="I167" s="2">
        <v>0.1961</v>
      </c>
      <c r="J167" s="29">
        <f t="shared" si="5"/>
        <v>-125.44909200000001</v>
      </c>
    </row>
    <row r="168" spans="1:10" x14ac:dyDescent="0.2">
      <c r="A168" s="4" t="s">
        <v>7</v>
      </c>
      <c r="B168" s="4" t="s">
        <v>157</v>
      </c>
      <c r="C168" s="4" t="s">
        <v>138</v>
      </c>
      <c r="D168" s="4" t="s">
        <v>168</v>
      </c>
      <c r="E168" s="24">
        <v>2784.51</v>
      </c>
      <c r="F168" s="24">
        <v>4898.78</v>
      </c>
      <c r="G168" s="24">
        <f t="shared" si="6"/>
        <v>7683.29</v>
      </c>
      <c r="H168" s="4" t="s">
        <v>318</v>
      </c>
      <c r="I168" s="2">
        <v>0.1961</v>
      </c>
      <c r="J168" s="29">
        <f t="shared" si="5"/>
        <v>1506.6931689999999</v>
      </c>
    </row>
    <row r="169" spans="1:10" x14ac:dyDescent="0.2">
      <c r="A169" s="4" t="s">
        <v>7</v>
      </c>
      <c r="B169" s="4" t="s">
        <v>157</v>
      </c>
      <c r="C169" s="4" t="s">
        <v>170</v>
      </c>
      <c r="D169" s="4" t="s">
        <v>168</v>
      </c>
      <c r="E169" s="24">
        <v>641878.76</v>
      </c>
      <c r="F169" s="24">
        <v>261399.91</v>
      </c>
      <c r="G169" s="24">
        <f t="shared" si="6"/>
        <v>903278.67</v>
      </c>
      <c r="H169" s="4" t="s">
        <v>318</v>
      </c>
      <c r="I169" s="2">
        <v>0.1961</v>
      </c>
      <c r="J169" s="29">
        <f t="shared" si="5"/>
        <v>177132.94718700001</v>
      </c>
    </row>
    <row r="170" spans="1:10" x14ac:dyDescent="0.2">
      <c r="A170" s="4" t="s">
        <v>7</v>
      </c>
      <c r="B170" s="4" t="s">
        <v>157</v>
      </c>
      <c r="C170" s="4" t="s">
        <v>140</v>
      </c>
      <c r="D170" s="4" t="s">
        <v>168</v>
      </c>
      <c r="E170" s="24">
        <v>-955.11</v>
      </c>
      <c r="F170" s="24">
        <v>0</v>
      </c>
      <c r="G170" s="24">
        <f t="shared" si="6"/>
        <v>-955.11</v>
      </c>
      <c r="H170" s="4" t="s">
        <v>318</v>
      </c>
      <c r="I170" s="2">
        <v>0.1961</v>
      </c>
      <c r="J170" s="29">
        <f t="shared" si="5"/>
        <v>-187.29707099999999</v>
      </c>
    </row>
    <row r="171" spans="1:10" x14ac:dyDescent="0.2">
      <c r="A171" s="4" t="s">
        <v>7</v>
      </c>
      <c r="B171" s="4" t="s">
        <v>157</v>
      </c>
      <c r="C171" s="4" t="s">
        <v>76</v>
      </c>
      <c r="D171" s="4" t="s">
        <v>168</v>
      </c>
      <c r="E171" s="24">
        <v>-306.92</v>
      </c>
      <c r="F171" s="24">
        <v>0</v>
      </c>
      <c r="G171" s="24">
        <f t="shared" si="6"/>
        <v>-306.92</v>
      </c>
      <c r="H171" s="4" t="s">
        <v>318</v>
      </c>
      <c r="I171" s="2">
        <v>0.1961</v>
      </c>
      <c r="J171" s="29">
        <f t="shared" si="5"/>
        <v>-60.187012000000003</v>
      </c>
    </row>
    <row r="172" spans="1:10" x14ac:dyDescent="0.2">
      <c r="A172" s="4" t="s">
        <v>7</v>
      </c>
      <c r="B172" s="4" t="s">
        <v>157</v>
      </c>
      <c r="C172" s="4" t="s">
        <v>78</v>
      </c>
      <c r="D172" s="4" t="s">
        <v>168</v>
      </c>
      <c r="E172" s="24">
        <v>-13212.63</v>
      </c>
      <c r="F172" s="24">
        <v>0</v>
      </c>
      <c r="G172" s="24">
        <f t="shared" si="6"/>
        <v>-13212.63</v>
      </c>
      <c r="H172" s="4" t="s">
        <v>318</v>
      </c>
      <c r="I172" s="2">
        <v>0.1961</v>
      </c>
      <c r="J172" s="29">
        <f t="shared" si="5"/>
        <v>-2590.9967429999997</v>
      </c>
    </row>
    <row r="173" spans="1:10" x14ac:dyDescent="0.2">
      <c r="A173" s="4" t="s">
        <v>7</v>
      </c>
      <c r="B173" s="4" t="s">
        <v>157</v>
      </c>
      <c r="C173" s="4" t="s">
        <v>79</v>
      </c>
      <c r="D173" s="4" t="s">
        <v>168</v>
      </c>
      <c r="E173" s="24">
        <v>-352.69</v>
      </c>
      <c r="F173" s="24">
        <v>0</v>
      </c>
      <c r="G173" s="24">
        <f t="shared" si="6"/>
        <v>-352.69</v>
      </c>
      <c r="H173" s="4" t="s">
        <v>318</v>
      </c>
      <c r="I173" s="2">
        <v>0.1961</v>
      </c>
      <c r="J173" s="29">
        <f t="shared" si="5"/>
        <v>-69.162509</v>
      </c>
    </row>
    <row r="174" spans="1:10" x14ac:dyDescent="0.2">
      <c r="A174" s="4" t="s">
        <v>7</v>
      </c>
      <c r="B174" s="4" t="s">
        <v>157</v>
      </c>
      <c r="C174" s="4" t="s">
        <v>143</v>
      </c>
      <c r="D174" s="4" t="s">
        <v>168</v>
      </c>
      <c r="E174" s="24">
        <v>-2978.81</v>
      </c>
      <c r="F174" s="24">
        <v>0</v>
      </c>
      <c r="G174" s="24">
        <f t="shared" si="6"/>
        <v>-2978.81</v>
      </c>
      <c r="H174" s="4" t="s">
        <v>318</v>
      </c>
      <c r="I174" s="2">
        <v>0.1961</v>
      </c>
      <c r="J174" s="29">
        <f t="shared" si="5"/>
        <v>-584.14464099999998</v>
      </c>
    </row>
    <row r="175" spans="1:10" x14ac:dyDescent="0.2">
      <c r="A175" s="4" t="s">
        <v>7</v>
      </c>
      <c r="B175" s="4" t="s">
        <v>157</v>
      </c>
      <c r="C175" s="4" t="s">
        <v>80</v>
      </c>
      <c r="D175" s="4" t="s">
        <v>168</v>
      </c>
      <c r="E175" s="24">
        <v>-2542</v>
      </c>
      <c r="F175" s="24">
        <v>0</v>
      </c>
      <c r="G175" s="24">
        <f t="shared" si="6"/>
        <v>-2542</v>
      </c>
      <c r="H175" s="4" t="s">
        <v>318</v>
      </c>
      <c r="I175" s="2">
        <v>0.1961</v>
      </c>
      <c r="J175" s="29">
        <f t="shared" si="5"/>
        <v>-498.4862</v>
      </c>
    </row>
    <row r="176" spans="1:10" x14ac:dyDescent="0.2">
      <c r="A176" s="4" t="s">
        <v>7</v>
      </c>
      <c r="B176" s="4" t="s">
        <v>157</v>
      </c>
      <c r="C176" s="4" t="s">
        <v>360</v>
      </c>
      <c r="D176" s="4" t="s">
        <v>168</v>
      </c>
      <c r="E176" s="24">
        <v>0</v>
      </c>
      <c r="F176" s="24">
        <v>0</v>
      </c>
      <c r="G176" s="24">
        <f t="shared" si="6"/>
        <v>0</v>
      </c>
      <c r="H176" s="4" t="s">
        <v>318</v>
      </c>
      <c r="I176" s="2">
        <v>0.1961</v>
      </c>
      <c r="J176" s="29">
        <f t="shared" si="5"/>
        <v>0</v>
      </c>
    </row>
    <row r="177" spans="1:10" x14ac:dyDescent="0.2">
      <c r="A177" s="4" t="s">
        <v>7</v>
      </c>
      <c r="B177" s="4" t="s">
        <v>157</v>
      </c>
      <c r="C177" s="4" t="s">
        <v>361</v>
      </c>
      <c r="D177" s="4" t="s">
        <v>168</v>
      </c>
      <c r="E177" s="24">
        <v>133382.97</v>
      </c>
      <c r="F177" s="24">
        <v>57906.879999999997</v>
      </c>
      <c r="G177" s="24">
        <f t="shared" si="6"/>
        <v>191289.85</v>
      </c>
      <c r="H177" s="4" t="s">
        <v>318</v>
      </c>
      <c r="I177" s="2">
        <v>0.1961</v>
      </c>
      <c r="J177" s="29">
        <f t="shared" si="5"/>
        <v>37511.939585</v>
      </c>
    </row>
    <row r="178" spans="1:10" x14ac:dyDescent="0.2">
      <c r="A178" s="4" t="s">
        <v>7</v>
      </c>
      <c r="B178" s="4" t="s">
        <v>157</v>
      </c>
      <c r="C178" s="4" t="s">
        <v>81</v>
      </c>
      <c r="D178" s="4" t="s">
        <v>168</v>
      </c>
      <c r="E178" s="24">
        <v>-11985.6</v>
      </c>
      <c r="F178" s="24">
        <v>0</v>
      </c>
      <c r="G178" s="24">
        <f t="shared" si="6"/>
        <v>-11985.6</v>
      </c>
      <c r="H178" s="4" t="s">
        <v>318</v>
      </c>
      <c r="I178" s="2">
        <v>0.1961</v>
      </c>
      <c r="J178" s="29">
        <f t="shared" si="5"/>
        <v>-2350.3761600000003</v>
      </c>
    </row>
    <row r="179" spans="1:10" x14ac:dyDescent="0.2">
      <c r="A179" s="4" t="s">
        <v>7</v>
      </c>
      <c r="B179" s="4" t="s">
        <v>157</v>
      </c>
      <c r="C179" s="4" t="s">
        <v>150</v>
      </c>
      <c r="D179" s="4" t="s">
        <v>168</v>
      </c>
      <c r="E179" s="24">
        <v>-107.99</v>
      </c>
      <c r="F179" s="24">
        <v>0</v>
      </c>
      <c r="G179" s="24">
        <f t="shared" si="6"/>
        <v>-107.99</v>
      </c>
      <c r="H179" s="4" t="s">
        <v>318</v>
      </c>
      <c r="I179" s="2">
        <v>0.1961</v>
      </c>
      <c r="J179" s="29">
        <f t="shared" si="5"/>
        <v>-21.176838999999998</v>
      </c>
    </row>
    <row r="180" spans="1:10" x14ac:dyDescent="0.2">
      <c r="A180" s="4" t="s">
        <v>7</v>
      </c>
      <c r="B180" s="4" t="s">
        <v>157</v>
      </c>
      <c r="C180" s="4" t="s">
        <v>171</v>
      </c>
      <c r="D180" s="4" t="s">
        <v>168</v>
      </c>
      <c r="E180" s="24">
        <v>302131.59000000003</v>
      </c>
      <c r="F180" s="24">
        <v>69797.95</v>
      </c>
      <c r="G180" s="24">
        <f t="shared" si="6"/>
        <v>371929.54000000004</v>
      </c>
      <c r="H180" s="4" t="s">
        <v>318</v>
      </c>
      <c r="I180" s="2">
        <v>0.1961</v>
      </c>
      <c r="J180" s="29">
        <f t="shared" si="5"/>
        <v>72935.382794000005</v>
      </c>
    </row>
    <row r="181" spans="1:10" x14ac:dyDescent="0.2">
      <c r="A181" s="4" t="s">
        <v>7</v>
      </c>
      <c r="B181" s="4" t="s">
        <v>157</v>
      </c>
      <c r="C181" s="4" t="s">
        <v>362</v>
      </c>
      <c r="D181" s="4" t="s">
        <v>168</v>
      </c>
      <c r="E181" s="24">
        <v>0</v>
      </c>
      <c r="F181" s="24">
        <v>0</v>
      </c>
      <c r="G181" s="24">
        <f t="shared" si="6"/>
        <v>0</v>
      </c>
      <c r="H181" s="4" t="s">
        <v>318</v>
      </c>
      <c r="I181" s="2">
        <v>0.1961</v>
      </c>
      <c r="J181" s="29">
        <f t="shared" si="5"/>
        <v>0</v>
      </c>
    </row>
    <row r="182" spans="1:10" x14ac:dyDescent="0.2">
      <c r="A182" s="4" t="s">
        <v>7</v>
      </c>
      <c r="B182" s="4" t="s">
        <v>157</v>
      </c>
      <c r="C182" s="4" t="s">
        <v>189</v>
      </c>
      <c r="D182" s="4" t="s">
        <v>168</v>
      </c>
      <c r="E182" s="24">
        <v>8434760.6500000004</v>
      </c>
      <c r="F182" s="24">
        <v>4769741.4800000004</v>
      </c>
      <c r="G182" s="24">
        <f t="shared" si="6"/>
        <v>13204502.130000001</v>
      </c>
      <c r="H182" s="4" t="s">
        <v>318</v>
      </c>
      <c r="I182" s="2">
        <v>0.1961</v>
      </c>
      <c r="J182" s="29">
        <f t="shared" ref="J182:J245" si="7">G182*I182</f>
        <v>2589402.867693</v>
      </c>
    </row>
    <row r="183" spans="1:10" x14ac:dyDescent="0.2">
      <c r="A183" s="4" t="s">
        <v>7</v>
      </c>
      <c r="B183" s="4" t="s">
        <v>157</v>
      </c>
      <c r="C183" s="4" t="s">
        <v>83</v>
      </c>
      <c r="D183" s="4" t="s">
        <v>168</v>
      </c>
      <c r="E183" s="24">
        <v>-648927.18000000005</v>
      </c>
      <c r="F183" s="24">
        <v>0</v>
      </c>
      <c r="G183" s="24">
        <f t="shared" si="6"/>
        <v>-648927.18000000005</v>
      </c>
      <c r="H183" s="4" t="s">
        <v>318</v>
      </c>
      <c r="I183" s="2">
        <v>0.1961</v>
      </c>
      <c r="J183" s="29">
        <f t="shared" si="7"/>
        <v>-127254.61999800001</v>
      </c>
    </row>
    <row r="184" spans="1:10" x14ac:dyDescent="0.2">
      <c r="A184" s="4" t="s">
        <v>7</v>
      </c>
      <c r="B184" s="4" t="s">
        <v>157</v>
      </c>
      <c r="C184" s="4" t="s">
        <v>84</v>
      </c>
      <c r="D184" s="4" t="s">
        <v>168</v>
      </c>
      <c r="E184" s="24">
        <v>-3200.52</v>
      </c>
      <c r="F184" s="24">
        <v>0</v>
      </c>
      <c r="G184" s="24">
        <f t="shared" si="6"/>
        <v>-3200.52</v>
      </c>
      <c r="H184" s="4" t="s">
        <v>318</v>
      </c>
      <c r="I184" s="2">
        <v>0.1961</v>
      </c>
      <c r="J184" s="29">
        <f t="shared" si="7"/>
        <v>-627.62197200000003</v>
      </c>
    </row>
    <row r="185" spans="1:10" x14ac:dyDescent="0.2">
      <c r="A185" s="4" t="s">
        <v>7</v>
      </c>
      <c r="B185" s="4" t="s">
        <v>157</v>
      </c>
      <c r="C185" s="4" t="s">
        <v>86</v>
      </c>
      <c r="D185" s="4" t="s">
        <v>168</v>
      </c>
      <c r="E185" s="24">
        <v>-6000.54</v>
      </c>
      <c r="F185" s="24">
        <v>0</v>
      </c>
      <c r="G185" s="24">
        <f t="shared" si="6"/>
        <v>-6000.54</v>
      </c>
      <c r="H185" s="4" t="s">
        <v>318</v>
      </c>
      <c r="I185" s="2">
        <v>0.1961</v>
      </c>
      <c r="J185" s="29">
        <f t="shared" si="7"/>
        <v>-1176.7058939999999</v>
      </c>
    </row>
    <row r="186" spans="1:10" x14ac:dyDescent="0.2">
      <c r="A186" s="4" t="s">
        <v>7</v>
      </c>
      <c r="B186" s="4" t="s">
        <v>157</v>
      </c>
      <c r="C186" s="4" t="s">
        <v>87</v>
      </c>
      <c r="D186" s="4" t="s">
        <v>168</v>
      </c>
      <c r="E186" s="24">
        <v>-5514.48</v>
      </c>
      <c r="F186" s="24">
        <v>0</v>
      </c>
      <c r="G186" s="24">
        <f t="shared" si="6"/>
        <v>-5514.48</v>
      </c>
      <c r="H186" s="4" t="s">
        <v>318</v>
      </c>
      <c r="I186" s="2">
        <v>0.1961</v>
      </c>
      <c r="J186" s="29">
        <f t="shared" si="7"/>
        <v>-1081.3895279999999</v>
      </c>
    </row>
    <row r="187" spans="1:10" x14ac:dyDescent="0.2">
      <c r="A187" s="4" t="s">
        <v>7</v>
      </c>
      <c r="B187" s="4" t="s">
        <v>157</v>
      </c>
      <c r="C187" s="4" t="s">
        <v>88</v>
      </c>
      <c r="D187" s="4" t="s">
        <v>168</v>
      </c>
      <c r="E187" s="24">
        <v>-1271042.96</v>
      </c>
      <c r="F187" s="24">
        <v>3481.5</v>
      </c>
      <c r="G187" s="24">
        <f t="shared" si="6"/>
        <v>-1267561.46</v>
      </c>
      <c r="H187" s="4" t="s">
        <v>318</v>
      </c>
      <c r="I187" s="2">
        <v>0.1961</v>
      </c>
      <c r="J187" s="29">
        <f t="shared" si="7"/>
        <v>-248568.802306</v>
      </c>
    </row>
    <row r="188" spans="1:10" x14ac:dyDescent="0.2">
      <c r="A188" s="4" t="s">
        <v>7</v>
      </c>
      <c r="B188" s="4" t="s">
        <v>157</v>
      </c>
      <c r="C188" s="4" t="s">
        <v>89</v>
      </c>
      <c r="D188" s="4" t="s">
        <v>168</v>
      </c>
      <c r="E188" s="24">
        <v>4623.93</v>
      </c>
      <c r="F188" s="24">
        <v>0</v>
      </c>
      <c r="G188" s="24">
        <f t="shared" si="6"/>
        <v>4623.93</v>
      </c>
      <c r="H188" s="4" t="s">
        <v>318</v>
      </c>
      <c r="I188" s="2">
        <v>0.1961</v>
      </c>
      <c r="J188" s="29">
        <f t="shared" si="7"/>
        <v>906.75267300000007</v>
      </c>
    </row>
    <row r="189" spans="1:10" x14ac:dyDescent="0.2">
      <c r="A189" s="4" t="s">
        <v>7</v>
      </c>
      <c r="B189" s="4" t="s">
        <v>157</v>
      </c>
      <c r="C189" s="4" t="s">
        <v>90</v>
      </c>
      <c r="D189" s="4" t="s">
        <v>168</v>
      </c>
      <c r="E189" s="24">
        <v>932208.85</v>
      </c>
      <c r="F189" s="24">
        <v>0</v>
      </c>
      <c r="G189" s="24">
        <f t="shared" si="6"/>
        <v>932208.85</v>
      </c>
      <c r="H189" s="4" t="s">
        <v>318</v>
      </c>
      <c r="I189" s="2">
        <v>0.1961</v>
      </c>
      <c r="J189" s="29">
        <f t="shared" si="7"/>
        <v>182806.155485</v>
      </c>
    </row>
    <row r="190" spans="1:10" x14ac:dyDescent="0.2">
      <c r="A190" s="4" t="s">
        <v>7</v>
      </c>
      <c r="B190" s="4" t="s">
        <v>157</v>
      </c>
      <c r="C190" s="4" t="s">
        <v>92</v>
      </c>
      <c r="D190" s="4" t="s">
        <v>168</v>
      </c>
      <c r="E190" s="24">
        <v>-37967.19</v>
      </c>
      <c r="F190" s="24">
        <v>0</v>
      </c>
      <c r="G190" s="24">
        <f t="shared" si="6"/>
        <v>-37967.19</v>
      </c>
      <c r="H190" s="4" t="s">
        <v>318</v>
      </c>
      <c r="I190" s="2">
        <v>0.1961</v>
      </c>
      <c r="J190" s="29">
        <f t="shared" si="7"/>
        <v>-7445.3659590000007</v>
      </c>
    </row>
    <row r="191" spans="1:10" x14ac:dyDescent="0.2">
      <c r="A191" s="4" t="s">
        <v>7</v>
      </c>
      <c r="B191" s="4" t="s">
        <v>157</v>
      </c>
      <c r="C191" s="4" t="s">
        <v>93</v>
      </c>
      <c r="D191" s="4" t="s">
        <v>168</v>
      </c>
      <c r="E191" s="24">
        <v>-114616.03</v>
      </c>
      <c r="F191" s="24">
        <v>0</v>
      </c>
      <c r="G191" s="24">
        <f t="shared" si="6"/>
        <v>-114616.03</v>
      </c>
      <c r="H191" s="4" t="s">
        <v>318</v>
      </c>
      <c r="I191" s="2">
        <v>0.1961</v>
      </c>
      <c r="J191" s="29">
        <f t="shared" si="7"/>
        <v>-22476.203483000001</v>
      </c>
    </row>
    <row r="192" spans="1:10" x14ac:dyDescent="0.2">
      <c r="A192" s="4" t="s">
        <v>7</v>
      </c>
      <c r="B192" s="4" t="s">
        <v>157</v>
      </c>
      <c r="C192" s="4" t="s">
        <v>94</v>
      </c>
      <c r="D192" s="4" t="s">
        <v>168</v>
      </c>
      <c r="E192" s="24">
        <v>-347.43</v>
      </c>
      <c r="F192" s="24">
        <v>0</v>
      </c>
      <c r="G192" s="24">
        <f t="shared" si="6"/>
        <v>-347.43</v>
      </c>
      <c r="H192" s="4" t="s">
        <v>318</v>
      </c>
      <c r="I192" s="2">
        <v>0.1961</v>
      </c>
      <c r="J192" s="29">
        <f t="shared" si="7"/>
        <v>-68.131022999999999</v>
      </c>
    </row>
    <row r="193" spans="1:10" x14ac:dyDescent="0.2">
      <c r="A193" s="4" t="s">
        <v>7</v>
      </c>
      <c r="B193" s="4" t="s">
        <v>157</v>
      </c>
      <c r="C193" s="4" t="s">
        <v>95</v>
      </c>
      <c r="D193" s="4" t="s">
        <v>168</v>
      </c>
      <c r="E193" s="24">
        <v>-27422.9</v>
      </c>
      <c r="F193" s="24">
        <v>0</v>
      </c>
      <c r="G193" s="24">
        <f t="shared" si="6"/>
        <v>-27422.9</v>
      </c>
      <c r="H193" s="4" t="s">
        <v>318</v>
      </c>
      <c r="I193" s="2">
        <v>0.1961</v>
      </c>
      <c r="J193" s="29">
        <f t="shared" si="7"/>
        <v>-5377.63069</v>
      </c>
    </row>
    <row r="194" spans="1:10" x14ac:dyDescent="0.2">
      <c r="A194" s="4" t="s">
        <v>7</v>
      </c>
      <c r="B194" s="4" t="s">
        <v>157</v>
      </c>
      <c r="C194" s="4" t="s">
        <v>96</v>
      </c>
      <c r="D194" s="4" t="s">
        <v>168</v>
      </c>
      <c r="E194" s="24">
        <v>-13978.5</v>
      </c>
      <c r="F194" s="24">
        <v>0</v>
      </c>
      <c r="G194" s="24">
        <f t="shared" si="6"/>
        <v>-13978.5</v>
      </c>
      <c r="H194" s="4" t="s">
        <v>318</v>
      </c>
      <c r="I194" s="2">
        <v>0.1961</v>
      </c>
      <c r="J194" s="29">
        <f t="shared" si="7"/>
        <v>-2741.1838499999999</v>
      </c>
    </row>
    <row r="195" spans="1:10" x14ac:dyDescent="0.2">
      <c r="A195" s="4" t="s">
        <v>7</v>
      </c>
      <c r="B195" s="4" t="s">
        <v>157</v>
      </c>
      <c r="C195" s="4" t="s">
        <v>97</v>
      </c>
      <c r="D195" s="4" t="s">
        <v>168</v>
      </c>
      <c r="E195" s="24">
        <v>0</v>
      </c>
      <c r="F195" s="24">
        <v>0</v>
      </c>
      <c r="G195" s="24">
        <f t="shared" si="6"/>
        <v>0</v>
      </c>
      <c r="H195" s="4" t="s">
        <v>318</v>
      </c>
      <c r="I195" s="2">
        <v>0.1961</v>
      </c>
      <c r="J195" s="29">
        <f t="shared" si="7"/>
        <v>0</v>
      </c>
    </row>
    <row r="196" spans="1:10" x14ac:dyDescent="0.2">
      <c r="A196" s="4" t="s">
        <v>7</v>
      </c>
      <c r="B196" s="4" t="s">
        <v>157</v>
      </c>
      <c r="C196" s="4" t="s">
        <v>99</v>
      </c>
      <c r="D196" s="4" t="s">
        <v>168</v>
      </c>
      <c r="E196" s="24">
        <v>-4473</v>
      </c>
      <c r="F196" s="24">
        <v>0</v>
      </c>
      <c r="G196" s="24">
        <f t="shared" si="6"/>
        <v>-4473</v>
      </c>
      <c r="H196" s="4" t="s">
        <v>318</v>
      </c>
      <c r="I196" s="2">
        <v>0.1961</v>
      </c>
      <c r="J196" s="29">
        <f t="shared" si="7"/>
        <v>-877.15530000000001</v>
      </c>
    </row>
    <row r="197" spans="1:10" x14ac:dyDescent="0.2">
      <c r="A197" s="4" t="s">
        <v>7</v>
      </c>
      <c r="B197" s="4" t="s">
        <v>157</v>
      </c>
      <c r="C197" s="4" t="s">
        <v>102</v>
      </c>
      <c r="D197" s="4" t="s">
        <v>168</v>
      </c>
      <c r="E197" s="24">
        <v>0</v>
      </c>
      <c r="F197" s="24">
        <v>0</v>
      </c>
      <c r="G197" s="24">
        <f t="shared" si="6"/>
        <v>0</v>
      </c>
      <c r="H197" s="4" t="s">
        <v>318</v>
      </c>
      <c r="I197" s="2">
        <v>0.1961</v>
      </c>
      <c r="J197" s="29">
        <f t="shared" si="7"/>
        <v>0</v>
      </c>
    </row>
    <row r="198" spans="1:10" x14ac:dyDescent="0.2">
      <c r="A198" s="4" t="s">
        <v>7</v>
      </c>
      <c r="B198" s="4" t="s">
        <v>157</v>
      </c>
      <c r="C198" s="4" t="s">
        <v>103</v>
      </c>
      <c r="D198" s="4" t="s">
        <v>168</v>
      </c>
      <c r="E198" s="24">
        <v>61702.49</v>
      </c>
      <c r="F198" s="24">
        <v>0</v>
      </c>
      <c r="G198" s="24">
        <f t="shared" si="6"/>
        <v>61702.49</v>
      </c>
      <c r="H198" s="4" t="s">
        <v>318</v>
      </c>
      <c r="I198" s="2">
        <v>0.1961</v>
      </c>
      <c r="J198" s="29">
        <f t="shared" si="7"/>
        <v>12099.858289</v>
      </c>
    </row>
    <row r="199" spans="1:10" x14ac:dyDescent="0.2">
      <c r="A199" s="4" t="s">
        <v>7</v>
      </c>
      <c r="B199" s="4" t="s">
        <v>157</v>
      </c>
      <c r="C199" s="4" t="s">
        <v>104</v>
      </c>
      <c r="D199" s="4" t="s">
        <v>168</v>
      </c>
      <c r="E199" s="24">
        <v>45798</v>
      </c>
      <c r="F199" s="24">
        <v>0</v>
      </c>
      <c r="G199" s="24">
        <f t="shared" si="6"/>
        <v>45798</v>
      </c>
      <c r="H199" s="4" t="s">
        <v>318</v>
      </c>
      <c r="I199" s="2">
        <v>0.1961</v>
      </c>
      <c r="J199" s="29">
        <f t="shared" si="7"/>
        <v>8980.987799999999</v>
      </c>
    </row>
    <row r="200" spans="1:10" x14ac:dyDescent="0.2">
      <c r="A200" s="4" t="s">
        <v>7</v>
      </c>
      <c r="B200" s="4" t="s">
        <v>157</v>
      </c>
      <c r="C200" s="4" t="s">
        <v>12</v>
      </c>
      <c r="D200" s="4" t="s">
        <v>168</v>
      </c>
      <c r="E200" s="24">
        <v>-14780666.689999999</v>
      </c>
      <c r="F200" s="24">
        <v>-5052288.34</v>
      </c>
      <c r="G200" s="24">
        <f t="shared" si="6"/>
        <v>-19832955.030000001</v>
      </c>
      <c r="H200" s="4" t="s">
        <v>318</v>
      </c>
      <c r="I200" s="2">
        <v>0.1961</v>
      </c>
      <c r="J200" s="29">
        <f t="shared" si="7"/>
        <v>-3889242.481383</v>
      </c>
    </row>
    <row r="201" spans="1:10" x14ac:dyDescent="0.2">
      <c r="A201" s="4" t="s">
        <v>7</v>
      </c>
      <c r="B201" s="4" t="s">
        <v>157</v>
      </c>
      <c r="C201" s="4" t="s">
        <v>18</v>
      </c>
      <c r="D201" s="4" t="s">
        <v>173</v>
      </c>
      <c r="E201" s="24">
        <v>-2201697.81</v>
      </c>
      <c r="F201" s="24">
        <v>1001033.84</v>
      </c>
      <c r="G201" s="24">
        <f t="shared" si="6"/>
        <v>-1200663.9700000002</v>
      </c>
      <c r="H201" s="4" t="s">
        <v>318</v>
      </c>
      <c r="I201" s="2">
        <v>0.1961</v>
      </c>
      <c r="J201" s="29">
        <f t="shared" si="7"/>
        <v>-235450.20451700003</v>
      </c>
    </row>
    <row r="202" spans="1:10" x14ac:dyDescent="0.2">
      <c r="A202" s="4" t="s">
        <v>7</v>
      </c>
      <c r="B202" s="4" t="s">
        <v>157</v>
      </c>
      <c r="C202" s="4" t="s">
        <v>18</v>
      </c>
      <c r="D202" s="4" t="s">
        <v>173</v>
      </c>
      <c r="E202" s="24">
        <v>-2508.5</v>
      </c>
      <c r="F202" s="24">
        <v>0</v>
      </c>
      <c r="G202" s="24">
        <f t="shared" si="6"/>
        <v>-2508.5</v>
      </c>
      <c r="H202" s="4" t="s">
        <v>319</v>
      </c>
      <c r="I202" s="2">
        <v>0.1961</v>
      </c>
      <c r="J202" s="29">
        <f t="shared" si="7"/>
        <v>-491.91685000000001</v>
      </c>
    </row>
    <row r="203" spans="1:10" x14ac:dyDescent="0.2">
      <c r="A203" s="4" t="s">
        <v>7</v>
      </c>
      <c r="B203" s="4" t="s">
        <v>157</v>
      </c>
      <c r="C203" s="4" t="s">
        <v>363</v>
      </c>
      <c r="D203" s="4" t="s">
        <v>173</v>
      </c>
      <c r="E203" s="24">
        <v>0</v>
      </c>
      <c r="F203" s="24">
        <v>0</v>
      </c>
      <c r="G203" s="24">
        <f t="shared" ref="G203:G266" si="8">SUM(E203:F203)</f>
        <v>0</v>
      </c>
      <c r="H203" s="4" t="s">
        <v>318</v>
      </c>
      <c r="I203" s="2">
        <v>0.1961</v>
      </c>
      <c r="J203" s="29">
        <f t="shared" si="7"/>
        <v>0</v>
      </c>
    </row>
    <row r="204" spans="1:10" x14ac:dyDescent="0.2">
      <c r="A204" s="4" t="s">
        <v>7</v>
      </c>
      <c r="B204" s="4" t="s">
        <v>157</v>
      </c>
      <c r="C204" s="4" t="s">
        <v>174</v>
      </c>
      <c r="D204" s="4" t="s">
        <v>173</v>
      </c>
      <c r="E204" s="24">
        <v>827504.54</v>
      </c>
      <c r="F204" s="24">
        <v>369568.44</v>
      </c>
      <c r="G204" s="24">
        <f t="shared" si="8"/>
        <v>1197072.98</v>
      </c>
      <c r="H204" s="4" t="s">
        <v>318</v>
      </c>
      <c r="I204" s="2">
        <v>0.1961</v>
      </c>
      <c r="J204" s="29">
        <f t="shared" si="7"/>
        <v>234746.011378</v>
      </c>
    </row>
    <row r="205" spans="1:10" x14ac:dyDescent="0.2">
      <c r="A205" s="4" t="s">
        <v>7</v>
      </c>
      <c r="B205" s="4" t="s">
        <v>157</v>
      </c>
      <c r="C205" s="4" t="s">
        <v>113</v>
      </c>
      <c r="D205" s="4" t="s">
        <v>173</v>
      </c>
      <c r="E205" s="24">
        <v>318878.12</v>
      </c>
      <c r="F205" s="24">
        <v>148845.60999999999</v>
      </c>
      <c r="G205" s="24">
        <f t="shared" si="8"/>
        <v>467723.73</v>
      </c>
      <c r="H205" s="4" t="s">
        <v>318</v>
      </c>
      <c r="I205" s="2">
        <v>0.1961</v>
      </c>
      <c r="J205" s="29">
        <f t="shared" si="7"/>
        <v>91720.623452999993</v>
      </c>
    </row>
    <row r="206" spans="1:10" x14ac:dyDescent="0.2">
      <c r="A206" s="4" t="s">
        <v>7</v>
      </c>
      <c r="B206" s="4" t="s">
        <v>157</v>
      </c>
      <c r="C206" s="4" t="s">
        <v>114</v>
      </c>
      <c r="D206" s="4" t="s">
        <v>173</v>
      </c>
      <c r="E206" s="24">
        <v>64318.67</v>
      </c>
      <c r="F206" s="24">
        <v>2431.85</v>
      </c>
      <c r="G206" s="24">
        <f t="shared" si="8"/>
        <v>66750.52</v>
      </c>
      <c r="H206" s="4" t="s">
        <v>318</v>
      </c>
      <c r="I206" s="2">
        <v>0.1961</v>
      </c>
      <c r="J206" s="29">
        <f t="shared" si="7"/>
        <v>13089.776972</v>
      </c>
    </row>
    <row r="207" spans="1:10" x14ac:dyDescent="0.2">
      <c r="A207" s="4" t="s">
        <v>7</v>
      </c>
      <c r="B207" s="4" t="s">
        <v>157</v>
      </c>
      <c r="C207" s="4" t="s">
        <v>364</v>
      </c>
      <c r="D207" s="4" t="s">
        <v>173</v>
      </c>
      <c r="E207" s="24">
        <v>-263433.52</v>
      </c>
      <c r="F207" s="24">
        <v>-111149.5</v>
      </c>
      <c r="G207" s="24">
        <f t="shared" si="8"/>
        <v>-374583.02</v>
      </c>
      <c r="H207" s="4" t="s">
        <v>318</v>
      </c>
      <c r="I207" s="2">
        <v>0.1961</v>
      </c>
      <c r="J207" s="29">
        <f t="shared" si="7"/>
        <v>-73455.730221999998</v>
      </c>
    </row>
    <row r="208" spans="1:10" x14ac:dyDescent="0.2">
      <c r="A208" s="4" t="s">
        <v>7</v>
      </c>
      <c r="B208" s="4" t="s">
        <v>157</v>
      </c>
      <c r="C208" s="4" t="s">
        <v>116</v>
      </c>
      <c r="D208" s="4" t="s">
        <v>173</v>
      </c>
      <c r="E208" s="24">
        <v>0</v>
      </c>
      <c r="F208" s="24">
        <v>0</v>
      </c>
      <c r="G208" s="24">
        <f t="shared" si="8"/>
        <v>0</v>
      </c>
      <c r="H208" s="4" t="s">
        <v>318</v>
      </c>
      <c r="I208" s="2">
        <v>0.1961</v>
      </c>
      <c r="J208" s="29">
        <f t="shared" si="7"/>
        <v>0</v>
      </c>
    </row>
    <row r="209" spans="1:10" x14ac:dyDescent="0.2">
      <c r="A209" s="4" t="s">
        <v>7</v>
      </c>
      <c r="B209" s="4" t="s">
        <v>157</v>
      </c>
      <c r="C209" s="4" t="s">
        <v>176</v>
      </c>
      <c r="D209" s="4" t="s">
        <v>173</v>
      </c>
      <c r="E209" s="24">
        <v>274138.7</v>
      </c>
      <c r="F209" s="24">
        <v>121989.87</v>
      </c>
      <c r="G209" s="24">
        <f t="shared" si="8"/>
        <v>396128.57</v>
      </c>
      <c r="H209" s="4" t="s">
        <v>318</v>
      </c>
      <c r="I209" s="2">
        <v>0.1961</v>
      </c>
      <c r="J209" s="29">
        <f t="shared" si="7"/>
        <v>77680.812577000004</v>
      </c>
    </row>
    <row r="210" spans="1:10" x14ac:dyDescent="0.2">
      <c r="A210" s="4" t="s">
        <v>7</v>
      </c>
      <c r="B210" s="4" t="s">
        <v>157</v>
      </c>
      <c r="C210" s="4" t="s">
        <v>117</v>
      </c>
      <c r="D210" s="4" t="s">
        <v>173</v>
      </c>
      <c r="E210" s="24">
        <v>302162.99</v>
      </c>
      <c r="F210" s="24">
        <v>236913.81</v>
      </c>
      <c r="G210" s="24">
        <f t="shared" si="8"/>
        <v>539076.80000000005</v>
      </c>
      <c r="H210" s="4" t="s">
        <v>318</v>
      </c>
      <c r="I210" s="2">
        <v>0.1961</v>
      </c>
      <c r="J210" s="29">
        <f t="shared" si="7"/>
        <v>105712.96048000001</v>
      </c>
    </row>
    <row r="211" spans="1:10" x14ac:dyDescent="0.2">
      <c r="A211" s="4" t="s">
        <v>7</v>
      </c>
      <c r="B211" s="4" t="s">
        <v>157</v>
      </c>
      <c r="C211" s="4" t="s">
        <v>177</v>
      </c>
      <c r="D211" s="4" t="s">
        <v>173</v>
      </c>
      <c r="E211" s="24">
        <v>35200.97</v>
      </c>
      <c r="F211" s="24">
        <v>214</v>
      </c>
      <c r="G211" s="24">
        <f t="shared" si="8"/>
        <v>35414.97</v>
      </c>
      <c r="H211" s="4" t="s">
        <v>318</v>
      </c>
      <c r="I211" s="2">
        <v>0.1961</v>
      </c>
      <c r="J211" s="29">
        <f t="shared" si="7"/>
        <v>6944.8756169999997</v>
      </c>
    </row>
    <row r="212" spans="1:10" x14ac:dyDescent="0.2">
      <c r="A212" s="4" t="s">
        <v>7</v>
      </c>
      <c r="B212" s="4" t="s">
        <v>157</v>
      </c>
      <c r="C212" s="4" t="s">
        <v>118</v>
      </c>
      <c r="D212" s="4" t="s">
        <v>173</v>
      </c>
      <c r="E212" s="24">
        <v>108</v>
      </c>
      <c r="F212" s="24">
        <v>0</v>
      </c>
      <c r="G212" s="24">
        <f t="shared" si="8"/>
        <v>108</v>
      </c>
      <c r="H212" s="4" t="s">
        <v>318</v>
      </c>
      <c r="I212" s="2">
        <v>0.1961</v>
      </c>
      <c r="J212" s="29">
        <f t="shared" si="7"/>
        <v>21.178799999999999</v>
      </c>
    </row>
    <row r="213" spans="1:10" x14ac:dyDescent="0.2">
      <c r="A213" s="4" t="s">
        <v>7</v>
      </c>
      <c r="B213" s="4" t="s">
        <v>157</v>
      </c>
      <c r="C213" s="4" t="s">
        <v>178</v>
      </c>
      <c r="D213" s="4" t="s">
        <v>173</v>
      </c>
      <c r="E213" s="24">
        <v>60486.400000000001</v>
      </c>
      <c r="F213" s="24">
        <v>45221.91</v>
      </c>
      <c r="G213" s="24">
        <f t="shared" si="8"/>
        <v>105708.31</v>
      </c>
      <c r="H213" s="4" t="s">
        <v>318</v>
      </c>
      <c r="I213" s="2">
        <v>0.1961</v>
      </c>
      <c r="J213" s="29">
        <f t="shared" si="7"/>
        <v>20729.399590999998</v>
      </c>
    </row>
    <row r="214" spans="1:10" x14ac:dyDescent="0.2">
      <c r="A214" s="4" t="s">
        <v>7</v>
      </c>
      <c r="B214" s="4" t="s">
        <v>157</v>
      </c>
      <c r="C214" s="4" t="s">
        <v>121</v>
      </c>
      <c r="D214" s="4" t="s">
        <v>173</v>
      </c>
      <c r="E214" s="24">
        <v>601.55999999999995</v>
      </c>
      <c r="F214" s="24">
        <v>0</v>
      </c>
      <c r="G214" s="24">
        <f t="shared" si="8"/>
        <v>601.55999999999995</v>
      </c>
      <c r="H214" s="4" t="s">
        <v>318</v>
      </c>
      <c r="I214" s="2">
        <v>0.1961</v>
      </c>
      <c r="J214" s="29">
        <f t="shared" si="7"/>
        <v>117.96591599999999</v>
      </c>
    </row>
    <row r="215" spans="1:10" x14ac:dyDescent="0.2">
      <c r="A215" s="4" t="s">
        <v>7</v>
      </c>
      <c r="B215" s="4" t="s">
        <v>157</v>
      </c>
      <c r="C215" s="4" t="s">
        <v>357</v>
      </c>
      <c r="D215" s="4" t="s">
        <v>173</v>
      </c>
      <c r="E215" s="24">
        <v>23833.56</v>
      </c>
      <c r="F215" s="24">
        <v>0</v>
      </c>
      <c r="G215" s="24">
        <f t="shared" si="8"/>
        <v>23833.56</v>
      </c>
      <c r="H215" s="4" t="s">
        <v>318</v>
      </c>
      <c r="I215" s="2">
        <v>0.1961</v>
      </c>
      <c r="J215" s="29">
        <f t="shared" si="7"/>
        <v>4673.7611160000006</v>
      </c>
    </row>
    <row r="216" spans="1:10" x14ac:dyDescent="0.2">
      <c r="A216" s="4" t="s">
        <v>7</v>
      </c>
      <c r="B216" s="4" t="s">
        <v>157</v>
      </c>
      <c r="C216" s="4" t="s">
        <v>122</v>
      </c>
      <c r="D216" s="4" t="s">
        <v>173</v>
      </c>
      <c r="E216" s="24">
        <v>209101.84</v>
      </c>
      <c r="F216" s="24">
        <v>82877.740000000005</v>
      </c>
      <c r="G216" s="24">
        <f t="shared" si="8"/>
        <v>291979.58</v>
      </c>
      <c r="H216" s="4" t="s">
        <v>318</v>
      </c>
      <c r="I216" s="2">
        <v>0.1961</v>
      </c>
      <c r="J216" s="29">
        <f t="shared" si="7"/>
        <v>57257.195638000005</v>
      </c>
    </row>
    <row r="217" spans="1:10" x14ac:dyDescent="0.2">
      <c r="A217" s="4" t="s">
        <v>7</v>
      </c>
      <c r="B217" s="4" t="s">
        <v>157</v>
      </c>
      <c r="C217" s="4" t="s">
        <v>123</v>
      </c>
      <c r="D217" s="4" t="s">
        <v>173</v>
      </c>
      <c r="E217" s="24">
        <v>113327.81</v>
      </c>
      <c r="F217" s="24">
        <v>40844.25</v>
      </c>
      <c r="G217" s="24">
        <f t="shared" si="8"/>
        <v>154172.06</v>
      </c>
      <c r="H217" s="4" t="s">
        <v>318</v>
      </c>
      <c r="I217" s="2">
        <v>0.1961</v>
      </c>
      <c r="J217" s="29">
        <f t="shared" si="7"/>
        <v>30233.140965999999</v>
      </c>
    </row>
    <row r="218" spans="1:10" x14ac:dyDescent="0.2">
      <c r="A218" s="4" t="s">
        <v>7</v>
      </c>
      <c r="B218" s="4" t="s">
        <v>157</v>
      </c>
      <c r="C218" s="4" t="s">
        <v>124</v>
      </c>
      <c r="D218" s="4" t="s">
        <v>173</v>
      </c>
      <c r="E218" s="24">
        <v>0</v>
      </c>
      <c r="F218" s="24">
        <v>0</v>
      </c>
      <c r="G218" s="24">
        <f t="shared" si="8"/>
        <v>0</v>
      </c>
      <c r="H218" s="4" t="s">
        <v>318</v>
      </c>
      <c r="I218" s="2">
        <v>0.1961</v>
      </c>
      <c r="J218" s="29">
        <f t="shared" si="7"/>
        <v>0</v>
      </c>
    </row>
    <row r="219" spans="1:10" x14ac:dyDescent="0.2">
      <c r="A219" s="4" t="s">
        <v>7</v>
      </c>
      <c r="B219" s="4" t="s">
        <v>157</v>
      </c>
      <c r="C219" s="4" t="s">
        <v>179</v>
      </c>
      <c r="D219" s="4" t="s">
        <v>173</v>
      </c>
      <c r="E219" s="24">
        <v>8153908.6600000001</v>
      </c>
      <c r="F219" s="24">
        <v>5110056.8</v>
      </c>
      <c r="G219" s="24">
        <f t="shared" si="8"/>
        <v>13263965.460000001</v>
      </c>
      <c r="H219" s="4" t="s">
        <v>318</v>
      </c>
      <c r="I219" s="2">
        <v>0.1961</v>
      </c>
      <c r="J219" s="29">
        <f t="shared" si="7"/>
        <v>2601063.626706</v>
      </c>
    </row>
    <row r="220" spans="1:10" x14ac:dyDescent="0.2">
      <c r="A220" s="4" t="s">
        <v>7</v>
      </c>
      <c r="B220" s="4" t="s">
        <v>157</v>
      </c>
      <c r="C220" s="4" t="s">
        <v>125</v>
      </c>
      <c r="D220" s="4" t="s">
        <v>173</v>
      </c>
      <c r="E220" s="24">
        <v>3574125.8</v>
      </c>
      <c r="F220" s="24">
        <v>1063502.75</v>
      </c>
      <c r="G220" s="24">
        <f t="shared" si="8"/>
        <v>4637628.55</v>
      </c>
      <c r="H220" s="4" t="s">
        <v>318</v>
      </c>
      <c r="I220" s="2">
        <v>0.1961</v>
      </c>
      <c r="J220" s="29">
        <f t="shared" si="7"/>
        <v>909438.95865499997</v>
      </c>
    </row>
    <row r="221" spans="1:10" x14ac:dyDescent="0.2">
      <c r="A221" s="4" t="s">
        <v>7</v>
      </c>
      <c r="B221" s="4" t="s">
        <v>157</v>
      </c>
      <c r="C221" s="4" t="s">
        <v>180</v>
      </c>
      <c r="D221" s="4" t="s">
        <v>173</v>
      </c>
      <c r="E221" s="24">
        <v>914152.3</v>
      </c>
      <c r="F221" s="24">
        <v>462279.83</v>
      </c>
      <c r="G221" s="24">
        <f t="shared" si="8"/>
        <v>1376432.1300000001</v>
      </c>
      <c r="H221" s="4" t="s">
        <v>318</v>
      </c>
      <c r="I221" s="2">
        <v>0.1961</v>
      </c>
      <c r="J221" s="29">
        <f t="shared" si="7"/>
        <v>269918.34069300001</v>
      </c>
    </row>
    <row r="222" spans="1:10" x14ac:dyDescent="0.2">
      <c r="A222" s="4" t="s">
        <v>7</v>
      </c>
      <c r="B222" s="4" t="s">
        <v>157</v>
      </c>
      <c r="C222" s="4" t="s">
        <v>126</v>
      </c>
      <c r="D222" s="4" t="s">
        <v>173</v>
      </c>
      <c r="E222" s="24">
        <v>885450.51</v>
      </c>
      <c r="F222" s="24">
        <v>211552.51</v>
      </c>
      <c r="G222" s="24">
        <f t="shared" si="8"/>
        <v>1097003.02</v>
      </c>
      <c r="H222" s="4" t="s">
        <v>318</v>
      </c>
      <c r="I222" s="2">
        <v>0.1961</v>
      </c>
      <c r="J222" s="29">
        <f t="shared" si="7"/>
        <v>215122.29222199999</v>
      </c>
    </row>
    <row r="223" spans="1:10" x14ac:dyDescent="0.2">
      <c r="A223" s="4" t="s">
        <v>7</v>
      </c>
      <c r="B223" s="4" t="s">
        <v>157</v>
      </c>
      <c r="C223" s="4" t="s">
        <v>127</v>
      </c>
      <c r="D223" s="4" t="s">
        <v>173</v>
      </c>
      <c r="E223" s="24">
        <v>2086140.37</v>
      </c>
      <c r="F223" s="24">
        <v>1202684.5900000001</v>
      </c>
      <c r="G223" s="24">
        <f t="shared" si="8"/>
        <v>3288824.96</v>
      </c>
      <c r="H223" s="4" t="s">
        <v>318</v>
      </c>
      <c r="I223" s="2">
        <v>0.1961</v>
      </c>
      <c r="J223" s="29">
        <f t="shared" si="7"/>
        <v>644938.57465600001</v>
      </c>
    </row>
    <row r="224" spans="1:10" x14ac:dyDescent="0.2">
      <c r="A224" s="4" t="s">
        <v>7</v>
      </c>
      <c r="B224" s="4" t="s">
        <v>157</v>
      </c>
      <c r="C224" s="4" t="s">
        <v>128</v>
      </c>
      <c r="D224" s="4" t="s">
        <v>173</v>
      </c>
      <c r="E224" s="24">
        <v>584655.65</v>
      </c>
      <c r="F224" s="24">
        <v>173143.5</v>
      </c>
      <c r="G224" s="24">
        <f t="shared" si="8"/>
        <v>757799.15</v>
      </c>
      <c r="H224" s="4" t="s">
        <v>318</v>
      </c>
      <c r="I224" s="2">
        <v>0.1961</v>
      </c>
      <c r="J224" s="29">
        <f t="shared" si="7"/>
        <v>148604.41331500001</v>
      </c>
    </row>
    <row r="225" spans="1:10" x14ac:dyDescent="0.2">
      <c r="A225" s="4" t="s">
        <v>7</v>
      </c>
      <c r="B225" s="4" t="s">
        <v>157</v>
      </c>
      <c r="C225" s="4" t="s">
        <v>73</v>
      </c>
      <c r="D225" s="4" t="s">
        <v>173</v>
      </c>
      <c r="E225" s="24">
        <v>2949679.2</v>
      </c>
      <c r="F225" s="24">
        <v>1393085.46</v>
      </c>
      <c r="G225" s="24">
        <f t="shared" si="8"/>
        <v>4342764.66</v>
      </c>
      <c r="H225" s="4" t="s">
        <v>318</v>
      </c>
      <c r="I225" s="2">
        <v>0.1961</v>
      </c>
      <c r="J225" s="29">
        <f t="shared" si="7"/>
        <v>851616.14982599998</v>
      </c>
    </row>
    <row r="226" spans="1:10" x14ac:dyDescent="0.2">
      <c r="A226" s="4" t="s">
        <v>7</v>
      </c>
      <c r="B226" s="4" t="s">
        <v>157</v>
      </c>
      <c r="C226" s="4" t="s">
        <v>181</v>
      </c>
      <c r="D226" s="4" t="s">
        <v>173</v>
      </c>
      <c r="E226" s="24">
        <v>0</v>
      </c>
      <c r="F226" s="24">
        <v>0</v>
      </c>
      <c r="G226" s="24">
        <f t="shared" si="8"/>
        <v>0</v>
      </c>
      <c r="H226" s="4" t="s">
        <v>318</v>
      </c>
      <c r="I226" s="2">
        <v>0.1961</v>
      </c>
      <c r="J226" s="29">
        <f t="shared" si="7"/>
        <v>0</v>
      </c>
    </row>
    <row r="227" spans="1:10" x14ac:dyDescent="0.2">
      <c r="A227" s="4" t="s">
        <v>7</v>
      </c>
      <c r="B227" s="4" t="s">
        <v>157</v>
      </c>
      <c r="C227" s="4" t="s">
        <v>182</v>
      </c>
      <c r="D227" s="4" t="s">
        <v>173</v>
      </c>
      <c r="E227" s="24">
        <v>251463.77</v>
      </c>
      <c r="F227" s="24">
        <v>90516.3</v>
      </c>
      <c r="G227" s="24">
        <f t="shared" si="8"/>
        <v>341980.07</v>
      </c>
      <c r="H227" s="4" t="s">
        <v>318</v>
      </c>
      <c r="I227" s="2">
        <v>0.1961</v>
      </c>
      <c r="J227" s="29">
        <f t="shared" si="7"/>
        <v>67062.291727000003</v>
      </c>
    </row>
    <row r="228" spans="1:10" x14ac:dyDescent="0.2">
      <c r="A228" s="4" t="s">
        <v>7</v>
      </c>
      <c r="B228" s="4" t="s">
        <v>157</v>
      </c>
      <c r="C228" s="4" t="s">
        <v>358</v>
      </c>
      <c r="D228" s="4" t="s">
        <v>173</v>
      </c>
      <c r="E228" s="24">
        <v>16047.03</v>
      </c>
      <c r="F228" s="24">
        <v>6887.1</v>
      </c>
      <c r="G228" s="24">
        <f t="shared" si="8"/>
        <v>22934.13</v>
      </c>
      <c r="H228" s="4" t="s">
        <v>318</v>
      </c>
      <c r="I228" s="2">
        <v>0.1961</v>
      </c>
      <c r="J228" s="29">
        <f t="shared" si="7"/>
        <v>4497.382893</v>
      </c>
    </row>
    <row r="229" spans="1:10" x14ac:dyDescent="0.2">
      <c r="A229" s="4" t="s">
        <v>7</v>
      </c>
      <c r="B229" s="4" t="s">
        <v>157</v>
      </c>
      <c r="C229" s="4" t="s">
        <v>129</v>
      </c>
      <c r="D229" s="4" t="s">
        <v>173</v>
      </c>
      <c r="E229" s="24">
        <v>2014276.67</v>
      </c>
      <c r="F229" s="24">
        <v>482320.35</v>
      </c>
      <c r="G229" s="24">
        <f t="shared" si="8"/>
        <v>2496597.02</v>
      </c>
      <c r="H229" s="4" t="s">
        <v>318</v>
      </c>
      <c r="I229" s="2">
        <v>0.1961</v>
      </c>
      <c r="J229" s="29">
        <f t="shared" si="7"/>
        <v>489582.67562200001</v>
      </c>
    </row>
    <row r="230" spans="1:10" x14ac:dyDescent="0.2">
      <c r="A230" s="4" t="s">
        <v>7</v>
      </c>
      <c r="B230" s="4" t="s">
        <v>157</v>
      </c>
      <c r="C230" s="4" t="s">
        <v>130</v>
      </c>
      <c r="D230" s="4" t="s">
        <v>173</v>
      </c>
      <c r="E230" s="24">
        <v>290638.48</v>
      </c>
      <c r="F230" s="24">
        <v>7167.16</v>
      </c>
      <c r="G230" s="24">
        <f t="shared" si="8"/>
        <v>297805.63999999996</v>
      </c>
      <c r="H230" s="4" t="s">
        <v>318</v>
      </c>
      <c r="I230" s="2">
        <v>0.1961</v>
      </c>
      <c r="J230" s="29">
        <f t="shared" si="7"/>
        <v>58399.686003999988</v>
      </c>
    </row>
    <row r="231" spans="1:10" x14ac:dyDescent="0.2">
      <c r="A231" s="4" t="s">
        <v>7</v>
      </c>
      <c r="B231" s="4" t="s">
        <v>157</v>
      </c>
      <c r="C231" s="4" t="s">
        <v>184</v>
      </c>
      <c r="D231" s="4" t="s">
        <v>173</v>
      </c>
      <c r="E231" s="24">
        <v>729355.67</v>
      </c>
      <c r="F231" s="24">
        <v>0</v>
      </c>
      <c r="G231" s="24">
        <f t="shared" si="8"/>
        <v>729355.67</v>
      </c>
      <c r="H231" s="4" t="s">
        <v>318</v>
      </c>
      <c r="I231" s="2">
        <v>0.1961</v>
      </c>
      <c r="J231" s="29">
        <f t="shared" si="7"/>
        <v>143026.64688700001</v>
      </c>
    </row>
    <row r="232" spans="1:10" x14ac:dyDescent="0.2">
      <c r="A232" s="4" t="s">
        <v>7</v>
      </c>
      <c r="B232" s="4" t="s">
        <v>157</v>
      </c>
      <c r="C232" s="4" t="s">
        <v>74</v>
      </c>
      <c r="D232" s="4" t="s">
        <v>173</v>
      </c>
      <c r="E232" s="24">
        <v>100017</v>
      </c>
      <c r="F232" s="24">
        <v>66979.72</v>
      </c>
      <c r="G232" s="24">
        <f t="shared" si="8"/>
        <v>166996.72</v>
      </c>
      <c r="H232" s="4" t="s">
        <v>318</v>
      </c>
      <c r="I232" s="2">
        <v>0.1961</v>
      </c>
      <c r="J232" s="29">
        <f t="shared" si="7"/>
        <v>32748.056791999999</v>
      </c>
    </row>
    <row r="233" spans="1:10" x14ac:dyDescent="0.2">
      <c r="A233" s="4" t="s">
        <v>7</v>
      </c>
      <c r="B233" s="4" t="s">
        <v>157</v>
      </c>
      <c r="C233" s="4" t="s">
        <v>164</v>
      </c>
      <c r="D233" s="4" t="s">
        <v>173</v>
      </c>
      <c r="E233" s="24">
        <v>221180.71</v>
      </c>
      <c r="F233" s="24">
        <v>191208.8</v>
      </c>
      <c r="G233" s="24">
        <f t="shared" si="8"/>
        <v>412389.51</v>
      </c>
      <c r="H233" s="4" t="s">
        <v>318</v>
      </c>
      <c r="I233" s="2">
        <v>0.1961</v>
      </c>
      <c r="J233" s="29">
        <f t="shared" si="7"/>
        <v>80869.582911000005</v>
      </c>
    </row>
    <row r="234" spans="1:10" x14ac:dyDescent="0.2">
      <c r="A234" s="4" t="s">
        <v>7</v>
      </c>
      <c r="B234" s="4" t="s">
        <v>157</v>
      </c>
      <c r="C234" s="4" t="s">
        <v>131</v>
      </c>
      <c r="D234" s="4" t="s">
        <v>173</v>
      </c>
      <c r="E234" s="24">
        <v>14106.56</v>
      </c>
      <c r="F234" s="24">
        <v>2758</v>
      </c>
      <c r="G234" s="24">
        <f t="shared" si="8"/>
        <v>16864.559999999998</v>
      </c>
      <c r="H234" s="4" t="s">
        <v>318</v>
      </c>
      <c r="I234" s="2">
        <v>0.1961</v>
      </c>
      <c r="J234" s="29">
        <f t="shared" si="7"/>
        <v>3307.1402159999993</v>
      </c>
    </row>
    <row r="235" spans="1:10" x14ac:dyDescent="0.2">
      <c r="A235" s="4" t="s">
        <v>7</v>
      </c>
      <c r="B235" s="4" t="s">
        <v>157</v>
      </c>
      <c r="C235" s="4" t="s">
        <v>365</v>
      </c>
      <c r="D235" s="4" t="s">
        <v>173</v>
      </c>
      <c r="E235" s="24">
        <v>2298507.3199999998</v>
      </c>
      <c r="F235" s="24">
        <v>865254.36</v>
      </c>
      <c r="G235" s="24">
        <f t="shared" si="8"/>
        <v>3163761.6799999997</v>
      </c>
      <c r="H235" s="4" t="s">
        <v>318</v>
      </c>
      <c r="I235" s="2">
        <v>0.1961</v>
      </c>
      <c r="J235" s="29">
        <f t="shared" si="7"/>
        <v>620413.66544799996</v>
      </c>
    </row>
    <row r="236" spans="1:10" x14ac:dyDescent="0.2">
      <c r="A236" s="4" t="s">
        <v>7</v>
      </c>
      <c r="B236" s="4" t="s">
        <v>157</v>
      </c>
      <c r="C236" s="4" t="s">
        <v>366</v>
      </c>
      <c r="D236" s="4" t="s">
        <v>173</v>
      </c>
      <c r="E236" s="24">
        <v>1583060.67</v>
      </c>
      <c r="F236" s="24">
        <v>852458.04</v>
      </c>
      <c r="G236" s="24">
        <f t="shared" si="8"/>
        <v>2435518.71</v>
      </c>
      <c r="H236" s="4" t="s">
        <v>318</v>
      </c>
      <c r="I236" s="2">
        <v>0.1961</v>
      </c>
      <c r="J236" s="29">
        <f t="shared" si="7"/>
        <v>477605.21903099999</v>
      </c>
    </row>
    <row r="237" spans="1:10" x14ac:dyDescent="0.2">
      <c r="A237" s="4" t="s">
        <v>7</v>
      </c>
      <c r="B237" s="4" t="s">
        <v>157</v>
      </c>
      <c r="C237" s="4" t="s">
        <v>132</v>
      </c>
      <c r="D237" s="4" t="s">
        <v>173</v>
      </c>
      <c r="E237" s="24">
        <v>85063.22</v>
      </c>
      <c r="F237" s="24">
        <v>11330.98</v>
      </c>
      <c r="G237" s="24">
        <f t="shared" si="8"/>
        <v>96394.2</v>
      </c>
      <c r="H237" s="4" t="s">
        <v>318</v>
      </c>
      <c r="I237" s="2">
        <v>0.1961</v>
      </c>
      <c r="J237" s="29">
        <f t="shared" si="7"/>
        <v>18902.902620000001</v>
      </c>
    </row>
    <row r="238" spans="1:10" x14ac:dyDescent="0.2">
      <c r="A238" s="4" t="s">
        <v>7</v>
      </c>
      <c r="B238" s="4" t="s">
        <v>157</v>
      </c>
      <c r="C238" s="4" t="s">
        <v>133</v>
      </c>
      <c r="D238" s="4" t="s">
        <v>173</v>
      </c>
      <c r="E238" s="24">
        <v>12758.28</v>
      </c>
      <c r="F238" s="24">
        <v>5784.44</v>
      </c>
      <c r="G238" s="24">
        <f t="shared" si="8"/>
        <v>18542.72</v>
      </c>
      <c r="H238" s="4" t="s">
        <v>318</v>
      </c>
      <c r="I238" s="2">
        <v>0.1961</v>
      </c>
      <c r="J238" s="29">
        <f t="shared" si="7"/>
        <v>3636.2273920000002</v>
      </c>
    </row>
    <row r="239" spans="1:10" x14ac:dyDescent="0.2">
      <c r="A239" s="4" t="s">
        <v>7</v>
      </c>
      <c r="B239" s="4" t="s">
        <v>157</v>
      </c>
      <c r="C239" s="4" t="s">
        <v>367</v>
      </c>
      <c r="D239" s="4" t="s">
        <v>173</v>
      </c>
      <c r="E239" s="24">
        <v>71853.759999999995</v>
      </c>
      <c r="F239" s="24">
        <v>69033.73</v>
      </c>
      <c r="G239" s="24">
        <f t="shared" si="8"/>
        <v>140887.49</v>
      </c>
      <c r="H239" s="4" t="s">
        <v>318</v>
      </c>
      <c r="I239" s="2">
        <v>0.1961</v>
      </c>
      <c r="J239" s="29">
        <f t="shared" si="7"/>
        <v>27628.036788999998</v>
      </c>
    </row>
    <row r="240" spans="1:10" x14ac:dyDescent="0.2">
      <c r="A240" s="4" t="s">
        <v>7</v>
      </c>
      <c r="B240" s="4" t="s">
        <v>157</v>
      </c>
      <c r="C240" s="4" t="s">
        <v>368</v>
      </c>
      <c r="D240" s="4" t="s">
        <v>173</v>
      </c>
      <c r="E240" s="24">
        <v>58074.13</v>
      </c>
      <c r="F240" s="24">
        <v>17808.86</v>
      </c>
      <c r="G240" s="24">
        <f t="shared" si="8"/>
        <v>75882.989999999991</v>
      </c>
      <c r="H240" s="4" t="s">
        <v>318</v>
      </c>
      <c r="I240" s="2">
        <v>0.1961</v>
      </c>
      <c r="J240" s="29">
        <f t="shared" si="7"/>
        <v>14880.654338999999</v>
      </c>
    </row>
    <row r="241" spans="1:10" x14ac:dyDescent="0.2">
      <c r="A241" s="4" t="s">
        <v>7</v>
      </c>
      <c r="B241" s="4" t="s">
        <v>157</v>
      </c>
      <c r="C241" s="4" t="s">
        <v>134</v>
      </c>
      <c r="D241" s="4" t="s">
        <v>173</v>
      </c>
      <c r="E241" s="24">
        <v>502245.55</v>
      </c>
      <c r="F241" s="24">
        <v>621782.12</v>
      </c>
      <c r="G241" s="24">
        <f t="shared" si="8"/>
        <v>1124027.67</v>
      </c>
      <c r="H241" s="4" t="s">
        <v>318</v>
      </c>
      <c r="I241" s="2">
        <v>0.1961</v>
      </c>
      <c r="J241" s="29">
        <f t="shared" si="7"/>
        <v>220421.82608699999</v>
      </c>
    </row>
    <row r="242" spans="1:10" x14ac:dyDescent="0.2">
      <c r="A242" s="4" t="s">
        <v>7</v>
      </c>
      <c r="B242" s="4" t="s">
        <v>157</v>
      </c>
      <c r="C242" s="4" t="s">
        <v>369</v>
      </c>
      <c r="D242" s="4" t="s">
        <v>173</v>
      </c>
      <c r="E242" s="24">
        <v>0</v>
      </c>
      <c r="F242" s="24">
        <v>0</v>
      </c>
      <c r="G242" s="24">
        <f t="shared" si="8"/>
        <v>0</v>
      </c>
      <c r="H242" s="4" t="s">
        <v>318</v>
      </c>
      <c r="I242" s="2">
        <v>0.1961</v>
      </c>
      <c r="J242" s="29">
        <f t="shared" si="7"/>
        <v>0</v>
      </c>
    </row>
    <row r="243" spans="1:10" x14ac:dyDescent="0.2">
      <c r="A243" s="4" t="s">
        <v>7</v>
      </c>
      <c r="B243" s="4" t="s">
        <v>157</v>
      </c>
      <c r="C243" s="4" t="s">
        <v>135</v>
      </c>
      <c r="D243" s="4" t="s">
        <v>173</v>
      </c>
      <c r="E243" s="24">
        <v>638673.93999999994</v>
      </c>
      <c r="F243" s="24">
        <v>316651.39</v>
      </c>
      <c r="G243" s="24">
        <f t="shared" si="8"/>
        <v>955325.33</v>
      </c>
      <c r="H243" s="4" t="s">
        <v>318</v>
      </c>
      <c r="I243" s="2">
        <v>0.1961</v>
      </c>
      <c r="J243" s="29">
        <f t="shared" si="7"/>
        <v>187339.29721299998</v>
      </c>
    </row>
    <row r="244" spans="1:10" x14ac:dyDescent="0.2">
      <c r="A244" s="4" t="s">
        <v>7</v>
      </c>
      <c r="B244" s="4" t="s">
        <v>157</v>
      </c>
      <c r="C244" s="4" t="s">
        <v>75</v>
      </c>
      <c r="D244" s="4" t="s">
        <v>173</v>
      </c>
      <c r="E244" s="24">
        <v>28212</v>
      </c>
      <c r="F244" s="24">
        <v>8926.14</v>
      </c>
      <c r="G244" s="24">
        <f t="shared" si="8"/>
        <v>37138.14</v>
      </c>
      <c r="H244" s="4" t="s">
        <v>318</v>
      </c>
      <c r="I244" s="2">
        <v>0.1961</v>
      </c>
      <c r="J244" s="29">
        <f t="shared" si="7"/>
        <v>7282.7892539999993</v>
      </c>
    </row>
    <row r="245" spans="1:10" x14ac:dyDescent="0.2">
      <c r="A245" s="4" t="s">
        <v>7</v>
      </c>
      <c r="B245" s="4" t="s">
        <v>157</v>
      </c>
      <c r="C245" s="4" t="s">
        <v>166</v>
      </c>
      <c r="D245" s="4" t="s">
        <v>173</v>
      </c>
      <c r="E245" s="24">
        <v>75000</v>
      </c>
      <c r="F245" s="24">
        <v>25000</v>
      </c>
      <c r="G245" s="24">
        <f t="shared" si="8"/>
        <v>100000</v>
      </c>
      <c r="H245" s="4" t="s">
        <v>318</v>
      </c>
      <c r="I245" s="2">
        <v>0.1961</v>
      </c>
      <c r="J245" s="29">
        <f t="shared" si="7"/>
        <v>19610</v>
      </c>
    </row>
    <row r="246" spans="1:10" x14ac:dyDescent="0.2">
      <c r="A246" s="4" t="s">
        <v>7</v>
      </c>
      <c r="B246" s="4" t="s">
        <v>157</v>
      </c>
      <c r="C246" s="4" t="s">
        <v>136</v>
      </c>
      <c r="D246" s="4" t="s">
        <v>173</v>
      </c>
      <c r="E246" s="24">
        <v>272005.89</v>
      </c>
      <c r="F246" s="24">
        <v>93000.44</v>
      </c>
      <c r="G246" s="24">
        <f t="shared" si="8"/>
        <v>365006.33</v>
      </c>
      <c r="H246" s="4" t="s">
        <v>318</v>
      </c>
      <c r="I246" s="2">
        <v>0.1961</v>
      </c>
      <c r="J246" s="29">
        <f t="shared" ref="J246:J309" si="9">G246*I246</f>
        <v>71577.741313000006</v>
      </c>
    </row>
    <row r="247" spans="1:10" x14ac:dyDescent="0.2">
      <c r="A247" s="4" t="s">
        <v>7</v>
      </c>
      <c r="B247" s="4" t="s">
        <v>157</v>
      </c>
      <c r="C247" s="4" t="s">
        <v>137</v>
      </c>
      <c r="D247" s="4" t="s">
        <v>173</v>
      </c>
      <c r="E247" s="24">
        <v>163567.51999999999</v>
      </c>
      <c r="F247" s="24">
        <v>27761.61</v>
      </c>
      <c r="G247" s="24">
        <f t="shared" si="8"/>
        <v>191329.13</v>
      </c>
      <c r="H247" s="4" t="s">
        <v>318</v>
      </c>
      <c r="I247" s="2">
        <v>0.1961</v>
      </c>
      <c r="J247" s="29">
        <f t="shared" si="9"/>
        <v>37519.642393000002</v>
      </c>
    </row>
    <row r="248" spans="1:10" x14ac:dyDescent="0.2">
      <c r="A248" s="4" t="s">
        <v>7</v>
      </c>
      <c r="B248" s="4" t="s">
        <v>157</v>
      </c>
      <c r="C248" s="4" t="s">
        <v>138</v>
      </c>
      <c r="D248" s="4" t="s">
        <v>173</v>
      </c>
      <c r="E248" s="24">
        <v>241661.16</v>
      </c>
      <c r="F248" s="24">
        <v>-20535.27</v>
      </c>
      <c r="G248" s="24">
        <f t="shared" si="8"/>
        <v>221125.89</v>
      </c>
      <c r="H248" s="4" t="s">
        <v>318</v>
      </c>
      <c r="I248" s="2">
        <v>0.1961</v>
      </c>
      <c r="J248" s="29">
        <f t="shared" si="9"/>
        <v>43362.787028999999</v>
      </c>
    </row>
    <row r="249" spans="1:10" x14ac:dyDescent="0.2">
      <c r="A249" s="4" t="s">
        <v>7</v>
      </c>
      <c r="B249" s="4" t="s">
        <v>157</v>
      </c>
      <c r="C249" s="4" t="s">
        <v>185</v>
      </c>
      <c r="D249" s="4" t="s">
        <v>173</v>
      </c>
      <c r="E249" s="24">
        <v>36841.19</v>
      </c>
      <c r="F249" s="24">
        <v>36576.17</v>
      </c>
      <c r="G249" s="24">
        <f t="shared" si="8"/>
        <v>73417.36</v>
      </c>
      <c r="H249" s="4" t="s">
        <v>318</v>
      </c>
      <c r="I249" s="2">
        <v>0.1961</v>
      </c>
      <c r="J249" s="29">
        <f t="shared" si="9"/>
        <v>14397.144296</v>
      </c>
    </row>
    <row r="250" spans="1:10" x14ac:dyDescent="0.2">
      <c r="A250" s="4" t="s">
        <v>7</v>
      </c>
      <c r="B250" s="4" t="s">
        <v>157</v>
      </c>
      <c r="C250" s="4" t="s">
        <v>139</v>
      </c>
      <c r="D250" s="4" t="s">
        <v>173</v>
      </c>
      <c r="E250" s="24">
        <v>291542.93</v>
      </c>
      <c r="F250" s="24">
        <v>97432.960000000006</v>
      </c>
      <c r="G250" s="24">
        <f t="shared" si="8"/>
        <v>388975.89</v>
      </c>
      <c r="H250" s="4" t="s">
        <v>318</v>
      </c>
      <c r="I250" s="2">
        <v>0.1961</v>
      </c>
      <c r="J250" s="29">
        <f t="shared" si="9"/>
        <v>76278.172029000008</v>
      </c>
    </row>
    <row r="251" spans="1:10" x14ac:dyDescent="0.2">
      <c r="A251" s="4" t="s">
        <v>7</v>
      </c>
      <c r="B251" s="4" t="s">
        <v>157</v>
      </c>
      <c r="C251" s="4" t="s">
        <v>359</v>
      </c>
      <c r="D251" s="4" t="s">
        <v>173</v>
      </c>
      <c r="E251" s="24">
        <v>70700.88</v>
      </c>
      <c r="F251" s="24">
        <v>56181.23</v>
      </c>
      <c r="G251" s="24">
        <f t="shared" si="8"/>
        <v>126882.11000000002</v>
      </c>
      <c r="H251" s="4" t="s">
        <v>318</v>
      </c>
      <c r="I251" s="2">
        <v>0.1961</v>
      </c>
      <c r="J251" s="29">
        <f t="shared" si="9"/>
        <v>24881.581771000001</v>
      </c>
    </row>
    <row r="252" spans="1:10" x14ac:dyDescent="0.2">
      <c r="A252" s="4" t="s">
        <v>7</v>
      </c>
      <c r="B252" s="4" t="s">
        <v>157</v>
      </c>
      <c r="C252" s="4" t="s">
        <v>140</v>
      </c>
      <c r="D252" s="4" t="s">
        <v>173</v>
      </c>
      <c r="E252" s="24">
        <v>3148658.34</v>
      </c>
      <c r="F252" s="24">
        <v>1550108.21</v>
      </c>
      <c r="G252" s="24">
        <f t="shared" si="8"/>
        <v>4698766.55</v>
      </c>
      <c r="H252" s="4" t="s">
        <v>318</v>
      </c>
      <c r="I252" s="2">
        <v>0.1961</v>
      </c>
      <c r="J252" s="29">
        <f t="shared" si="9"/>
        <v>921428.12045499997</v>
      </c>
    </row>
    <row r="253" spans="1:10" x14ac:dyDescent="0.2">
      <c r="A253" s="4" t="s">
        <v>7</v>
      </c>
      <c r="B253" s="4" t="s">
        <v>157</v>
      </c>
      <c r="C253" s="4" t="s">
        <v>370</v>
      </c>
      <c r="D253" s="4" t="s">
        <v>173</v>
      </c>
      <c r="E253" s="24">
        <v>4291120.62</v>
      </c>
      <c r="F253" s="24">
        <v>1797429</v>
      </c>
      <c r="G253" s="24">
        <f t="shared" si="8"/>
        <v>6088549.6200000001</v>
      </c>
      <c r="H253" s="4" t="s">
        <v>318</v>
      </c>
      <c r="I253" s="2">
        <v>0.1961</v>
      </c>
      <c r="J253" s="29">
        <f t="shared" si="9"/>
        <v>1193964.580482</v>
      </c>
    </row>
    <row r="254" spans="1:10" x14ac:dyDescent="0.2">
      <c r="A254" s="4" t="s">
        <v>7</v>
      </c>
      <c r="B254" s="4" t="s">
        <v>157</v>
      </c>
      <c r="C254" s="4" t="s">
        <v>141</v>
      </c>
      <c r="D254" s="4" t="s">
        <v>173</v>
      </c>
      <c r="E254" s="24">
        <v>1207310.44</v>
      </c>
      <c r="F254" s="24">
        <v>364730.58</v>
      </c>
      <c r="G254" s="24">
        <f t="shared" si="8"/>
        <v>1572041.02</v>
      </c>
      <c r="H254" s="4" t="s">
        <v>318</v>
      </c>
      <c r="I254" s="2">
        <v>0.1961</v>
      </c>
      <c r="J254" s="29">
        <f t="shared" si="9"/>
        <v>308277.244022</v>
      </c>
    </row>
    <row r="255" spans="1:10" x14ac:dyDescent="0.2">
      <c r="A255" s="4" t="s">
        <v>7</v>
      </c>
      <c r="B255" s="4" t="s">
        <v>157</v>
      </c>
      <c r="C255" s="4" t="s">
        <v>76</v>
      </c>
      <c r="D255" s="4" t="s">
        <v>173</v>
      </c>
      <c r="E255" s="24">
        <v>141447.37</v>
      </c>
      <c r="F255" s="24">
        <v>83448.179999999993</v>
      </c>
      <c r="G255" s="24">
        <f t="shared" si="8"/>
        <v>224895.55</v>
      </c>
      <c r="H255" s="4" t="s">
        <v>318</v>
      </c>
      <c r="I255" s="2">
        <v>0.1961</v>
      </c>
      <c r="J255" s="29">
        <f t="shared" si="9"/>
        <v>44102.017354999996</v>
      </c>
    </row>
    <row r="256" spans="1:10" x14ac:dyDescent="0.2">
      <c r="A256" s="4" t="s">
        <v>7</v>
      </c>
      <c r="B256" s="4" t="s">
        <v>157</v>
      </c>
      <c r="C256" s="4" t="s">
        <v>77</v>
      </c>
      <c r="D256" s="4" t="s">
        <v>173</v>
      </c>
      <c r="E256" s="24">
        <v>4841.38</v>
      </c>
      <c r="F256" s="24">
        <v>2347.75</v>
      </c>
      <c r="G256" s="24">
        <f t="shared" si="8"/>
        <v>7189.13</v>
      </c>
      <c r="H256" s="4" t="s">
        <v>318</v>
      </c>
      <c r="I256" s="2">
        <v>0.1961</v>
      </c>
      <c r="J256" s="29">
        <f t="shared" si="9"/>
        <v>1409.788393</v>
      </c>
    </row>
    <row r="257" spans="1:10" x14ac:dyDescent="0.2">
      <c r="A257" s="4" t="s">
        <v>7</v>
      </c>
      <c r="B257" s="4" t="s">
        <v>157</v>
      </c>
      <c r="C257" s="4" t="s">
        <v>78</v>
      </c>
      <c r="D257" s="4" t="s">
        <v>173</v>
      </c>
      <c r="E257" s="24">
        <v>310401.13</v>
      </c>
      <c r="F257" s="24">
        <v>86920.53</v>
      </c>
      <c r="G257" s="24">
        <f t="shared" si="8"/>
        <v>397321.66000000003</v>
      </c>
      <c r="H257" s="4" t="s">
        <v>318</v>
      </c>
      <c r="I257" s="2">
        <v>0.1961</v>
      </c>
      <c r="J257" s="29">
        <f t="shared" si="9"/>
        <v>77914.777526000005</v>
      </c>
    </row>
    <row r="258" spans="1:10" x14ac:dyDescent="0.2">
      <c r="A258" s="4" t="s">
        <v>7</v>
      </c>
      <c r="B258" s="4" t="s">
        <v>157</v>
      </c>
      <c r="C258" s="4" t="s">
        <v>142</v>
      </c>
      <c r="D258" s="4" t="s">
        <v>173</v>
      </c>
      <c r="E258" s="24">
        <v>950</v>
      </c>
      <c r="F258" s="24">
        <v>4298.75</v>
      </c>
      <c r="G258" s="24">
        <f t="shared" si="8"/>
        <v>5248.75</v>
      </c>
      <c r="H258" s="4" t="s">
        <v>318</v>
      </c>
      <c r="I258" s="2">
        <v>0.1961</v>
      </c>
      <c r="J258" s="29">
        <f t="shared" si="9"/>
        <v>1029.2798749999999</v>
      </c>
    </row>
    <row r="259" spans="1:10" x14ac:dyDescent="0.2">
      <c r="A259" s="4" t="s">
        <v>7</v>
      </c>
      <c r="B259" s="4" t="s">
        <v>157</v>
      </c>
      <c r="C259" s="4" t="s">
        <v>79</v>
      </c>
      <c r="D259" s="4" t="s">
        <v>173</v>
      </c>
      <c r="E259" s="24">
        <v>3121.19</v>
      </c>
      <c r="F259" s="24">
        <v>1194.1300000000001</v>
      </c>
      <c r="G259" s="24">
        <f t="shared" si="8"/>
        <v>4315.32</v>
      </c>
      <c r="H259" s="4" t="s">
        <v>318</v>
      </c>
      <c r="I259" s="2">
        <v>0.1961</v>
      </c>
      <c r="J259" s="29">
        <f t="shared" si="9"/>
        <v>846.23425199999997</v>
      </c>
    </row>
    <row r="260" spans="1:10" x14ac:dyDescent="0.2">
      <c r="A260" s="4" t="s">
        <v>7</v>
      </c>
      <c r="B260" s="4" t="s">
        <v>157</v>
      </c>
      <c r="C260" s="4" t="s">
        <v>143</v>
      </c>
      <c r="D260" s="4" t="s">
        <v>173</v>
      </c>
      <c r="E260" s="24">
        <v>16890.099999999999</v>
      </c>
      <c r="F260" s="24">
        <v>1451.35</v>
      </c>
      <c r="G260" s="24">
        <f t="shared" si="8"/>
        <v>18341.449999999997</v>
      </c>
      <c r="H260" s="4" t="s">
        <v>318</v>
      </c>
      <c r="I260" s="2">
        <v>0.1961</v>
      </c>
      <c r="J260" s="29">
        <f t="shared" si="9"/>
        <v>3596.7583449999993</v>
      </c>
    </row>
    <row r="261" spans="1:10" x14ac:dyDescent="0.2">
      <c r="A261" s="4" t="s">
        <v>7</v>
      </c>
      <c r="B261" s="4" t="s">
        <v>157</v>
      </c>
      <c r="C261" s="4" t="s">
        <v>80</v>
      </c>
      <c r="D261" s="4" t="s">
        <v>173</v>
      </c>
      <c r="E261" s="24">
        <v>122866.93</v>
      </c>
      <c r="F261" s="24">
        <v>38403.089999999997</v>
      </c>
      <c r="G261" s="24">
        <f t="shared" si="8"/>
        <v>161270.01999999999</v>
      </c>
      <c r="H261" s="4" t="s">
        <v>318</v>
      </c>
      <c r="I261" s="2">
        <v>0.1961</v>
      </c>
      <c r="J261" s="29">
        <f t="shared" si="9"/>
        <v>31625.050921999999</v>
      </c>
    </row>
    <row r="262" spans="1:10" x14ac:dyDescent="0.2">
      <c r="A262" s="4" t="s">
        <v>7</v>
      </c>
      <c r="B262" s="4" t="s">
        <v>157</v>
      </c>
      <c r="C262" s="4" t="s">
        <v>144</v>
      </c>
      <c r="D262" s="4" t="s">
        <v>173</v>
      </c>
      <c r="E262" s="24">
        <v>71453.61</v>
      </c>
      <c r="F262" s="24">
        <v>22454.41</v>
      </c>
      <c r="G262" s="24">
        <f t="shared" si="8"/>
        <v>93908.02</v>
      </c>
      <c r="H262" s="4" t="s">
        <v>318</v>
      </c>
      <c r="I262" s="2">
        <v>0.1961</v>
      </c>
      <c r="J262" s="29">
        <f t="shared" si="9"/>
        <v>18415.362722000002</v>
      </c>
    </row>
    <row r="263" spans="1:10" x14ac:dyDescent="0.2">
      <c r="A263" s="4" t="s">
        <v>7</v>
      </c>
      <c r="B263" s="4" t="s">
        <v>157</v>
      </c>
      <c r="C263" s="4" t="s">
        <v>371</v>
      </c>
      <c r="D263" s="4" t="s">
        <v>173</v>
      </c>
      <c r="E263" s="24">
        <v>322862.15999999997</v>
      </c>
      <c r="F263" s="24">
        <v>148751.04999999999</v>
      </c>
      <c r="G263" s="24">
        <f t="shared" si="8"/>
        <v>471613.20999999996</v>
      </c>
      <c r="H263" s="4" t="s">
        <v>318</v>
      </c>
      <c r="I263" s="2">
        <v>0.1961</v>
      </c>
      <c r="J263" s="29">
        <f t="shared" si="9"/>
        <v>92483.350480999987</v>
      </c>
    </row>
    <row r="264" spans="1:10" x14ac:dyDescent="0.2">
      <c r="A264" s="4" t="s">
        <v>7</v>
      </c>
      <c r="B264" s="4" t="s">
        <v>157</v>
      </c>
      <c r="C264" s="4" t="s">
        <v>187</v>
      </c>
      <c r="D264" s="4" t="s">
        <v>173</v>
      </c>
      <c r="E264" s="24">
        <v>83478.720000000001</v>
      </c>
      <c r="F264" s="24">
        <v>56093.5</v>
      </c>
      <c r="G264" s="24">
        <f t="shared" si="8"/>
        <v>139572.22</v>
      </c>
      <c r="H264" s="4" t="s">
        <v>318</v>
      </c>
      <c r="I264" s="2">
        <v>0.1961</v>
      </c>
      <c r="J264" s="29">
        <f t="shared" si="9"/>
        <v>27370.112342</v>
      </c>
    </row>
    <row r="265" spans="1:10" x14ac:dyDescent="0.2">
      <c r="A265" s="4" t="s">
        <v>7</v>
      </c>
      <c r="B265" s="4" t="s">
        <v>157</v>
      </c>
      <c r="C265" s="4" t="s">
        <v>146</v>
      </c>
      <c r="D265" s="4" t="s">
        <v>173</v>
      </c>
      <c r="E265" s="24">
        <v>15329818.34</v>
      </c>
      <c r="F265" s="24">
        <v>4603233.41</v>
      </c>
      <c r="G265" s="24">
        <f t="shared" si="8"/>
        <v>19933051.75</v>
      </c>
      <c r="H265" s="4" t="s">
        <v>318</v>
      </c>
      <c r="I265" s="2">
        <v>0.1961</v>
      </c>
      <c r="J265" s="29">
        <f t="shared" si="9"/>
        <v>3908871.448175</v>
      </c>
    </row>
    <row r="266" spans="1:10" x14ac:dyDescent="0.2">
      <c r="A266" s="4" t="s">
        <v>7</v>
      </c>
      <c r="B266" s="4" t="s">
        <v>157</v>
      </c>
      <c r="C266" s="4" t="s">
        <v>147</v>
      </c>
      <c r="D266" s="4" t="s">
        <v>173</v>
      </c>
      <c r="E266" s="24">
        <v>523753.41</v>
      </c>
      <c r="F266" s="24">
        <v>144122.63</v>
      </c>
      <c r="G266" s="24">
        <f t="shared" si="8"/>
        <v>667876.04</v>
      </c>
      <c r="H266" s="4" t="s">
        <v>318</v>
      </c>
      <c r="I266" s="2">
        <v>0.1961</v>
      </c>
      <c r="J266" s="29">
        <f t="shared" si="9"/>
        <v>130970.491444</v>
      </c>
    </row>
    <row r="267" spans="1:10" x14ac:dyDescent="0.2">
      <c r="A267" s="4" t="s">
        <v>7</v>
      </c>
      <c r="B267" s="4" t="s">
        <v>157</v>
      </c>
      <c r="C267" s="4" t="s">
        <v>148</v>
      </c>
      <c r="D267" s="4" t="s">
        <v>173</v>
      </c>
      <c r="E267" s="24">
        <v>23813.87</v>
      </c>
      <c r="F267" s="24">
        <v>11449.37</v>
      </c>
      <c r="G267" s="24">
        <f t="shared" ref="G267:G330" si="10">SUM(E267:F267)</f>
        <v>35263.24</v>
      </c>
      <c r="H267" s="4" t="s">
        <v>318</v>
      </c>
      <c r="I267" s="2">
        <v>0.1961</v>
      </c>
      <c r="J267" s="29">
        <f t="shared" si="9"/>
        <v>6915.1213639999996</v>
      </c>
    </row>
    <row r="268" spans="1:10" x14ac:dyDescent="0.2">
      <c r="A268" s="4" t="s">
        <v>7</v>
      </c>
      <c r="B268" s="4" t="s">
        <v>157</v>
      </c>
      <c r="C268" s="4" t="s">
        <v>372</v>
      </c>
      <c r="D268" s="4" t="s">
        <v>173</v>
      </c>
      <c r="E268" s="24">
        <v>159259.31</v>
      </c>
      <c r="F268" s="24">
        <v>20002.84</v>
      </c>
      <c r="G268" s="24">
        <f t="shared" si="10"/>
        <v>179262.15</v>
      </c>
      <c r="H268" s="4" t="s">
        <v>318</v>
      </c>
      <c r="I268" s="2">
        <v>0.1961</v>
      </c>
      <c r="J268" s="29">
        <f t="shared" si="9"/>
        <v>35153.307614999998</v>
      </c>
    </row>
    <row r="269" spans="1:10" x14ac:dyDescent="0.2">
      <c r="A269" s="4" t="s">
        <v>7</v>
      </c>
      <c r="B269" s="4" t="s">
        <v>157</v>
      </c>
      <c r="C269" s="4" t="s">
        <v>149</v>
      </c>
      <c r="D269" s="4" t="s">
        <v>173</v>
      </c>
      <c r="E269" s="24">
        <v>-314.3</v>
      </c>
      <c r="F269" s="24">
        <v>-146.46</v>
      </c>
      <c r="G269" s="24">
        <f t="shared" si="10"/>
        <v>-460.76</v>
      </c>
      <c r="H269" s="4" t="s">
        <v>318</v>
      </c>
      <c r="I269" s="2">
        <v>0.1961</v>
      </c>
      <c r="J269" s="29">
        <f t="shared" si="9"/>
        <v>-90.355035999999998</v>
      </c>
    </row>
    <row r="270" spans="1:10" x14ac:dyDescent="0.2">
      <c r="A270" s="4" t="s">
        <v>7</v>
      </c>
      <c r="B270" s="4" t="s">
        <v>157</v>
      </c>
      <c r="C270" s="4" t="s">
        <v>81</v>
      </c>
      <c r="D270" s="4" t="s">
        <v>173</v>
      </c>
      <c r="E270" s="24">
        <v>92329.15</v>
      </c>
      <c r="F270" s="24">
        <v>19912.439999999999</v>
      </c>
      <c r="G270" s="24">
        <f t="shared" si="10"/>
        <v>112241.59</v>
      </c>
      <c r="H270" s="4" t="s">
        <v>318</v>
      </c>
      <c r="I270" s="2">
        <v>0.1961</v>
      </c>
      <c r="J270" s="29">
        <f t="shared" si="9"/>
        <v>22010.575798999998</v>
      </c>
    </row>
    <row r="271" spans="1:10" x14ac:dyDescent="0.2">
      <c r="A271" s="4" t="s">
        <v>7</v>
      </c>
      <c r="B271" s="4" t="s">
        <v>157</v>
      </c>
      <c r="C271" s="4" t="s">
        <v>373</v>
      </c>
      <c r="D271" s="4" t="s">
        <v>173</v>
      </c>
      <c r="E271" s="24">
        <v>0</v>
      </c>
      <c r="F271" s="24">
        <v>0</v>
      </c>
      <c r="G271" s="24">
        <f t="shared" si="10"/>
        <v>0</v>
      </c>
      <c r="H271" s="4" t="s">
        <v>318</v>
      </c>
      <c r="I271" s="2">
        <v>0.1961</v>
      </c>
      <c r="J271" s="29">
        <f t="shared" si="9"/>
        <v>0</v>
      </c>
    </row>
    <row r="272" spans="1:10" x14ac:dyDescent="0.2">
      <c r="A272" s="4" t="s">
        <v>7</v>
      </c>
      <c r="B272" s="4" t="s">
        <v>157</v>
      </c>
      <c r="C272" s="4" t="s">
        <v>188</v>
      </c>
      <c r="D272" s="4" t="s">
        <v>173</v>
      </c>
      <c r="E272" s="24">
        <v>1337223.5</v>
      </c>
      <c r="F272" s="24">
        <v>3625.46</v>
      </c>
      <c r="G272" s="24">
        <f t="shared" si="10"/>
        <v>1340848.96</v>
      </c>
      <c r="H272" s="4" t="s">
        <v>318</v>
      </c>
      <c r="I272" s="2">
        <v>0.1961</v>
      </c>
      <c r="J272" s="29">
        <f t="shared" si="9"/>
        <v>262940.48105599999</v>
      </c>
    </row>
    <row r="273" spans="1:10" x14ac:dyDescent="0.2">
      <c r="A273" s="4" t="s">
        <v>7</v>
      </c>
      <c r="B273" s="4" t="s">
        <v>157</v>
      </c>
      <c r="C273" s="4" t="s">
        <v>374</v>
      </c>
      <c r="D273" s="4" t="s">
        <v>173</v>
      </c>
      <c r="E273" s="24">
        <v>0</v>
      </c>
      <c r="F273" s="24">
        <v>0</v>
      </c>
      <c r="G273" s="24">
        <f t="shared" si="10"/>
        <v>0</v>
      </c>
      <c r="H273" s="4" t="s">
        <v>318</v>
      </c>
      <c r="I273" s="2">
        <v>0.1961</v>
      </c>
      <c r="J273" s="29">
        <f t="shared" si="9"/>
        <v>0</v>
      </c>
    </row>
    <row r="274" spans="1:10" x14ac:dyDescent="0.2">
      <c r="A274" s="4" t="s">
        <v>7</v>
      </c>
      <c r="B274" s="4" t="s">
        <v>157</v>
      </c>
      <c r="C274" s="4" t="s">
        <v>150</v>
      </c>
      <c r="D274" s="4" t="s">
        <v>173</v>
      </c>
      <c r="E274" s="24">
        <v>34807.99</v>
      </c>
      <c r="F274" s="24">
        <v>4962.6000000000004</v>
      </c>
      <c r="G274" s="24">
        <f t="shared" si="10"/>
        <v>39770.589999999997</v>
      </c>
      <c r="H274" s="4" t="s">
        <v>318</v>
      </c>
      <c r="I274" s="2">
        <v>0.1961</v>
      </c>
      <c r="J274" s="29">
        <f t="shared" si="9"/>
        <v>7799.012698999999</v>
      </c>
    </row>
    <row r="275" spans="1:10" x14ac:dyDescent="0.2">
      <c r="A275" s="4" t="s">
        <v>7</v>
      </c>
      <c r="B275" s="4" t="s">
        <v>157</v>
      </c>
      <c r="C275" s="4" t="s">
        <v>375</v>
      </c>
      <c r="D275" s="4" t="s">
        <v>173</v>
      </c>
      <c r="E275" s="24">
        <v>190211.26</v>
      </c>
      <c r="F275" s="24">
        <v>92449.91</v>
      </c>
      <c r="G275" s="24">
        <f t="shared" si="10"/>
        <v>282661.17000000004</v>
      </c>
      <c r="H275" s="4" t="s">
        <v>318</v>
      </c>
      <c r="I275" s="2">
        <v>0.1961</v>
      </c>
      <c r="J275" s="29">
        <f t="shared" si="9"/>
        <v>55429.855437000006</v>
      </c>
    </row>
    <row r="276" spans="1:10" x14ac:dyDescent="0.2">
      <c r="A276" s="4" t="s">
        <v>7</v>
      </c>
      <c r="B276" s="4" t="s">
        <v>157</v>
      </c>
      <c r="C276" s="4" t="s">
        <v>189</v>
      </c>
      <c r="D276" s="4" t="s">
        <v>173</v>
      </c>
      <c r="E276" s="24">
        <v>26695318</v>
      </c>
      <c r="F276" s="24">
        <v>15040616.52</v>
      </c>
      <c r="G276" s="24">
        <f t="shared" si="10"/>
        <v>41735934.519999996</v>
      </c>
      <c r="H276" s="4" t="s">
        <v>318</v>
      </c>
      <c r="I276" s="2">
        <v>0.1961</v>
      </c>
      <c r="J276" s="29">
        <f t="shared" si="9"/>
        <v>8184416.7593719987</v>
      </c>
    </row>
    <row r="277" spans="1:10" x14ac:dyDescent="0.2">
      <c r="A277" s="4" t="s">
        <v>7</v>
      </c>
      <c r="B277" s="4" t="s">
        <v>157</v>
      </c>
      <c r="C277" s="4" t="s">
        <v>376</v>
      </c>
      <c r="D277" s="4" t="s">
        <v>173</v>
      </c>
      <c r="E277" s="24">
        <v>43.07</v>
      </c>
      <c r="F277" s="24">
        <v>69.64</v>
      </c>
      <c r="G277" s="24">
        <f t="shared" si="10"/>
        <v>112.71000000000001</v>
      </c>
      <c r="H277" s="4" t="s">
        <v>318</v>
      </c>
      <c r="I277" s="2">
        <v>0.1961</v>
      </c>
      <c r="J277" s="29">
        <f t="shared" si="9"/>
        <v>22.102431000000003</v>
      </c>
    </row>
    <row r="278" spans="1:10" x14ac:dyDescent="0.2">
      <c r="A278" s="4" t="s">
        <v>7</v>
      </c>
      <c r="B278" s="4" t="s">
        <v>157</v>
      </c>
      <c r="C278" s="4" t="s">
        <v>82</v>
      </c>
      <c r="D278" s="4" t="s">
        <v>173</v>
      </c>
      <c r="E278" s="24">
        <v>-7147604.3099999996</v>
      </c>
      <c r="F278" s="24">
        <v>77425.14</v>
      </c>
      <c r="G278" s="24">
        <f t="shared" si="10"/>
        <v>-7070179.1699999999</v>
      </c>
      <c r="H278" s="4" t="s">
        <v>318</v>
      </c>
      <c r="I278" s="2">
        <v>0.1961</v>
      </c>
      <c r="J278" s="29">
        <f t="shared" si="9"/>
        <v>-1386462.135237</v>
      </c>
    </row>
    <row r="279" spans="1:10" x14ac:dyDescent="0.2">
      <c r="A279" s="4" t="s">
        <v>7</v>
      </c>
      <c r="B279" s="4" t="s">
        <v>157</v>
      </c>
      <c r="C279" s="4" t="s">
        <v>83</v>
      </c>
      <c r="D279" s="4" t="s">
        <v>173</v>
      </c>
      <c r="E279" s="24">
        <v>31167731.859999999</v>
      </c>
      <c r="F279" s="24">
        <v>12081845.91</v>
      </c>
      <c r="G279" s="24">
        <f t="shared" si="10"/>
        <v>43249577.769999996</v>
      </c>
      <c r="H279" s="4" t="s">
        <v>318</v>
      </c>
      <c r="I279" s="2">
        <v>0.1961</v>
      </c>
      <c r="J279" s="29">
        <f t="shared" si="9"/>
        <v>8481242.2006969992</v>
      </c>
    </row>
    <row r="280" spans="1:10" x14ac:dyDescent="0.2">
      <c r="A280" s="4" t="s">
        <v>7</v>
      </c>
      <c r="B280" s="4" t="s">
        <v>157</v>
      </c>
      <c r="C280" s="4" t="s">
        <v>83</v>
      </c>
      <c r="D280" s="4" t="s">
        <v>173</v>
      </c>
      <c r="E280" s="24">
        <v>0</v>
      </c>
      <c r="F280" s="24">
        <v>0</v>
      </c>
      <c r="G280" s="24">
        <f t="shared" si="10"/>
        <v>0</v>
      </c>
      <c r="H280" s="4" t="s">
        <v>319</v>
      </c>
      <c r="I280" s="2">
        <v>0.1961</v>
      </c>
      <c r="J280" s="29">
        <f t="shared" si="9"/>
        <v>0</v>
      </c>
    </row>
    <row r="281" spans="1:10" x14ac:dyDescent="0.2">
      <c r="A281" s="4" t="s">
        <v>7</v>
      </c>
      <c r="B281" s="4" t="s">
        <v>157</v>
      </c>
      <c r="C281" s="4" t="s">
        <v>84</v>
      </c>
      <c r="D281" s="4" t="s">
        <v>173</v>
      </c>
      <c r="E281" s="24">
        <v>1485651.72</v>
      </c>
      <c r="F281" s="24">
        <v>1385779.6</v>
      </c>
      <c r="G281" s="24">
        <f t="shared" si="10"/>
        <v>2871431.3200000003</v>
      </c>
      <c r="H281" s="4" t="s">
        <v>318</v>
      </c>
      <c r="I281" s="2">
        <v>0.1961</v>
      </c>
      <c r="J281" s="29">
        <f t="shared" si="9"/>
        <v>563087.68185200007</v>
      </c>
    </row>
    <row r="282" spans="1:10" x14ac:dyDescent="0.2">
      <c r="A282" s="4" t="s">
        <v>7</v>
      </c>
      <c r="B282" s="4" t="s">
        <v>157</v>
      </c>
      <c r="C282" s="4" t="s">
        <v>85</v>
      </c>
      <c r="D282" s="4" t="s">
        <v>173</v>
      </c>
      <c r="E282" s="24">
        <v>0</v>
      </c>
      <c r="F282" s="24">
        <v>0</v>
      </c>
      <c r="G282" s="24">
        <f t="shared" si="10"/>
        <v>0</v>
      </c>
      <c r="H282" s="4" t="s">
        <v>318</v>
      </c>
      <c r="I282" s="2">
        <v>0.1961</v>
      </c>
      <c r="J282" s="29">
        <f t="shared" si="9"/>
        <v>0</v>
      </c>
    </row>
    <row r="283" spans="1:10" x14ac:dyDescent="0.2">
      <c r="A283" s="4" t="s">
        <v>7</v>
      </c>
      <c r="B283" s="4" t="s">
        <v>157</v>
      </c>
      <c r="C283" s="4" t="s">
        <v>86</v>
      </c>
      <c r="D283" s="4" t="s">
        <v>173</v>
      </c>
      <c r="E283" s="24">
        <v>712311.62</v>
      </c>
      <c r="F283" s="24">
        <v>440050.28</v>
      </c>
      <c r="G283" s="24">
        <f t="shared" si="10"/>
        <v>1152361.8999999999</v>
      </c>
      <c r="H283" s="4" t="s">
        <v>318</v>
      </c>
      <c r="I283" s="2">
        <v>0.1961</v>
      </c>
      <c r="J283" s="29">
        <f t="shared" si="9"/>
        <v>225978.16858999999</v>
      </c>
    </row>
    <row r="284" spans="1:10" x14ac:dyDescent="0.2">
      <c r="A284" s="4" t="s">
        <v>7</v>
      </c>
      <c r="B284" s="4" t="s">
        <v>157</v>
      </c>
      <c r="C284" s="4" t="s">
        <v>190</v>
      </c>
      <c r="D284" s="4" t="s">
        <v>173</v>
      </c>
      <c r="E284" s="24">
        <v>43963.519999999997</v>
      </c>
      <c r="F284" s="24">
        <v>0</v>
      </c>
      <c r="G284" s="24">
        <f t="shared" si="10"/>
        <v>43963.519999999997</v>
      </c>
      <c r="H284" s="4" t="s">
        <v>318</v>
      </c>
      <c r="I284" s="2">
        <v>0.1961</v>
      </c>
      <c r="J284" s="29">
        <f t="shared" si="9"/>
        <v>8621.2462719999985</v>
      </c>
    </row>
    <row r="285" spans="1:10" x14ac:dyDescent="0.2">
      <c r="A285" s="4" t="s">
        <v>7</v>
      </c>
      <c r="B285" s="4" t="s">
        <v>157</v>
      </c>
      <c r="C285" s="4" t="s">
        <v>87</v>
      </c>
      <c r="D285" s="4" t="s">
        <v>173</v>
      </c>
      <c r="E285" s="24">
        <v>2250493.2599999998</v>
      </c>
      <c r="F285" s="24">
        <v>851773.98</v>
      </c>
      <c r="G285" s="24">
        <f t="shared" si="10"/>
        <v>3102267.2399999998</v>
      </c>
      <c r="H285" s="4" t="s">
        <v>318</v>
      </c>
      <c r="I285" s="2">
        <v>0.1961</v>
      </c>
      <c r="J285" s="29">
        <f t="shared" si="9"/>
        <v>608354.60576399998</v>
      </c>
    </row>
    <row r="286" spans="1:10" x14ac:dyDescent="0.2">
      <c r="A286" s="4" t="s">
        <v>7</v>
      </c>
      <c r="B286" s="4" t="s">
        <v>157</v>
      </c>
      <c r="C286" s="4" t="s">
        <v>88</v>
      </c>
      <c r="D286" s="4" t="s">
        <v>173</v>
      </c>
      <c r="E286" s="24">
        <v>42498474.859999999</v>
      </c>
      <c r="F286" s="24">
        <v>18061274.469999999</v>
      </c>
      <c r="G286" s="24">
        <f t="shared" si="10"/>
        <v>60559749.329999998</v>
      </c>
      <c r="H286" s="4" t="s">
        <v>318</v>
      </c>
      <c r="I286" s="2">
        <v>0.1961</v>
      </c>
      <c r="J286" s="29">
        <f t="shared" si="9"/>
        <v>11875766.843612999</v>
      </c>
    </row>
    <row r="287" spans="1:10" x14ac:dyDescent="0.2">
      <c r="A287" s="4" t="s">
        <v>7</v>
      </c>
      <c r="B287" s="4" t="s">
        <v>157</v>
      </c>
      <c r="C287" s="4" t="s">
        <v>152</v>
      </c>
      <c r="D287" s="4" t="s">
        <v>173</v>
      </c>
      <c r="E287" s="24">
        <v>53819.76</v>
      </c>
      <c r="F287" s="24">
        <v>52568.79</v>
      </c>
      <c r="G287" s="24">
        <f t="shared" si="10"/>
        <v>106388.55</v>
      </c>
      <c r="H287" s="4" t="s">
        <v>318</v>
      </c>
      <c r="I287" s="2">
        <v>0.1961</v>
      </c>
      <c r="J287" s="29">
        <f t="shared" si="9"/>
        <v>20862.794655000002</v>
      </c>
    </row>
    <row r="288" spans="1:10" x14ac:dyDescent="0.2">
      <c r="A288" s="4" t="s">
        <v>7</v>
      </c>
      <c r="B288" s="4" t="s">
        <v>157</v>
      </c>
      <c r="C288" s="4" t="s">
        <v>153</v>
      </c>
      <c r="D288" s="4" t="s">
        <v>173</v>
      </c>
      <c r="E288" s="24">
        <v>-149351.26</v>
      </c>
      <c r="F288" s="24">
        <v>-799586.61</v>
      </c>
      <c r="G288" s="24">
        <f t="shared" si="10"/>
        <v>-948937.87</v>
      </c>
      <c r="H288" s="4" t="s">
        <v>318</v>
      </c>
      <c r="I288" s="2">
        <v>0.1961</v>
      </c>
      <c r="J288" s="29">
        <f t="shared" si="9"/>
        <v>-186086.716307</v>
      </c>
    </row>
    <row r="289" spans="1:10" x14ac:dyDescent="0.2">
      <c r="A289" s="4" t="s">
        <v>7</v>
      </c>
      <c r="B289" s="4" t="s">
        <v>157</v>
      </c>
      <c r="C289" s="4" t="s">
        <v>89</v>
      </c>
      <c r="D289" s="4" t="s">
        <v>173</v>
      </c>
      <c r="E289" s="24">
        <v>-2484343.16</v>
      </c>
      <c r="F289" s="24">
        <v>-2212835.88</v>
      </c>
      <c r="G289" s="24">
        <f t="shared" si="10"/>
        <v>-4697179.04</v>
      </c>
      <c r="H289" s="4" t="s">
        <v>318</v>
      </c>
      <c r="I289" s="2">
        <v>0.1961</v>
      </c>
      <c r="J289" s="29">
        <f t="shared" si="9"/>
        <v>-921116.80974399997</v>
      </c>
    </row>
    <row r="290" spans="1:10" x14ac:dyDescent="0.2">
      <c r="A290" s="4" t="s">
        <v>7</v>
      </c>
      <c r="B290" s="4" t="s">
        <v>157</v>
      </c>
      <c r="C290" s="4" t="s">
        <v>90</v>
      </c>
      <c r="D290" s="4" t="s">
        <v>173</v>
      </c>
      <c r="E290" s="24">
        <v>-42187184.789999999</v>
      </c>
      <c r="F290" s="24">
        <v>-18282731.66</v>
      </c>
      <c r="G290" s="24">
        <f t="shared" si="10"/>
        <v>-60469916.450000003</v>
      </c>
      <c r="H290" s="4" t="s">
        <v>318</v>
      </c>
      <c r="I290" s="2">
        <v>0.1961</v>
      </c>
      <c r="J290" s="29">
        <f t="shared" si="9"/>
        <v>-11858150.615845</v>
      </c>
    </row>
    <row r="291" spans="1:10" x14ac:dyDescent="0.2">
      <c r="A291" s="4" t="s">
        <v>7</v>
      </c>
      <c r="B291" s="4" t="s">
        <v>157</v>
      </c>
      <c r="C291" s="4" t="s">
        <v>192</v>
      </c>
      <c r="D291" s="4" t="s">
        <v>173</v>
      </c>
      <c r="E291" s="24">
        <v>25012.11</v>
      </c>
      <c r="F291" s="24">
        <v>0</v>
      </c>
      <c r="G291" s="24">
        <f t="shared" si="10"/>
        <v>25012.11</v>
      </c>
      <c r="H291" s="4" t="s">
        <v>318</v>
      </c>
      <c r="I291" s="2">
        <v>0.1961</v>
      </c>
      <c r="J291" s="29">
        <f t="shared" si="9"/>
        <v>4904.8747709999998</v>
      </c>
    </row>
    <row r="292" spans="1:10" x14ac:dyDescent="0.2">
      <c r="A292" s="4" t="s">
        <v>7</v>
      </c>
      <c r="B292" s="4" t="s">
        <v>157</v>
      </c>
      <c r="C292" s="4" t="s">
        <v>154</v>
      </c>
      <c r="D292" s="4" t="s">
        <v>173</v>
      </c>
      <c r="E292" s="24">
        <v>13567.05</v>
      </c>
      <c r="F292" s="24">
        <v>0</v>
      </c>
      <c r="G292" s="24">
        <f t="shared" si="10"/>
        <v>13567.05</v>
      </c>
      <c r="H292" s="4" t="s">
        <v>318</v>
      </c>
      <c r="I292" s="2">
        <v>0.1961</v>
      </c>
      <c r="J292" s="29">
        <f t="shared" si="9"/>
        <v>2660.498505</v>
      </c>
    </row>
    <row r="293" spans="1:10" x14ac:dyDescent="0.2">
      <c r="A293" s="4" t="s">
        <v>7</v>
      </c>
      <c r="B293" s="4" t="s">
        <v>157</v>
      </c>
      <c r="C293" s="4" t="s">
        <v>91</v>
      </c>
      <c r="D293" s="4" t="s">
        <v>173</v>
      </c>
      <c r="E293" s="24">
        <v>0</v>
      </c>
      <c r="F293" s="24">
        <v>-16475.18</v>
      </c>
      <c r="G293" s="24">
        <f t="shared" si="10"/>
        <v>-16475.18</v>
      </c>
      <c r="H293" s="4" t="s">
        <v>318</v>
      </c>
      <c r="I293" s="2">
        <v>0.1961</v>
      </c>
      <c r="J293" s="29">
        <f t="shared" si="9"/>
        <v>-3230.7827980000002</v>
      </c>
    </row>
    <row r="294" spans="1:10" x14ac:dyDescent="0.2">
      <c r="A294" s="4" t="s">
        <v>7</v>
      </c>
      <c r="B294" s="4" t="s">
        <v>157</v>
      </c>
      <c r="C294" s="4" t="s">
        <v>92</v>
      </c>
      <c r="D294" s="4" t="s">
        <v>173</v>
      </c>
      <c r="E294" s="24">
        <v>1145993.6100000001</v>
      </c>
      <c r="F294" s="24">
        <v>457341.65</v>
      </c>
      <c r="G294" s="24">
        <f t="shared" si="10"/>
        <v>1603335.2600000002</v>
      </c>
      <c r="H294" s="4" t="s">
        <v>318</v>
      </c>
      <c r="I294" s="2">
        <v>0.1961</v>
      </c>
      <c r="J294" s="29">
        <f t="shared" si="9"/>
        <v>314414.04448600003</v>
      </c>
    </row>
    <row r="295" spans="1:10" x14ac:dyDescent="0.2">
      <c r="A295" s="4" t="s">
        <v>7</v>
      </c>
      <c r="B295" s="4" t="s">
        <v>157</v>
      </c>
      <c r="C295" s="4" t="s">
        <v>93</v>
      </c>
      <c r="D295" s="4" t="s">
        <v>173</v>
      </c>
      <c r="E295" s="24">
        <v>2853336.8</v>
      </c>
      <c r="F295" s="24">
        <v>978982.66</v>
      </c>
      <c r="G295" s="24">
        <f t="shared" si="10"/>
        <v>3832319.46</v>
      </c>
      <c r="H295" s="4" t="s">
        <v>318</v>
      </c>
      <c r="I295" s="2">
        <v>0.1961</v>
      </c>
      <c r="J295" s="29">
        <f t="shared" si="9"/>
        <v>751517.84610600001</v>
      </c>
    </row>
    <row r="296" spans="1:10" x14ac:dyDescent="0.2">
      <c r="A296" s="4" t="s">
        <v>7</v>
      </c>
      <c r="B296" s="4" t="s">
        <v>157</v>
      </c>
      <c r="C296" s="4" t="s">
        <v>93</v>
      </c>
      <c r="D296" s="4" t="s">
        <v>173</v>
      </c>
      <c r="E296" s="24">
        <v>13585444.029999999</v>
      </c>
      <c r="F296" s="24">
        <v>6642785.2400000002</v>
      </c>
      <c r="G296" s="24">
        <f t="shared" si="10"/>
        <v>20228229.27</v>
      </c>
      <c r="H296" s="4" t="s">
        <v>319</v>
      </c>
      <c r="I296" s="2">
        <v>0.1961</v>
      </c>
      <c r="J296" s="29">
        <f t="shared" si="9"/>
        <v>3966755.7598469998</v>
      </c>
    </row>
    <row r="297" spans="1:10" x14ac:dyDescent="0.2">
      <c r="A297" s="4" t="s">
        <v>7</v>
      </c>
      <c r="B297" s="4" t="s">
        <v>157</v>
      </c>
      <c r="C297" s="4" t="s">
        <v>94</v>
      </c>
      <c r="D297" s="4" t="s">
        <v>173</v>
      </c>
      <c r="E297" s="24">
        <v>96363.69</v>
      </c>
      <c r="F297" s="24">
        <v>46006.720000000001</v>
      </c>
      <c r="G297" s="24">
        <f t="shared" si="10"/>
        <v>142370.41</v>
      </c>
      <c r="H297" s="4" t="s">
        <v>318</v>
      </c>
      <c r="I297" s="2">
        <v>0.1961</v>
      </c>
      <c r="J297" s="29">
        <f t="shared" si="9"/>
        <v>27918.837401000001</v>
      </c>
    </row>
    <row r="298" spans="1:10" x14ac:dyDescent="0.2">
      <c r="A298" s="4" t="s">
        <v>7</v>
      </c>
      <c r="B298" s="4" t="s">
        <v>157</v>
      </c>
      <c r="C298" s="4" t="s">
        <v>193</v>
      </c>
      <c r="D298" s="4" t="s">
        <v>173</v>
      </c>
      <c r="E298" s="24">
        <v>12310.27</v>
      </c>
      <c r="F298" s="24">
        <v>0</v>
      </c>
      <c r="G298" s="24">
        <f t="shared" si="10"/>
        <v>12310.27</v>
      </c>
      <c r="H298" s="4" t="s">
        <v>318</v>
      </c>
      <c r="I298" s="2">
        <v>0.1961</v>
      </c>
      <c r="J298" s="29">
        <f t="shared" si="9"/>
        <v>2414.0439470000001</v>
      </c>
    </row>
    <row r="299" spans="1:10" x14ac:dyDescent="0.2">
      <c r="A299" s="4" t="s">
        <v>7</v>
      </c>
      <c r="B299" s="4" t="s">
        <v>157</v>
      </c>
      <c r="C299" s="4" t="s">
        <v>95</v>
      </c>
      <c r="D299" s="4" t="s">
        <v>173</v>
      </c>
      <c r="E299" s="24">
        <v>3009912.41</v>
      </c>
      <c r="F299" s="24">
        <v>1547284.07</v>
      </c>
      <c r="G299" s="24">
        <f t="shared" si="10"/>
        <v>4557196.4800000004</v>
      </c>
      <c r="H299" s="4" t="s">
        <v>318</v>
      </c>
      <c r="I299" s="2">
        <v>0.1961</v>
      </c>
      <c r="J299" s="29">
        <f t="shared" si="9"/>
        <v>893666.22972800012</v>
      </c>
    </row>
    <row r="300" spans="1:10" x14ac:dyDescent="0.2">
      <c r="A300" s="4" t="s">
        <v>7</v>
      </c>
      <c r="B300" s="4" t="s">
        <v>157</v>
      </c>
      <c r="C300" s="4" t="s">
        <v>96</v>
      </c>
      <c r="D300" s="4" t="s">
        <v>173</v>
      </c>
      <c r="E300" s="24">
        <v>161437.22</v>
      </c>
      <c r="F300" s="24">
        <v>84863</v>
      </c>
      <c r="G300" s="24">
        <f t="shared" si="10"/>
        <v>246300.22</v>
      </c>
      <c r="H300" s="4" t="s">
        <v>318</v>
      </c>
      <c r="I300" s="2">
        <v>0.1961</v>
      </c>
      <c r="J300" s="29">
        <f t="shared" si="9"/>
        <v>48299.473142000003</v>
      </c>
    </row>
    <row r="301" spans="1:10" x14ac:dyDescent="0.2">
      <c r="A301" s="4" t="s">
        <v>7</v>
      </c>
      <c r="B301" s="4" t="s">
        <v>157</v>
      </c>
      <c r="C301" s="4" t="s">
        <v>97</v>
      </c>
      <c r="D301" s="4" t="s">
        <v>173</v>
      </c>
      <c r="E301" s="24">
        <v>94993.3</v>
      </c>
      <c r="F301" s="24">
        <v>5985.45</v>
      </c>
      <c r="G301" s="24">
        <f t="shared" si="10"/>
        <v>100978.75</v>
      </c>
      <c r="H301" s="4" t="s">
        <v>318</v>
      </c>
      <c r="I301" s="2">
        <v>0.1961</v>
      </c>
      <c r="J301" s="29">
        <f t="shared" si="9"/>
        <v>19801.932874999999</v>
      </c>
    </row>
    <row r="302" spans="1:10" x14ac:dyDescent="0.2">
      <c r="A302" s="4" t="s">
        <v>7</v>
      </c>
      <c r="B302" s="4" t="s">
        <v>157</v>
      </c>
      <c r="C302" s="4" t="s">
        <v>194</v>
      </c>
      <c r="D302" s="4" t="s">
        <v>173</v>
      </c>
      <c r="E302" s="24">
        <v>504472.25</v>
      </c>
      <c r="F302" s="24">
        <v>302016.84999999998</v>
      </c>
      <c r="G302" s="24">
        <f t="shared" si="10"/>
        <v>806489.1</v>
      </c>
      <c r="H302" s="4" t="s">
        <v>318</v>
      </c>
      <c r="I302" s="2">
        <v>0.1961</v>
      </c>
      <c r="J302" s="29">
        <f t="shared" si="9"/>
        <v>158152.51251</v>
      </c>
    </row>
    <row r="303" spans="1:10" x14ac:dyDescent="0.2">
      <c r="A303" s="4" t="s">
        <v>7</v>
      </c>
      <c r="B303" s="4" t="s">
        <v>157</v>
      </c>
      <c r="C303" s="4" t="s">
        <v>377</v>
      </c>
      <c r="D303" s="4" t="s">
        <v>173</v>
      </c>
      <c r="E303" s="24">
        <v>25328</v>
      </c>
      <c r="F303" s="24">
        <v>0</v>
      </c>
      <c r="G303" s="24">
        <f t="shared" si="10"/>
        <v>25328</v>
      </c>
      <c r="H303" s="4" t="s">
        <v>318</v>
      </c>
      <c r="I303" s="2">
        <v>0.1961</v>
      </c>
      <c r="J303" s="29">
        <f t="shared" si="9"/>
        <v>4966.8207999999995</v>
      </c>
    </row>
    <row r="304" spans="1:10" x14ac:dyDescent="0.2">
      <c r="A304" s="4" t="s">
        <v>7</v>
      </c>
      <c r="B304" s="4" t="s">
        <v>157</v>
      </c>
      <c r="C304" s="4" t="s">
        <v>377</v>
      </c>
      <c r="D304" s="4" t="s">
        <v>173</v>
      </c>
      <c r="E304" s="24">
        <v>107884</v>
      </c>
      <c r="F304" s="24">
        <v>54636</v>
      </c>
      <c r="G304" s="24">
        <f t="shared" si="10"/>
        <v>162520</v>
      </c>
      <c r="H304" s="4" t="s">
        <v>319</v>
      </c>
      <c r="I304" s="2">
        <v>0.1961</v>
      </c>
      <c r="J304" s="29">
        <f t="shared" si="9"/>
        <v>31870.171999999999</v>
      </c>
    </row>
    <row r="305" spans="1:10" x14ac:dyDescent="0.2">
      <c r="A305" s="4" t="s">
        <v>7</v>
      </c>
      <c r="B305" s="4" t="s">
        <v>157</v>
      </c>
      <c r="C305" s="4" t="s">
        <v>98</v>
      </c>
      <c r="D305" s="4" t="s">
        <v>173</v>
      </c>
      <c r="E305" s="24">
        <v>33300.519999999997</v>
      </c>
      <c r="F305" s="24">
        <v>50335.26</v>
      </c>
      <c r="G305" s="24">
        <f t="shared" si="10"/>
        <v>83635.78</v>
      </c>
      <c r="H305" s="4" t="s">
        <v>318</v>
      </c>
      <c r="I305" s="2">
        <v>0.1961</v>
      </c>
      <c r="J305" s="29">
        <f t="shared" si="9"/>
        <v>16400.976458000001</v>
      </c>
    </row>
    <row r="306" spans="1:10" x14ac:dyDescent="0.2">
      <c r="A306" s="4" t="s">
        <v>7</v>
      </c>
      <c r="B306" s="4" t="s">
        <v>157</v>
      </c>
      <c r="C306" s="4" t="s">
        <v>99</v>
      </c>
      <c r="D306" s="4" t="s">
        <v>173</v>
      </c>
      <c r="E306" s="24">
        <v>1194398.8999999999</v>
      </c>
      <c r="F306" s="24">
        <v>364204.34</v>
      </c>
      <c r="G306" s="24">
        <f t="shared" si="10"/>
        <v>1558603.24</v>
      </c>
      <c r="H306" s="4" t="s">
        <v>318</v>
      </c>
      <c r="I306" s="2">
        <v>0.1961</v>
      </c>
      <c r="J306" s="29">
        <f t="shared" si="9"/>
        <v>305642.09536400001</v>
      </c>
    </row>
    <row r="307" spans="1:10" x14ac:dyDescent="0.2">
      <c r="A307" s="4" t="s">
        <v>7</v>
      </c>
      <c r="B307" s="4" t="s">
        <v>157</v>
      </c>
      <c r="C307" s="4" t="s">
        <v>99</v>
      </c>
      <c r="D307" s="4" t="s">
        <v>173</v>
      </c>
      <c r="E307" s="24">
        <v>-1544442.9</v>
      </c>
      <c r="F307" s="24">
        <v>-507584.01</v>
      </c>
      <c r="G307" s="24">
        <f t="shared" si="10"/>
        <v>-2052026.91</v>
      </c>
      <c r="H307" s="4" t="s">
        <v>319</v>
      </c>
      <c r="I307" s="2">
        <v>0.1961</v>
      </c>
      <c r="J307" s="29">
        <f t="shared" si="9"/>
        <v>-402402.47705099999</v>
      </c>
    </row>
    <row r="308" spans="1:10" x14ac:dyDescent="0.2">
      <c r="A308" s="4" t="s">
        <v>7</v>
      </c>
      <c r="B308" s="4" t="s">
        <v>157</v>
      </c>
      <c r="C308" s="4" t="s">
        <v>195</v>
      </c>
      <c r="D308" s="4" t="s">
        <v>173</v>
      </c>
      <c r="E308" s="24">
        <v>56130.15</v>
      </c>
      <c r="F308" s="24">
        <v>7411.6</v>
      </c>
      <c r="G308" s="24">
        <f t="shared" si="10"/>
        <v>63541.75</v>
      </c>
      <c r="H308" s="4" t="s">
        <v>318</v>
      </c>
      <c r="I308" s="2">
        <v>0.1961</v>
      </c>
      <c r="J308" s="29">
        <f t="shared" si="9"/>
        <v>12460.537174999999</v>
      </c>
    </row>
    <row r="309" spans="1:10" x14ac:dyDescent="0.2">
      <c r="A309" s="4" t="s">
        <v>7</v>
      </c>
      <c r="B309" s="4" t="s">
        <v>157</v>
      </c>
      <c r="C309" s="4" t="s">
        <v>196</v>
      </c>
      <c r="D309" s="4" t="s">
        <v>173</v>
      </c>
      <c r="E309" s="24">
        <v>375172.78</v>
      </c>
      <c r="F309" s="24">
        <v>121936.34</v>
      </c>
      <c r="G309" s="24">
        <f t="shared" si="10"/>
        <v>497109.12</v>
      </c>
      <c r="H309" s="4" t="s">
        <v>318</v>
      </c>
      <c r="I309" s="2">
        <v>0.1961</v>
      </c>
      <c r="J309" s="29">
        <f t="shared" si="9"/>
        <v>97483.098431999999</v>
      </c>
    </row>
    <row r="310" spans="1:10" x14ac:dyDescent="0.2">
      <c r="A310" s="4" t="s">
        <v>7</v>
      </c>
      <c r="B310" s="4" t="s">
        <v>157</v>
      </c>
      <c r="C310" s="4" t="s">
        <v>197</v>
      </c>
      <c r="D310" s="4" t="s">
        <v>173</v>
      </c>
      <c r="E310" s="24">
        <v>1351071.88</v>
      </c>
      <c r="F310" s="24">
        <v>14.61</v>
      </c>
      <c r="G310" s="24">
        <f t="shared" si="10"/>
        <v>1351086.49</v>
      </c>
      <c r="H310" s="4" t="s">
        <v>318</v>
      </c>
      <c r="I310" s="2">
        <v>0.1961</v>
      </c>
      <c r="J310" s="29">
        <f t="shared" ref="J310:J374" si="11">G310*I310</f>
        <v>264948.06068900001</v>
      </c>
    </row>
    <row r="311" spans="1:10" x14ac:dyDescent="0.2">
      <c r="A311" s="4" t="s">
        <v>7</v>
      </c>
      <c r="B311" s="4" t="s">
        <v>157</v>
      </c>
      <c r="C311" s="4" t="s">
        <v>198</v>
      </c>
      <c r="D311" s="4" t="s">
        <v>173</v>
      </c>
      <c r="E311" s="24">
        <v>3549466</v>
      </c>
      <c r="F311" s="24">
        <v>1249578.94</v>
      </c>
      <c r="G311" s="24">
        <f t="shared" si="10"/>
        <v>4799044.9399999995</v>
      </c>
      <c r="H311" s="4" t="s">
        <v>318</v>
      </c>
      <c r="I311" s="2">
        <v>0.1961</v>
      </c>
      <c r="J311" s="29">
        <f t="shared" si="11"/>
        <v>941092.71273399983</v>
      </c>
    </row>
    <row r="312" spans="1:10" x14ac:dyDescent="0.2">
      <c r="A312" s="4" t="s">
        <v>7</v>
      </c>
      <c r="B312" s="4" t="s">
        <v>157</v>
      </c>
      <c r="C312" s="4" t="s">
        <v>199</v>
      </c>
      <c r="D312" s="4" t="s">
        <v>173</v>
      </c>
      <c r="E312" s="24">
        <v>0</v>
      </c>
      <c r="F312" s="24">
        <v>-265624.15000000002</v>
      </c>
      <c r="G312" s="24">
        <f t="shared" si="10"/>
        <v>-265624.15000000002</v>
      </c>
      <c r="H312" s="4" t="s">
        <v>318</v>
      </c>
      <c r="I312" s="2">
        <v>0.1961</v>
      </c>
      <c r="J312" s="29">
        <f t="shared" si="11"/>
        <v>-52088.895815000003</v>
      </c>
    </row>
    <row r="313" spans="1:10" x14ac:dyDescent="0.2">
      <c r="A313" s="4" t="s">
        <v>7</v>
      </c>
      <c r="B313" s="4" t="s">
        <v>157</v>
      </c>
      <c r="C313" s="4" t="s">
        <v>9</v>
      </c>
      <c r="D313" s="4" t="s">
        <v>173</v>
      </c>
      <c r="E313" s="24">
        <v>2169.61</v>
      </c>
      <c r="F313" s="24">
        <v>0</v>
      </c>
      <c r="G313" s="24">
        <f t="shared" si="10"/>
        <v>2169.61</v>
      </c>
      <c r="H313" s="4" t="s">
        <v>318</v>
      </c>
      <c r="I313" s="2">
        <v>0.1961</v>
      </c>
      <c r="J313" s="29">
        <f t="shared" si="11"/>
        <v>425.46052100000003</v>
      </c>
    </row>
    <row r="314" spans="1:10" x14ac:dyDescent="0.2">
      <c r="A314" s="4" t="s">
        <v>7</v>
      </c>
      <c r="B314" s="4" t="s">
        <v>157</v>
      </c>
      <c r="C314" s="4" t="s">
        <v>205</v>
      </c>
      <c r="D314" s="4" t="s">
        <v>173</v>
      </c>
      <c r="E314" s="24">
        <v>0.17</v>
      </c>
      <c r="F314" s="24">
        <v>0.09</v>
      </c>
      <c r="G314" s="24">
        <f t="shared" si="10"/>
        <v>0.26</v>
      </c>
      <c r="H314" s="4" t="s">
        <v>318</v>
      </c>
      <c r="I314" s="2">
        <v>0.1961</v>
      </c>
      <c r="J314" s="29">
        <f t="shared" si="11"/>
        <v>5.0986000000000004E-2</v>
      </c>
    </row>
    <row r="315" spans="1:10" x14ac:dyDescent="0.2">
      <c r="A315" s="4" t="s">
        <v>7</v>
      </c>
      <c r="B315" s="4" t="s">
        <v>157</v>
      </c>
      <c r="C315" s="4" t="s">
        <v>102</v>
      </c>
      <c r="D315" s="4" t="s">
        <v>173</v>
      </c>
      <c r="E315" s="24">
        <v>-359475.8</v>
      </c>
      <c r="F315" s="24">
        <v>-183838.11</v>
      </c>
      <c r="G315" s="24">
        <f t="shared" si="10"/>
        <v>-543313.90999999992</v>
      </c>
      <c r="H315" s="4" t="s">
        <v>318</v>
      </c>
      <c r="I315" s="2">
        <v>0.1961</v>
      </c>
      <c r="J315" s="29">
        <f t="shared" si="11"/>
        <v>-106543.85775099999</v>
      </c>
    </row>
    <row r="316" spans="1:10" x14ac:dyDescent="0.2">
      <c r="A316" s="4" t="s">
        <v>7</v>
      </c>
      <c r="B316" s="4" t="s">
        <v>157</v>
      </c>
      <c r="C316" s="4" t="s">
        <v>207</v>
      </c>
      <c r="D316" s="4" t="s">
        <v>173</v>
      </c>
      <c r="E316" s="24">
        <v>8928042.5500000007</v>
      </c>
      <c r="F316" s="24">
        <v>0</v>
      </c>
      <c r="G316" s="24">
        <f t="shared" si="10"/>
        <v>8928042.5500000007</v>
      </c>
      <c r="H316" s="4" t="s">
        <v>318</v>
      </c>
      <c r="I316" s="2">
        <v>0.1961</v>
      </c>
      <c r="J316" s="29">
        <f t="shared" si="11"/>
        <v>1750789.144055</v>
      </c>
    </row>
    <row r="317" spans="1:10" x14ac:dyDescent="0.2">
      <c r="A317" s="4" t="s">
        <v>7</v>
      </c>
      <c r="B317" s="4" t="s">
        <v>157</v>
      </c>
      <c r="C317" s="4" t="s">
        <v>208</v>
      </c>
      <c r="D317" s="4" t="s">
        <v>173</v>
      </c>
      <c r="E317" s="24">
        <v>-229331.48</v>
      </c>
      <c r="F317" s="24">
        <v>0</v>
      </c>
      <c r="G317" s="24">
        <f t="shared" si="10"/>
        <v>-229331.48</v>
      </c>
      <c r="H317" s="4" t="s">
        <v>318</v>
      </c>
      <c r="I317" s="2">
        <v>0.1961</v>
      </c>
      <c r="J317" s="29">
        <f t="shared" si="11"/>
        <v>-44971.903228000003</v>
      </c>
    </row>
    <row r="318" spans="1:10" x14ac:dyDescent="0.2">
      <c r="A318" s="4" t="s">
        <v>7</v>
      </c>
      <c r="B318" s="4" t="s">
        <v>157</v>
      </c>
      <c r="C318" s="4" t="s">
        <v>103</v>
      </c>
      <c r="D318" s="4" t="s">
        <v>173</v>
      </c>
      <c r="E318" s="24">
        <v>-3079200.03</v>
      </c>
      <c r="F318" s="24">
        <v>-560997.06999999995</v>
      </c>
      <c r="G318" s="24">
        <f t="shared" si="10"/>
        <v>-3640197.0999999996</v>
      </c>
      <c r="H318" s="4" t="s">
        <v>318</v>
      </c>
      <c r="I318" s="2">
        <v>0.1961</v>
      </c>
      <c r="J318" s="29">
        <f t="shared" si="11"/>
        <v>-713842.65130999987</v>
      </c>
    </row>
    <row r="319" spans="1:10" x14ac:dyDescent="0.2">
      <c r="A319" s="4" t="s">
        <v>7</v>
      </c>
      <c r="B319" s="4" t="s">
        <v>157</v>
      </c>
      <c r="C319" s="4" t="s">
        <v>339</v>
      </c>
      <c r="D319" s="4" t="s">
        <v>173</v>
      </c>
      <c r="E319" s="24">
        <v>-720</v>
      </c>
      <c r="F319" s="24">
        <v>-1400</v>
      </c>
      <c r="G319" s="24">
        <f t="shared" si="10"/>
        <v>-2120</v>
      </c>
      <c r="H319" s="4" t="s">
        <v>318</v>
      </c>
      <c r="I319" s="2">
        <v>0.1961</v>
      </c>
      <c r="J319" s="29">
        <f t="shared" si="11"/>
        <v>-415.73199999999997</v>
      </c>
    </row>
    <row r="320" spans="1:10" x14ac:dyDescent="0.2">
      <c r="A320" s="4" t="s">
        <v>7</v>
      </c>
      <c r="B320" s="4" t="s">
        <v>157</v>
      </c>
      <c r="C320" s="4" t="s">
        <v>209</v>
      </c>
      <c r="D320" s="4" t="s">
        <v>173</v>
      </c>
      <c r="E320" s="24">
        <v>1397558.27</v>
      </c>
      <c r="F320" s="24">
        <v>-174292</v>
      </c>
      <c r="G320" s="24">
        <f t="shared" si="10"/>
        <v>1223266.27</v>
      </c>
      <c r="H320" s="4" t="s">
        <v>318</v>
      </c>
      <c r="I320" s="2">
        <v>0.1961</v>
      </c>
      <c r="J320" s="29">
        <f t="shared" si="11"/>
        <v>239882.51554699999</v>
      </c>
    </row>
    <row r="321" spans="1:10" x14ac:dyDescent="0.2">
      <c r="A321" s="4" t="s">
        <v>7</v>
      </c>
      <c r="B321" s="4" t="s">
        <v>157</v>
      </c>
      <c r="C321" s="4" t="s">
        <v>209</v>
      </c>
      <c r="D321" s="4" t="s">
        <v>173</v>
      </c>
      <c r="E321" s="24">
        <v>193436</v>
      </c>
      <c r="F321" s="24">
        <v>174292</v>
      </c>
      <c r="G321" s="24">
        <f t="shared" si="10"/>
        <v>367728</v>
      </c>
      <c r="H321" s="4" t="s">
        <v>319</v>
      </c>
      <c r="I321" s="2">
        <v>0.1961</v>
      </c>
      <c r="J321" s="29">
        <f t="shared" si="11"/>
        <v>72111.460800000001</v>
      </c>
    </row>
    <row r="322" spans="1:10" x14ac:dyDescent="0.2">
      <c r="A322" s="4" t="s">
        <v>7</v>
      </c>
      <c r="B322" s="4" t="s">
        <v>157</v>
      </c>
      <c r="C322" s="4" t="s">
        <v>104</v>
      </c>
      <c r="D322" s="4" t="s">
        <v>173</v>
      </c>
      <c r="E322" s="24">
        <v>-6032</v>
      </c>
      <c r="F322" s="24">
        <v>81221.2</v>
      </c>
      <c r="G322" s="24">
        <f t="shared" si="10"/>
        <v>75189.2</v>
      </c>
      <c r="H322" s="4" t="s">
        <v>318</v>
      </c>
      <c r="I322" s="2">
        <v>0.1961</v>
      </c>
      <c r="J322" s="29">
        <f t="shared" si="11"/>
        <v>14744.60212</v>
      </c>
    </row>
    <row r="323" spans="1:10" x14ac:dyDescent="0.2">
      <c r="A323" s="4" t="s">
        <v>7</v>
      </c>
      <c r="B323" s="4" t="s">
        <v>157</v>
      </c>
      <c r="C323" s="4" t="s">
        <v>104</v>
      </c>
      <c r="D323" s="4" t="s">
        <v>173</v>
      </c>
      <c r="E323" s="24">
        <v>-7082224</v>
      </c>
      <c r="F323" s="24">
        <v>-3526264.77</v>
      </c>
      <c r="G323" s="24">
        <f t="shared" si="10"/>
        <v>-10608488.77</v>
      </c>
      <c r="H323" s="4" t="s">
        <v>319</v>
      </c>
      <c r="I323" s="2">
        <v>0.1961</v>
      </c>
      <c r="J323" s="29">
        <f t="shared" si="11"/>
        <v>-2080324.6477969999</v>
      </c>
    </row>
    <row r="324" spans="1:10" x14ac:dyDescent="0.2">
      <c r="A324" s="4" t="s">
        <v>7</v>
      </c>
      <c r="B324" s="4" t="s">
        <v>157</v>
      </c>
      <c r="C324" s="4" t="s">
        <v>210</v>
      </c>
      <c r="D324" s="4" t="s">
        <v>173</v>
      </c>
      <c r="E324" s="24">
        <v>-119671.89</v>
      </c>
      <c r="F324" s="24">
        <v>-52042.36</v>
      </c>
      <c r="G324" s="24">
        <f t="shared" si="10"/>
        <v>-171714.25</v>
      </c>
      <c r="H324" s="4" t="s">
        <v>318</v>
      </c>
      <c r="I324" s="2">
        <v>0.1961</v>
      </c>
      <c r="J324" s="29">
        <f t="shared" si="11"/>
        <v>-33673.164425000003</v>
      </c>
    </row>
    <row r="325" spans="1:10" x14ac:dyDescent="0.2">
      <c r="A325" s="4" t="s">
        <v>7</v>
      </c>
      <c r="B325" s="4" t="s">
        <v>157</v>
      </c>
      <c r="C325" s="4" t="s">
        <v>12</v>
      </c>
      <c r="D325" s="4" t="s">
        <v>173</v>
      </c>
      <c r="E325" s="24">
        <v>-115009448.56999999</v>
      </c>
      <c r="F325" s="24">
        <v>-56619838.380000003</v>
      </c>
      <c r="G325" s="24">
        <f t="shared" si="10"/>
        <v>-171629286.94999999</v>
      </c>
      <c r="H325" s="4" t="s">
        <v>318</v>
      </c>
      <c r="I325" s="2">
        <v>0.1961</v>
      </c>
      <c r="J325" s="29">
        <f t="shared" si="11"/>
        <v>-33656503.170894995</v>
      </c>
    </row>
    <row r="326" spans="1:10" x14ac:dyDescent="0.2">
      <c r="A326" s="4" t="s">
        <v>7</v>
      </c>
      <c r="B326" s="4" t="s">
        <v>157</v>
      </c>
      <c r="C326" s="4" t="s">
        <v>12</v>
      </c>
      <c r="D326" s="4" t="s">
        <v>173</v>
      </c>
      <c r="E326" s="24">
        <v>-13722371.949999999</v>
      </c>
      <c r="F326" s="24">
        <v>-6697421.2400000002</v>
      </c>
      <c r="G326" s="24">
        <f t="shared" si="10"/>
        <v>-20419793.189999998</v>
      </c>
      <c r="H326" s="4" t="s">
        <v>319</v>
      </c>
      <c r="I326" s="2">
        <v>0.1961</v>
      </c>
      <c r="J326" s="29">
        <f t="shared" si="11"/>
        <v>-4004321.4445589995</v>
      </c>
    </row>
    <row r="327" spans="1:10" x14ac:dyDescent="0.2">
      <c r="A327" s="4" t="s">
        <v>7</v>
      </c>
      <c r="B327" s="4" t="s">
        <v>157</v>
      </c>
      <c r="C327" s="4" t="s">
        <v>211</v>
      </c>
      <c r="D327" s="4" t="s">
        <v>173</v>
      </c>
      <c r="E327" s="24">
        <v>3255760.36</v>
      </c>
      <c r="F327" s="24">
        <v>1367398.96</v>
      </c>
      <c r="G327" s="24">
        <f t="shared" si="10"/>
        <v>4623159.32</v>
      </c>
      <c r="H327" s="4" t="s">
        <v>318</v>
      </c>
      <c r="I327" s="2">
        <v>0.1961</v>
      </c>
      <c r="J327" s="29">
        <f t="shared" si="11"/>
        <v>906601.54265200009</v>
      </c>
    </row>
    <row r="328" spans="1:10" x14ac:dyDescent="0.2">
      <c r="A328" s="4" t="s">
        <v>7</v>
      </c>
      <c r="B328" s="4" t="s">
        <v>157</v>
      </c>
      <c r="C328" s="4" t="s">
        <v>378</v>
      </c>
      <c r="D328" s="4" t="s">
        <v>212</v>
      </c>
      <c r="E328" s="24">
        <v>1646657.53</v>
      </c>
      <c r="F328" s="24">
        <v>300112.99</v>
      </c>
      <c r="G328" s="24">
        <f t="shared" si="10"/>
        <v>1946770.52</v>
      </c>
      <c r="H328" s="4" t="s">
        <v>318</v>
      </c>
      <c r="I328" s="2">
        <v>0.1961</v>
      </c>
      <c r="J328" s="29">
        <f t="shared" si="11"/>
        <v>381761.69897199998</v>
      </c>
    </row>
    <row r="329" spans="1:10" x14ac:dyDescent="0.2">
      <c r="A329" s="4" t="s">
        <v>7</v>
      </c>
      <c r="B329" s="4" t="s">
        <v>157</v>
      </c>
      <c r="C329" s="4" t="s">
        <v>379</v>
      </c>
      <c r="D329" s="4" t="s">
        <v>212</v>
      </c>
      <c r="E329" s="24">
        <v>0</v>
      </c>
      <c r="F329" s="24">
        <v>4089.4</v>
      </c>
      <c r="G329" s="24">
        <f t="shared" si="10"/>
        <v>4089.4</v>
      </c>
      <c r="H329" s="4" t="s">
        <v>318</v>
      </c>
      <c r="I329" s="2">
        <v>0.1961</v>
      </c>
      <c r="J329" s="29">
        <f t="shared" si="11"/>
        <v>801.93133999999998</v>
      </c>
    </row>
    <row r="330" spans="1:10" x14ac:dyDescent="0.2">
      <c r="A330" s="4" t="s">
        <v>7</v>
      </c>
      <c r="B330" s="4" t="s">
        <v>157</v>
      </c>
      <c r="C330" s="4" t="s">
        <v>380</v>
      </c>
      <c r="D330" s="4" t="s">
        <v>212</v>
      </c>
      <c r="E330" s="24">
        <v>937039.68</v>
      </c>
      <c r="F330" s="24">
        <v>342745.98</v>
      </c>
      <c r="G330" s="24">
        <f t="shared" si="10"/>
        <v>1279785.6600000001</v>
      </c>
      <c r="H330" s="4" t="s">
        <v>318</v>
      </c>
      <c r="I330" s="2">
        <v>0.1961</v>
      </c>
      <c r="J330" s="29">
        <f t="shared" si="11"/>
        <v>250965.96792600001</v>
      </c>
    </row>
    <row r="331" spans="1:10" x14ac:dyDescent="0.2">
      <c r="A331" s="4" t="s">
        <v>7</v>
      </c>
      <c r="B331" s="4" t="s">
        <v>157</v>
      </c>
      <c r="C331" s="4" t="s">
        <v>381</v>
      </c>
      <c r="D331" s="4" t="s">
        <v>212</v>
      </c>
      <c r="E331" s="24">
        <v>95565.4</v>
      </c>
      <c r="F331" s="24">
        <v>54608.800000000003</v>
      </c>
      <c r="G331" s="24">
        <f t="shared" ref="G331:G394" si="12">SUM(E331:F331)</f>
        <v>150174.20000000001</v>
      </c>
      <c r="H331" s="4" t="s">
        <v>318</v>
      </c>
      <c r="I331" s="2">
        <v>0.1961</v>
      </c>
      <c r="J331" s="29">
        <f t="shared" si="11"/>
        <v>29449.160620000002</v>
      </c>
    </row>
    <row r="332" spans="1:10" x14ac:dyDescent="0.2">
      <c r="A332" s="4" t="s">
        <v>7</v>
      </c>
      <c r="B332" s="4" t="s">
        <v>157</v>
      </c>
      <c r="C332" s="4" t="s">
        <v>382</v>
      </c>
      <c r="D332" s="4" t="s">
        <v>212</v>
      </c>
      <c r="E332" s="24">
        <v>90463.79</v>
      </c>
      <c r="F332" s="24">
        <v>45591.7</v>
      </c>
      <c r="G332" s="24">
        <f t="shared" si="12"/>
        <v>136055.49</v>
      </c>
      <c r="H332" s="4" t="s">
        <v>318</v>
      </c>
      <c r="I332" s="2">
        <v>0.1961</v>
      </c>
      <c r="J332" s="29">
        <f t="shared" si="11"/>
        <v>26680.481588999999</v>
      </c>
    </row>
    <row r="333" spans="1:10" x14ac:dyDescent="0.2">
      <c r="A333" s="4" t="s">
        <v>7</v>
      </c>
      <c r="B333" s="4" t="s">
        <v>157</v>
      </c>
      <c r="C333" s="4" t="s">
        <v>383</v>
      </c>
      <c r="D333" s="4" t="s">
        <v>212</v>
      </c>
      <c r="E333" s="24">
        <v>-975891.73</v>
      </c>
      <c r="F333" s="24">
        <v>0</v>
      </c>
      <c r="G333" s="24">
        <f t="shared" si="12"/>
        <v>-975891.73</v>
      </c>
      <c r="H333" s="4" t="s">
        <v>318</v>
      </c>
      <c r="I333" s="2">
        <v>0.1961</v>
      </c>
      <c r="J333" s="29">
        <f t="shared" si="11"/>
        <v>-191372.36825299999</v>
      </c>
    </row>
    <row r="334" spans="1:10" x14ac:dyDescent="0.2">
      <c r="A334" s="4" t="s">
        <v>7</v>
      </c>
      <c r="B334" s="4" t="s">
        <v>157</v>
      </c>
      <c r="C334" s="4" t="s">
        <v>368</v>
      </c>
      <c r="D334" s="4" t="s">
        <v>212</v>
      </c>
      <c r="E334" s="24">
        <v>500</v>
      </c>
      <c r="F334" s="24">
        <v>350</v>
      </c>
      <c r="G334" s="24">
        <f t="shared" si="12"/>
        <v>850</v>
      </c>
      <c r="H334" s="4" t="s">
        <v>318</v>
      </c>
      <c r="I334" s="2">
        <v>0.1961</v>
      </c>
      <c r="J334" s="29">
        <f t="shared" si="11"/>
        <v>166.685</v>
      </c>
    </row>
    <row r="335" spans="1:10" x14ac:dyDescent="0.2">
      <c r="A335" s="4" t="s">
        <v>7</v>
      </c>
      <c r="B335" s="4" t="s">
        <v>157</v>
      </c>
      <c r="C335" s="4" t="s">
        <v>12</v>
      </c>
      <c r="D335" s="4" t="s">
        <v>212</v>
      </c>
      <c r="E335" s="24">
        <v>-1794334.67</v>
      </c>
      <c r="F335" s="24">
        <v>-747498.87</v>
      </c>
      <c r="G335" s="24">
        <f t="shared" si="12"/>
        <v>-2541833.54</v>
      </c>
      <c r="H335" s="4" t="s">
        <v>318</v>
      </c>
      <c r="I335" s="2">
        <v>0.1961</v>
      </c>
      <c r="J335" s="29">
        <f t="shared" si="11"/>
        <v>-498453.55719399999</v>
      </c>
    </row>
    <row r="336" spans="1:10" x14ac:dyDescent="0.2">
      <c r="A336" s="4" t="s">
        <v>7</v>
      </c>
      <c r="B336" s="4" t="s">
        <v>157</v>
      </c>
      <c r="C336" s="4" t="s">
        <v>103</v>
      </c>
      <c r="D336" s="4" t="s">
        <v>213</v>
      </c>
      <c r="E336" s="24">
        <v>-54688.41</v>
      </c>
      <c r="F336" s="24">
        <v>0</v>
      </c>
      <c r="G336" s="24">
        <f t="shared" si="12"/>
        <v>-54688.41</v>
      </c>
      <c r="H336" s="4" t="s">
        <v>318</v>
      </c>
      <c r="I336" s="2">
        <v>0.1961</v>
      </c>
      <c r="J336" s="29">
        <f t="shared" si="11"/>
        <v>-10724.397201</v>
      </c>
    </row>
    <row r="337" spans="1:13" x14ac:dyDescent="0.2">
      <c r="A337" s="4" t="s">
        <v>7</v>
      </c>
      <c r="B337" s="4" t="s">
        <v>157</v>
      </c>
      <c r="C337" s="4" t="s">
        <v>12</v>
      </c>
      <c r="D337" s="4" t="s">
        <v>213</v>
      </c>
      <c r="E337" s="24">
        <v>0</v>
      </c>
      <c r="F337" s="24">
        <v>0</v>
      </c>
      <c r="G337" s="24">
        <f t="shared" si="12"/>
        <v>0</v>
      </c>
      <c r="H337" s="4" t="s">
        <v>318</v>
      </c>
      <c r="I337" s="2">
        <v>0.1961</v>
      </c>
      <c r="J337" s="29">
        <f t="shared" si="11"/>
        <v>0</v>
      </c>
    </row>
    <row r="338" spans="1:13" x14ac:dyDescent="0.2">
      <c r="A338" s="4" t="s">
        <v>7</v>
      </c>
      <c r="B338" s="4" t="s">
        <v>157</v>
      </c>
      <c r="C338" s="4" t="s">
        <v>215</v>
      </c>
      <c r="D338" s="4" t="s">
        <v>216</v>
      </c>
      <c r="E338" s="24">
        <v>343402.33</v>
      </c>
      <c r="F338" s="24">
        <v>111057.14</v>
      </c>
      <c r="G338" s="24">
        <f t="shared" si="12"/>
        <v>454459.47000000003</v>
      </c>
      <c r="H338" s="4" t="s">
        <v>318</v>
      </c>
      <c r="I338" s="2">
        <v>0.1961</v>
      </c>
      <c r="J338" s="29">
        <f t="shared" si="11"/>
        <v>89119.502067000009</v>
      </c>
    </row>
    <row r="339" spans="1:13" x14ac:dyDescent="0.2">
      <c r="A339" s="4" t="s">
        <v>7</v>
      </c>
      <c r="B339" s="4" t="s">
        <v>157</v>
      </c>
      <c r="C339" s="4" t="s">
        <v>384</v>
      </c>
      <c r="D339" s="4" t="s">
        <v>216</v>
      </c>
      <c r="E339" s="24">
        <v>0</v>
      </c>
      <c r="F339" s="24">
        <v>0</v>
      </c>
      <c r="G339" s="24">
        <f t="shared" si="12"/>
        <v>0</v>
      </c>
      <c r="H339" s="4" t="s">
        <v>318</v>
      </c>
      <c r="I339" s="2">
        <v>0.1961</v>
      </c>
      <c r="J339" s="29">
        <f t="shared" si="11"/>
        <v>0</v>
      </c>
    </row>
    <row r="340" spans="1:13" x14ac:dyDescent="0.2">
      <c r="A340" s="4" t="s">
        <v>7</v>
      </c>
      <c r="B340" s="4" t="s">
        <v>157</v>
      </c>
      <c r="C340" s="4" t="s">
        <v>218</v>
      </c>
      <c r="D340" s="4" t="s">
        <v>216</v>
      </c>
      <c r="E340" s="24">
        <v>364167.8</v>
      </c>
      <c r="F340" s="24">
        <v>123832.41</v>
      </c>
      <c r="G340" s="24">
        <f t="shared" si="12"/>
        <v>488000.20999999996</v>
      </c>
      <c r="H340" s="4" t="s">
        <v>318</v>
      </c>
      <c r="I340" s="2">
        <v>0.1961</v>
      </c>
      <c r="J340" s="29">
        <f t="shared" si="11"/>
        <v>95696.841180999996</v>
      </c>
    </row>
    <row r="341" spans="1:13" x14ac:dyDescent="0.2">
      <c r="A341" s="4" t="s">
        <v>7</v>
      </c>
      <c r="B341" s="4" t="s">
        <v>157</v>
      </c>
      <c r="C341" s="4" t="s">
        <v>219</v>
      </c>
      <c r="D341" s="4" t="s">
        <v>216</v>
      </c>
      <c r="E341" s="24">
        <v>468131.12</v>
      </c>
      <c r="F341" s="24">
        <v>423308.37</v>
      </c>
      <c r="G341" s="24">
        <f t="shared" si="12"/>
        <v>891439.49</v>
      </c>
      <c r="H341" s="4" t="s">
        <v>318</v>
      </c>
      <c r="I341" s="2">
        <v>0.1961</v>
      </c>
      <c r="J341" s="29">
        <f t="shared" si="11"/>
        <v>174811.28398899999</v>
      </c>
    </row>
    <row r="342" spans="1:13" x14ac:dyDescent="0.2">
      <c r="A342" s="4" t="s">
        <v>7</v>
      </c>
      <c r="B342" s="4" t="s">
        <v>157</v>
      </c>
      <c r="C342" s="4" t="s">
        <v>127</v>
      </c>
      <c r="D342" s="4" t="s">
        <v>216</v>
      </c>
      <c r="E342" s="24">
        <v>17600</v>
      </c>
      <c r="F342" s="24">
        <v>0</v>
      </c>
      <c r="G342" s="24">
        <f t="shared" si="12"/>
        <v>17600</v>
      </c>
      <c r="H342" s="4" t="s">
        <v>318</v>
      </c>
      <c r="I342" s="2">
        <v>0.1961</v>
      </c>
      <c r="J342" s="29">
        <f t="shared" si="11"/>
        <v>3451.36</v>
      </c>
    </row>
    <row r="343" spans="1:13" x14ac:dyDescent="0.2">
      <c r="A343" s="4" t="s">
        <v>7</v>
      </c>
      <c r="B343" s="4" t="s">
        <v>157</v>
      </c>
      <c r="C343" s="4" t="s">
        <v>99</v>
      </c>
      <c r="D343" s="4" t="s">
        <v>220</v>
      </c>
      <c r="E343" s="24">
        <v>0</v>
      </c>
      <c r="F343" s="24">
        <v>0</v>
      </c>
      <c r="G343" s="24">
        <f t="shared" si="12"/>
        <v>0</v>
      </c>
      <c r="H343" s="4" t="s">
        <v>318</v>
      </c>
      <c r="I343" s="2">
        <v>0.1961</v>
      </c>
      <c r="J343" s="29">
        <f t="shared" si="11"/>
        <v>0</v>
      </c>
    </row>
    <row r="344" spans="1:13" x14ac:dyDescent="0.2">
      <c r="A344" s="4" t="s">
        <v>7</v>
      </c>
      <c r="B344" s="4" t="s">
        <v>157</v>
      </c>
      <c r="C344" s="4" t="s">
        <v>99</v>
      </c>
      <c r="D344" s="4" t="s">
        <v>220</v>
      </c>
      <c r="E344" s="24">
        <v>0</v>
      </c>
      <c r="F344" s="24">
        <v>0</v>
      </c>
      <c r="G344" s="24">
        <f t="shared" si="12"/>
        <v>0</v>
      </c>
      <c r="H344" s="4" t="s">
        <v>319</v>
      </c>
      <c r="I344" s="2">
        <v>0.1961</v>
      </c>
      <c r="J344" s="29">
        <f t="shared" si="11"/>
        <v>0</v>
      </c>
    </row>
    <row r="345" spans="1:13" x14ac:dyDescent="0.2">
      <c r="A345" s="4" t="s">
        <v>7</v>
      </c>
      <c r="B345" s="4" t="s">
        <v>157</v>
      </c>
      <c r="C345" s="4" t="s">
        <v>221</v>
      </c>
      <c r="D345" s="4" t="s">
        <v>220</v>
      </c>
      <c r="E345" s="24">
        <v>133344</v>
      </c>
      <c r="F345" s="24">
        <v>0</v>
      </c>
      <c r="G345" s="24">
        <f t="shared" si="12"/>
        <v>133344</v>
      </c>
      <c r="H345" s="4" t="s">
        <v>318</v>
      </c>
      <c r="I345" s="2">
        <v>0.1961</v>
      </c>
      <c r="J345" s="29">
        <f t="shared" si="11"/>
        <v>26148.758399999999</v>
      </c>
    </row>
    <row r="346" spans="1:13" x14ac:dyDescent="0.2">
      <c r="A346" s="11"/>
      <c r="B346" s="11" t="s">
        <v>157</v>
      </c>
      <c r="C346" s="11"/>
      <c r="D346" s="11" t="s">
        <v>222</v>
      </c>
      <c r="E346" s="28">
        <v>4812010.25</v>
      </c>
      <c r="F346" s="28">
        <v>-2398342.58</v>
      </c>
      <c r="G346" s="28">
        <f t="shared" si="12"/>
        <v>2413667.67</v>
      </c>
      <c r="H346" s="4"/>
    </row>
    <row r="347" spans="1:13" ht="13.5" thickBot="1" x14ac:dyDescent="0.25">
      <c r="A347" s="11"/>
      <c r="B347" s="11" t="s">
        <v>223</v>
      </c>
      <c r="C347" s="11"/>
      <c r="D347" s="11"/>
      <c r="E347" s="28">
        <v>-4625816.49</v>
      </c>
      <c r="F347" s="28">
        <v>-2398342.58</v>
      </c>
      <c r="G347" s="28">
        <f t="shared" si="12"/>
        <v>-7024159.0700000003</v>
      </c>
      <c r="H347" s="4"/>
      <c r="I347" s="90"/>
      <c r="J347" s="89">
        <f>SUM(J54:J346)</f>
        <v>-1377437.5936270137</v>
      </c>
    </row>
    <row r="348" spans="1:13" ht="13.5" thickTop="1" x14ac:dyDescent="0.2">
      <c r="A348" s="4" t="s">
        <v>7</v>
      </c>
      <c r="B348" s="4" t="s">
        <v>224</v>
      </c>
      <c r="C348" s="4" t="s">
        <v>225</v>
      </c>
      <c r="D348" s="4" t="s">
        <v>226</v>
      </c>
      <c r="E348" s="24">
        <v>930339.28</v>
      </c>
      <c r="F348" s="24">
        <v>489606.31</v>
      </c>
      <c r="G348" s="24">
        <f t="shared" si="12"/>
        <v>1419945.59</v>
      </c>
      <c r="H348" s="4" t="s">
        <v>318</v>
      </c>
      <c r="I348" s="90">
        <v>0.19739999999999999</v>
      </c>
      <c r="J348" s="29">
        <f t="shared" si="11"/>
        <v>280297.25946600002</v>
      </c>
      <c r="M348" s="48"/>
    </row>
    <row r="349" spans="1:13" x14ac:dyDescent="0.2">
      <c r="A349" s="4" t="s">
        <v>7</v>
      </c>
      <c r="B349" s="4" t="s">
        <v>224</v>
      </c>
      <c r="C349" s="4" t="s">
        <v>227</v>
      </c>
      <c r="D349" s="4" t="s">
        <v>226</v>
      </c>
      <c r="E349" s="24">
        <v>35024.51</v>
      </c>
      <c r="F349" s="24">
        <v>15983.38</v>
      </c>
      <c r="G349" s="24">
        <f t="shared" si="12"/>
        <v>51007.89</v>
      </c>
      <c r="H349" s="4" t="s">
        <v>318</v>
      </c>
      <c r="I349" s="90">
        <v>0.19739999999999999</v>
      </c>
      <c r="J349" s="29">
        <f t="shared" si="11"/>
        <v>10068.957485999999</v>
      </c>
    </row>
    <row r="350" spans="1:13" x14ac:dyDescent="0.2">
      <c r="A350" s="4" t="s">
        <v>7</v>
      </c>
      <c r="B350" s="4" t="s">
        <v>224</v>
      </c>
      <c r="C350" s="4" t="s">
        <v>227</v>
      </c>
      <c r="D350" s="4" t="s">
        <v>226</v>
      </c>
      <c r="E350" s="24">
        <v>-178111.43</v>
      </c>
      <c r="F350" s="24">
        <v>-60819.14</v>
      </c>
      <c r="G350" s="24">
        <f t="shared" si="12"/>
        <v>-238930.57</v>
      </c>
      <c r="H350" s="4" t="s">
        <v>319</v>
      </c>
      <c r="I350" s="90">
        <v>0.19739999999999999</v>
      </c>
      <c r="J350" s="29">
        <f t="shared" si="11"/>
        <v>-47164.894518000001</v>
      </c>
    </row>
    <row r="351" spans="1:13" x14ac:dyDescent="0.2">
      <c r="A351" s="4" t="s">
        <v>7</v>
      </c>
      <c r="B351" s="4" t="s">
        <v>224</v>
      </c>
      <c r="C351" s="4" t="s">
        <v>385</v>
      </c>
      <c r="D351" s="4" t="s">
        <v>226</v>
      </c>
      <c r="E351" s="24">
        <v>0</v>
      </c>
      <c r="F351" s="24">
        <v>0</v>
      </c>
      <c r="G351" s="24">
        <f t="shared" si="12"/>
        <v>0</v>
      </c>
      <c r="H351" s="4" t="s">
        <v>318</v>
      </c>
      <c r="I351" s="90">
        <v>0.19739999999999999</v>
      </c>
      <c r="J351" s="29">
        <f t="shared" si="11"/>
        <v>0</v>
      </c>
    </row>
    <row r="352" spans="1:13" x14ac:dyDescent="0.2">
      <c r="A352" s="4" t="s">
        <v>7</v>
      </c>
      <c r="B352" s="4" t="s">
        <v>224</v>
      </c>
      <c r="C352" s="4" t="s">
        <v>386</v>
      </c>
      <c r="D352" s="4" t="s">
        <v>226</v>
      </c>
      <c r="E352" s="24">
        <v>811348.26</v>
      </c>
      <c r="F352" s="24">
        <v>421145.24</v>
      </c>
      <c r="G352" s="24">
        <f t="shared" si="12"/>
        <v>1232493.5</v>
      </c>
      <c r="H352" s="4" t="s">
        <v>318</v>
      </c>
      <c r="I352" s="90">
        <v>0.19739999999999999</v>
      </c>
      <c r="J352" s="29">
        <f t="shared" si="11"/>
        <v>243294.2169</v>
      </c>
    </row>
    <row r="353" spans="1:10" x14ac:dyDescent="0.2">
      <c r="A353" s="4" t="s">
        <v>7</v>
      </c>
      <c r="B353" s="4" t="s">
        <v>224</v>
      </c>
      <c r="C353" s="4" t="s">
        <v>229</v>
      </c>
      <c r="D353" s="4" t="s">
        <v>226</v>
      </c>
      <c r="E353" s="24">
        <v>2013464.95</v>
      </c>
      <c r="F353" s="24">
        <v>1057700.98</v>
      </c>
      <c r="G353" s="24">
        <f t="shared" si="12"/>
        <v>3071165.9299999997</v>
      </c>
      <c r="H353" s="4" t="s">
        <v>318</v>
      </c>
      <c r="I353" s="90">
        <v>0.19739999999999999</v>
      </c>
      <c r="J353" s="29">
        <f t="shared" si="11"/>
        <v>606248.15458199987</v>
      </c>
    </row>
    <row r="354" spans="1:10" x14ac:dyDescent="0.2">
      <c r="A354" s="4" t="s">
        <v>7</v>
      </c>
      <c r="B354" s="4" t="s">
        <v>224</v>
      </c>
      <c r="C354" s="4" t="s">
        <v>387</v>
      </c>
      <c r="D354" s="4" t="s">
        <v>226</v>
      </c>
      <c r="E354" s="24">
        <v>92998.07</v>
      </c>
      <c r="F354" s="24">
        <v>45674.87</v>
      </c>
      <c r="G354" s="24">
        <f t="shared" si="12"/>
        <v>138672.94</v>
      </c>
      <c r="H354" s="4" t="s">
        <v>318</v>
      </c>
      <c r="I354" s="90">
        <v>0.19739999999999999</v>
      </c>
      <c r="J354" s="29">
        <f t="shared" si="11"/>
        <v>27374.038356000001</v>
      </c>
    </row>
    <row r="355" spans="1:10" x14ac:dyDescent="0.2">
      <c r="A355" s="4" t="s">
        <v>7</v>
      </c>
      <c r="B355" s="4" t="s">
        <v>224</v>
      </c>
      <c r="C355" s="4" t="s">
        <v>235</v>
      </c>
      <c r="D355" s="4" t="s">
        <v>226</v>
      </c>
      <c r="E355" s="24">
        <v>0</v>
      </c>
      <c r="F355" s="24">
        <v>0</v>
      </c>
      <c r="G355" s="24">
        <f t="shared" si="12"/>
        <v>0</v>
      </c>
      <c r="H355" s="4" t="s">
        <v>318</v>
      </c>
      <c r="I355" s="90">
        <v>0.19739999999999999</v>
      </c>
      <c r="J355" s="29">
        <f t="shared" si="11"/>
        <v>0</v>
      </c>
    </row>
    <row r="356" spans="1:10" x14ac:dyDescent="0.2">
      <c r="A356" s="4" t="s">
        <v>7</v>
      </c>
      <c r="B356" s="4" t="s">
        <v>224</v>
      </c>
      <c r="C356" s="4" t="s">
        <v>236</v>
      </c>
      <c r="D356" s="4" t="s">
        <v>226</v>
      </c>
      <c r="E356" s="24">
        <v>0</v>
      </c>
      <c r="F356" s="24">
        <v>0</v>
      </c>
      <c r="G356" s="24">
        <f t="shared" si="12"/>
        <v>0</v>
      </c>
      <c r="H356" s="4" t="s">
        <v>318</v>
      </c>
      <c r="I356" s="90">
        <v>0.19739999999999999</v>
      </c>
      <c r="J356" s="29">
        <f t="shared" si="11"/>
        <v>0</v>
      </c>
    </row>
    <row r="357" spans="1:10" x14ac:dyDescent="0.2">
      <c r="A357" s="4" t="s">
        <v>7</v>
      </c>
      <c r="B357" s="4" t="s">
        <v>224</v>
      </c>
      <c r="C357" s="4" t="s">
        <v>237</v>
      </c>
      <c r="D357" s="4" t="s">
        <v>226</v>
      </c>
      <c r="E357" s="24">
        <v>24048.42</v>
      </c>
      <c r="F357" s="24">
        <v>8570.68</v>
      </c>
      <c r="G357" s="24">
        <f t="shared" si="12"/>
        <v>32619.1</v>
      </c>
      <c r="H357" s="4" t="s">
        <v>318</v>
      </c>
      <c r="I357" s="90">
        <v>0.19739999999999999</v>
      </c>
      <c r="J357" s="29">
        <f t="shared" si="11"/>
        <v>6439.0103399999998</v>
      </c>
    </row>
    <row r="358" spans="1:10" x14ac:dyDescent="0.2">
      <c r="A358" s="4" t="s">
        <v>7</v>
      </c>
      <c r="B358" s="4" t="s">
        <v>224</v>
      </c>
      <c r="C358" s="4" t="s">
        <v>238</v>
      </c>
      <c r="D358" s="4" t="s">
        <v>226</v>
      </c>
      <c r="E358" s="24">
        <v>172368.57</v>
      </c>
      <c r="F358" s="24">
        <v>86171.09</v>
      </c>
      <c r="G358" s="24">
        <f t="shared" si="12"/>
        <v>258539.66</v>
      </c>
      <c r="H358" s="4" t="s">
        <v>318</v>
      </c>
      <c r="I358" s="90">
        <v>0.19739999999999999</v>
      </c>
      <c r="J358" s="29">
        <f t="shared" si="11"/>
        <v>51035.728883999996</v>
      </c>
    </row>
    <row r="359" spans="1:10" x14ac:dyDescent="0.2">
      <c r="A359" s="4" t="s">
        <v>7</v>
      </c>
      <c r="B359" s="4" t="s">
        <v>224</v>
      </c>
      <c r="C359" s="4" t="s">
        <v>239</v>
      </c>
      <c r="D359" s="4" t="s">
        <v>226</v>
      </c>
      <c r="E359" s="24">
        <v>214048.49</v>
      </c>
      <c r="F359" s="24">
        <v>110648.68</v>
      </c>
      <c r="G359" s="24">
        <f t="shared" si="12"/>
        <v>324697.17</v>
      </c>
      <c r="H359" s="4" t="s">
        <v>318</v>
      </c>
      <c r="I359" s="90">
        <v>0.19739999999999999</v>
      </c>
      <c r="J359" s="29">
        <f t="shared" si="11"/>
        <v>64095.221357999995</v>
      </c>
    </row>
    <row r="360" spans="1:10" x14ac:dyDescent="0.2">
      <c r="A360" s="4" t="s">
        <v>7</v>
      </c>
      <c r="B360" s="4" t="s">
        <v>224</v>
      </c>
      <c r="C360" s="4" t="s">
        <v>240</v>
      </c>
      <c r="D360" s="4" t="s">
        <v>226</v>
      </c>
      <c r="E360" s="24">
        <v>1058716.72</v>
      </c>
      <c r="F360" s="24">
        <v>843197.53</v>
      </c>
      <c r="G360" s="24">
        <f t="shared" si="12"/>
        <v>1901914.25</v>
      </c>
      <c r="H360" s="4" t="s">
        <v>318</v>
      </c>
      <c r="I360" s="90">
        <v>0.19739999999999999</v>
      </c>
      <c r="J360" s="29">
        <f t="shared" si="11"/>
        <v>375437.87294999999</v>
      </c>
    </row>
    <row r="361" spans="1:10" x14ac:dyDescent="0.2">
      <c r="A361" s="4" t="s">
        <v>7</v>
      </c>
      <c r="B361" s="4" t="s">
        <v>224</v>
      </c>
      <c r="C361" s="4" t="s">
        <v>241</v>
      </c>
      <c r="D361" s="4" t="s">
        <v>226</v>
      </c>
      <c r="E361" s="24">
        <v>-4978282.58</v>
      </c>
      <c r="F361" s="24">
        <v>516805.1</v>
      </c>
      <c r="G361" s="24">
        <f t="shared" si="12"/>
        <v>-4461477.4800000004</v>
      </c>
      <c r="H361" s="4" t="s">
        <v>318</v>
      </c>
      <c r="I361" s="90">
        <v>0.19739999999999999</v>
      </c>
      <c r="J361" s="29">
        <f t="shared" si="11"/>
        <v>-880695.65455200011</v>
      </c>
    </row>
    <row r="362" spans="1:10" x14ac:dyDescent="0.2">
      <c r="A362" s="4" t="s">
        <v>7</v>
      </c>
      <c r="B362" s="4" t="s">
        <v>224</v>
      </c>
      <c r="C362" s="4" t="s">
        <v>242</v>
      </c>
      <c r="D362" s="4" t="s">
        <v>226</v>
      </c>
      <c r="E362" s="24">
        <v>0</v>
      </c>
      <c r="F362" s="24">
        <v>0</v>
      </c>
      <c r="G362" s="24">
        <f t="shared" si="12"/>
        <v>0</v>
      </c>
      <c r="H362" s="4" t="s">
        <v>318</v>
      </c>
      <c r="I362" s="90">
        <v>0.19739999999999999</v>
      </c>
      <c r="J362" s="29">
        <f t="shared" si="11"/>
        <v>0</v>
      </c>
    </row>
    <row r="363" spans="1:10" x14ac:dyDescent="0.2">
      <c r="A363" s="4" t="s">
        <v>7</v>
      </c>
      <c r="B363" s="4" t="s">
        <v>224</v>
      </c>
      <c r="C363" s="4" t="s">
        <v>243</v>
      </c>
      <c r="D363" s="4" t="s">
        <v>226</v>
      </c>
      <c r="E363" s="24">
        <v>-9902.77</v>
      </c>
      <c r="F363" s="24">
        <v>-5177.08</v>
      </c>
      <c r="G363" s="24">
        <f t="shared" si="12"/>
        <v>-15079.85</v>
      </c>
      <c r="H363" s="4" t="s">
        <v>319</v>
      </c>
      <c r="I363" s="90">
        <v>0.19739999999999999</v>
      </c>
      <c r="J363" s="29">
        <f t="shared" si="11"/>
        <v>-2976.7623899999999</v>
      </c>
    </row>
    <row r="364" spans="1:10" x14ac:dyDescent="0.2">
      <c r="A364" s="4" t="s">
        <v>7</v>
      </c>
      <c r="B364" s="4" t="s">
        <v>224</v>
      </c>
      <c r="C364" s="4" t="s">
        <v>12</v>
      </c>
      <c r="D364" s="4" t="s">
        <v>226</v>
      </c>
      <c r="E364" s="24">
        <v>-2105477.2599999998</v>
      </c>
      <c r="F364" s="24">
        <v>-3418321.36</v>
      </c>
      <c r="G364" s="24">
        <f t="shared" si="12"/>
        <v>-5523798.6199999992</v>
      </c>
      <c r="H364" s="4" t="s">
        <v>318</v>
      </c>
      <c r="I364" s="90">
        <v>0.19739999999999999</v>
      </c>
      <c r="J364" s="29">
        <f t="shared" si="11"/>
        <v>-1090397.8475879999</v>
      </c>
    </row>
    <row r="365" spans="1:10" x14ac:dyDescent="0.2">
      <c r="A365" s="4" t="s">
        <v>7</v>
      </c>
      <c r="B365" s="4" t="s">
        <v>224</v>
      </c>
      <c r="C365" s="4" t="s">
        <v>12</v>
      </c>
      <c r="D365" s="4" t="s">
        <v>226</v>
      </c>
      <c r="E365" s="24">
        <v>-645587.48</v>
      </c>
      <c r="F365" s="24">
        <v>60819.14</v>
      </c>
      <c r="G365" s="24">
        <f t="shared" si="12"/>
        <v>-584768.34</v>
      </c>
      <c r="H365" s="4" t="s">
        <v>319</v>
      </c>
      <c r="I365" s="90">
        <v>0.19739999999999999</v>
      </c>
      <c r="J365" s="29">
        <f t="shared" si="11"/>
        <v>-115433.27031599999</v>
      </c>
    </row>
    <row r="366" spans="1:10" x14ac:dyDescent="0.2">
      <c r="A366" s="4" t="s">
        <v>7</v>
      </c>
      <c r="B366" s="4" t="s">
        <v>224</v>
      </c>
      <c r="C366" s="4" t="s">
        <v>245</v>
      </c>
      <c r="D366" s="4" t="s">
        <v>246</v>
      </c>
      <c r="E366" s="24">
        <v>0</v>
      </c>
      <c r="F366" s="24">
        <v>0</v>
      </c>
      <c r="G366" s="24">
        <f t="shared" si="12"/>
        <v>0</v>
      </c>
      <c r="H366" s="4" t="s">
        <v>319</v>
      </c>
      <c r="I366" s="90">
        <v>0.19739999999999999</v>
      </c>
      <c r="J366" s="29">
        <f t="shared" si="11"/>
        <v>0</v>
      </c>
    </row>
    <row r="367" spans="1:10" x14ac:dyDescent="0.2">
      <c r="A367" s="4" t="s">
        <v>7</v>
      </c>
      <c r="B367" s="4" t="s">
        <v>224</v>
      </c>
      <c r="C367" s="4" t="s">
        <v>388</v>
      </c>
      <c r="D367" s="4" t="s">
        <v>246</v>
      </c>
      <c r="E367" s="24">
        <v>0</v>
      </c>
      <c r="F367" s="24">
        <v>0</v>
      </c>
      <c r="G367" s="24">
        <f t="shared" si="12"/>
        <v>0</v>
      </c>
      <c r="H367" s="4" t="s">
        <v>318</v>
      </c>
      <c r="I367" s="90">
        <v>0.19739999999999999</v>
      </c>
      <c r="J367" s="29">
        <f t="shared" si="11"/>
        <v>0</v>
      </c>
    </row>
    <row r="368" spans="1:10" x14ac:dyDescent="0.2">
      <c r="A368" s="4" t="s">
        <v>7</v>
      </c>
      <c r="B368" s="4" t="s">
        <v>224</v>
      </c>
      <c r="C368" s="4" t="s">
        <v>247</v>
      </c>
      <c r="D368" s="4" t="s">
        <v>246</v>
      </c>
      <c r="E368" s="24">
        <v>4102914.61</v>
      </c>
      <c r="F368" s="24">
        <v>2108949.1800000002</v>
      </c>
      <c r="G368" s="24">
        <f t="shared" si="12"/>
        <v>6211863.79</v>
      </c>
      <c r="H368" s="4" t="s">
        <v>318</v>
      </c>
      <c r="I368" s="90">
        <v>0.19739999999999999</v>
      </c>
      <c r="J368" s="29">
        <f t="shared" si="11"/>
        <v>1226221.912146</v>
      </c>
    </row>
    <row r="369" spans="1:10" x14ac:dyDescent="0.2">
      <c r="A369" s="4" t="s">
        <v>7</v>
      </c>
      <c r="B369" s="4" t="s">
        <v>224</v>
      </c>
      <c r="C369" s="4" t="s">
        <v>247</v>
      </c>
      <c r="D369" s="4" t="s">
        <v>246</v>
      </c>
      <c r="E369" s="24">
        <v>-843233.26</v>
      </c>
      <c r="F369" s="24">
        <v>-414143.75</v>
      </c>
      <c r="G369" s="24">
        <f t="shared" si="12"/>
        <v>-1257377.01</v>
      </c>
      <c r="H369" s="4" t="s">
        <v>319</v>
      </c>
      <c r="I369" s="90">
        <v>0.19739999999999999</v>
      </c>
      <c r="J369" s="29">
        <f t="shared" si="11"/>
        <v>-248206.22177400001</v>
      </c>
    </row>
    <row r="370" spans="1:10" x14ac:dyDescent="0.2">
      <c r="A370" s="4" t="s">
        <v>7</v>
      </c>
      <c r="B370" s="4" t="s">
        <v>224</v>
      </c>
      <c r="C370" s="4" t="s">
        <v>12</v>
      </c>
      <c r="D370" s="4" t="s">
        <v>246</v>
      </c>
      <c r="E370" s="24">
        <v>-7585545.4500000002</v>
      </c>
      <c r="F370" s="24">
        <v>-2108949.1800000002</v>
      </c>
      <c r="G370" s="24">
        <f t="shared" si="12"/>
        <v>-9694494.6300000008</v>
      </c>
      <c r="H370" s="4" t="s">
        <v>318</v>
      </c>
      <c r="I370" s="90">
        <v>0.19739999999999999</v>
      </c>
      <c r="J370" s="29">
        <f t="shared" si="11"/>
        <v>-1913693.2399620002</v>
      </c>
    </row>
    <row r="371" spans="1:10" x14ac:dyDescent="0.2">
      <c r="A371" s="4" t="s">
        <v>7</v>
      </c>
      <c r="B371" s="4" t="s">
        <v>224</v>
      </c>
      <c r="C371" s="4" t="s">
        <v>12</v>
      </c>
      <c r="D371" s="4" t="s">
        <v>246</v>
      </c>
      <c r="E371" s="24">
        <v>1663899.06</v>
      </c>
      <c r="F371" s="24">
        <v>414143.75</v>
      </c>
      <c r="G371" s="24">
        <f t="shared" si="12"/>
        <v>2078042.81</v>
      </c>
      <c r="H371" s="4" t="s">
        <v>319</v>
      </c>
      <c r="I371" s="90">
        <v>0.19739999999999999</v>
      </c>
      <c r="J371" s="29">
        <f t="shared" si="11"/>
        <v>410205.65069400001</v>
      </c>
    </row>
    <row r="372" spans="1:10" ht="13.5" thickBot="1" x14ac:dyDescent="0.25">
      <c r="A372" s="4"/>
      <c r="B372" s="4" t="s">
        <v>224</v>
      </c>
      <c r="C372" s="4"/>
      <c r="D372" s="4" t="s">
        <v>248</v>
      </c>
      <c r="E372" s="24">
        <v>-5226969.29</v>
      </c>
      <c r="F372" s="24">
        <v>172005.42</v>
      </c>
      <c r="G372" s="24">
        <f t="shared" si="12"/>
        <v>-5054963.87</v>
      </c>
      <c r="H372" s="4"/>
      <c r="I372" s="90"/>
      <c r="J372" s="56">
        <f>SUM(J348:J371)</f>
        <v>-997849.86793799978</v>
      </c>
    </row>
    <row r="373" spans="1:10" ht="13.5" thickTop="1" x14ac:dyDescent="0.2">
      <c r="A373" s="4" t="s">
        <v>7</v>
      </c>
      <c r="B373" s="4" t="s">
        <v>249</v>
      </c>
      <c r="C373" s="4" t="s">
        <v>164</v>
      </c>
      <c r="D373" s="4" t="s">
        <v>251</v>
      </c>
      <c r="E373" s="24">
        <v>0</v>
      </c>
      <c r="F373" s="24">
        <v>0</v>
      </c>
      <c r="G373" s="24">
        <f t="shared" si="12"/>
        <v>0</v>
      </c>
      <c r="H373" s="4" t="s">
        <v>318</v>
      </c>
      <c r="I373" s="90">
        <v>0.19823788546255505</v>
      </c>
      <c r="J373" s="29">
        <f t="shared" si="11"/>
        <v>0</v>
      </c>
    </row>
    <row r="374" spans="1:10" x14ac:dyDescent="0.2">
      <c r="A374" s="4" t="s">
        <v>7</v>
      </c>
      <c r="B374" s="4" t="s">
        <v>249</v>
      </c>
      <c r="C374" s="4" t="s">
        <v>78</v>
      </c>
      <c r="D374" s="4" t="s">
        <v>251</v>
      </c>
      <c r="E374" s="24">
        <v>0</v>
      </c>
      <c r="F374" s="24">
        <v>0</v>
      </c>
      <c r="G374" s="24">
        <f t="shared" si="12"/>
        <v>0</v>
      </c>
      <c r="H374" s="4" t="s">
        <v>319</v>
      </c>
      <c r="I374" s="90">
        <v>0.19823788546255505</v>
      </c>
      <c r="J374" s="29">
        <f t="shared" si="11"/>
        <v>0</v>
      </c>
    </row>
    <row r="375" spans="1:10" x14ac:dyDescent="0.2">
      <c r="A375" s="4" t="s">
        <v>7</v>
      </c>
      <c r="B375" s="4" t="s">
        <v>249</v>
      </c>
      <c r="C375" s="4" t="s">
        <v>389</v>
      </c>
      <c r="D375" s="4" t="s">
        <v>251</v>
      </c>
      <c r="E375" s="24">
        <v>0</v>
      </c>
      <c r="F375" s="24">
        <v>999.99</v>
      </c>
      <c r="G375" s="24">
        <f t="shared" si="12"/>
        <v>999.99</v>
      </c>
      <c r="H375" s="4" t="s">
        <v>318</v>
      </c>
      <c r="I375" s="90">
        <v>0.19823788546255505</v>
      </c>
      <c r="J375" s="29">
        <f t="shared" ref="J375:J383" si="13">G375*I375</f>
        <v>198.23590308370044</v>
      </c>
    </row>
    <row r="376" spans="1:10" x14ac:dyDescent="0.2">
      <c r="A376" s="4" t="s">
        <v>7</v>
      </c>
      <c r="B376" s="4" t="s">
        <v>249</v>
      </c>
      <c r="C376" s="4" t="s">
        <v>252</v>
      </c>
      <c r="D376" s="4" t="s">
        <v>251</v>
      </c>
      <c r="E376" s="24">
        <v>-13944524.039999999</v>
      </c>
      <c r="F376" s="24">
        <v>0</v>
      </c>
      <c r="G376" s="24">
        <f t="shared" si="12"/>
        <v>-13944524.039999999</v>
      </c>
      <c r="H376" s="4" t="s">
        <v>318</v>
      </c>
      <c r="I376" s="90">
        <v>0.19823788546255505</v>
      </c>
      <c r="J376" s="29">
        <f t="shared" si="13"/>
        <v>-2764332.9594713654</v>
      </c>
    </row>
    <row r="377" spans="1:10" x14ac:dyDescent="0.2">
      <c r="A377" s="4" t="s">
        <v>7</v>
      </c>
      <c r="B377" s="4" t="s">
        <v>249</v>
      </c>
      <c r="C377" s="4" t="s">
        <v>252</v>
      </c>
      <c r="D377" s="4" t="s">
        <v>251</v>
      </c>
      <c r="E377" s="24">
        <v>9364420.5899999999</v>
      </c>
      <c r="F377" s="24">
        <v>0</v>
      </c>
      <c r="G377" s="24">
        <f t="shared" si="12"/>
        <v>9364420.5899999999</v>
      </c>
      <c r="H377" s="4" t="s">
        <v>319</v>
      </c>
      <c r="I377" s="90">
        <v>0.19823788546255505</v>
      </c>
      <c r="J377" s="29">
        <f t="shared" si="13"/>
        <v>1856382.9363436121</v>
      </c>
    </row>
    <row r="378" spans="1:10" x14ac:dyDescent="0.2">
      <c r="A378" s="4" t="s">
        <v>7</v>
      </c>
      <c r="B378" s="4" t="s">
        <v>249</v>
      </c>
      <c r="C378" s="4" t="s">
        <v>253</v>
      </c>
      <c r="D378" s="4" t="s">
        <v>251</v>
      </c>
      <c r="E378" s="24">
        <v>-162907.64000000001</v>
      </c>
      <c r="F378" s="24">
        <v>0</v>
      </c>
      <c r="G378" s="24">
        <f t="shared" si="12"/>
        <v>-162907.64000000001</v>
      </c>
      <c r="H378" s="4" t="s">
        <v>318</v>
      </c>
      <c r="I378" s="90">
        <v>0.19823788546255505</v>
      </c>
      <c r="J378" s="29">
        <f t="shared" si="13"/>
        <v>-32294.466079295154</v>
      </c>
    </row>
    <row r="379" spans="1:10" x14ac:dyDescent="0.2">
      <c r="A379" s="4" t="s">
        <v>7</v>
      </c>
      <c r="B379" s="4" t="s">
        <v>249</v>
      </c>
      <c r="C379" s="4" t="s">
        <v>253</v>
      </c>
      <c r="D379" s="4" t="s">
        <v>251</v>
      </c>
      <c r="E379" s="24">
        <v>109278.92</v>
      </c>
      <c r="F379" s="24">
        <v>0</v>
      </c>
      <c r="G379" s="24">
        <f t="shared" si="12"/>
        <v>109278.92</v>
      </c>
      <c r="H379" s="4" t="s">
        <v>319</v>
      </c>
      <c r="I379" s="90">
        <v>0.19823788546255505</v>
      </c>
      <c r="J379" s="29">
        <f t="shared" si="13"/>
        <v>21663.222026431715</v>
      </c>
    </row>
    <row r="380" spans="1:10" x14ac:dyDescent="0.2">
      <c r="A380" s="4" t="s">
        <v>7</v>
      </c>
      <c r="B380" s="4" t="s">
        <v>249</v>
      </c>
      <c r="C380" s="4" t="s">
        <v>254</v>
      </c>
      <c r="D380" s="4" t="s">
        <v>251</v>
      </c>
      <c r="E380" s="24">
        <v>-17351.68</v>
      </c>
      <c r="F380" s="24">
        <v>65678.850000000006</v>
      </c>
      <c r="G380" s="24">
        <f t="shared" si="12"/>
        <v>48327.170000000006</v>
      </c>
      <c r="H380" s="4" t="s">
        <v>318</v>
      </c>
      <c r="I380" s="90">
        <v>0.19823788546255505</v>
      </c>
      <c r="J380" s="29">
        <f t="shared" si="13"/>
        <v>9580.2759911894282</v>
      </c>
    </row>
    <row r="381" spans="1:10" x14ac:dyDescent="0.2">
      <c r="A381" s="4" t="s">
        <v>7</v>
      </c>
      <c r="B381" s="4" t="s">
        <v>249</v>
      </c>
      <c r="C381" s="4" t="s">
        <v>255</v>
      </c>
      <c r="D381" s="4" t="s">
        <v>251</v>
      </c>
      <c r="E381" s="24">
        <v>1981471.47</v>
      </c>
      <c r="F381" s="24">
        <v>1122034.17</v>
      </c>
      <c r="G381" s="24">
        <f t="shared" si="12"/>
        <v>3103505.6399999997</v>
      </c>
      <c r="H381" s="4" t="s">
        <v>318</v>
      </c>
      <c r="I381" s="90">
        <v>0.19823788546255505</v>
      </c>
      <c r="J381" s="29">
        <f t="shared" si="13"/>
        <v>615232.39559471351</v>
      </c>
    </row>
    <row r="382" spans="1:10" x14ac:dyDescent="0.2">
      <c r="A382" s="4" t="s">
        <v>7</v>
      </c>
      <c r="B382" s="4" t="s">
        <v>249</v>
      </c>
      <c r="C382" s="4" t="s">
        <v>12</v>
      </c>
      <c r="D382" s="4" t="s">
        <v>251</v>
      </c>
      <c r="E382" s="24">
        <v>14115275.720000001</v>
      </c>
      <c r="F382" s="24">
        <v>-57523.91</v>
      </c>
      <c r="G382" s="24">
        <f t="shared" si="12"/>
        <v>14057751.810000001</v>
      </c>
      <c r="H382" s="4" t="s">
        <v>318</v>
      </c>
      <c r="I382" s="90">
        <v>0.19823788546255505</v>
      </c>
      <c r="J382" s="29">
        <f t="shared" si="13"/>
        <v>2786778.993171806</v>
      </c>
    </row>
    <row r="383" spans="1:10" x14ac:dyDescent="0.2">
      <c r="A383" s="4" t="s">
        <v>7</v>
      </c>
      <c r="B383" s="4" t="s">
        <v>249</v>
      </c>
      <c r="C383" s="4" t="s">
        <v>12</v>
      </c>
      <c r="D383" s="4" t="s">
        <v>251</v>
      </c>
      <c r="E383" s="24">
        <v>-9473699.5099999998</v>
      </c>
      <c r="F383" s="24">
        <v>0</v>
      </c>
      <c r="G383" s="24">
        <f t="shared" si="12"/>
        <v>-9473699.5099999998</v>
      </c>
      <c r="H383" s="4" t="s">
        <v>319</v>
      </c>
      <c r="I383" s="90">
        <v>0.19823788546255505</v>
      </c>
      <c r="J383" s="29">
        <f t="shared" si="13"/>
        <v>-1878046.1583700438</v>
      </c>
    </row>
    <row r="384" spans="1:10" ht="13.5" thickBot="1" x14ac:dyDescent="0.25">
      <c r="A384" s="4"/>
      <c r="B384" s="4" t="s">
        <v>249</v>
      </c>
      <c r="C384" s="4"/>
      <c r="D384" s="4" t="s">
        <v>256</v>
      </c>
      <c r="E384" s="24">
        <v>1971963.83</v>
      </c>
      <c r="F384" s="24">
        <v>1131189.1000000001</v>
      </c>
      <c r="G384" s="24">
        <f t="shared" si="12"/>
        <v>3103152.93</v>
      </c>
      <c r="H384" s="4"/>
      <c r="J384" s="56">
        <f>SUM(J373:J383)</f>
        <v>615162.47511013201</v>
      </c>
    </row>
    <row r="385" spans="1:10" ht="13.5" thickTop="1" x14ac:dyDescent="0.2">
      <c r="A385" s="4"/>
      <c r="B385" s="4" t="s">
        <v>257</v>
      </c>
      <c r="C385" s="4"/>
      <c r="D385" s="4" t="s">
        <v>258</v>
      </c>
      <c r="E385" s="24">
        <v>-8197981.0700000003</v>
      </c>
      <c r="F385" s="24">
        <v>-1095148.06</v>
      </c>
      <c r="G385" s="24">
        <f t="shared" si="12"/>
        <v>-9293129.1300000008</v>
      </c>
      <c r="H385" s="4"/>
    </row>
    <row r="386" spans="1:10" x14ac:dyDescent="0.2">
      <c r="A386" s="4"/>
      <c r="B386" s="4" t="s">
        <v>259</v>
      </c>
      <c r="C386" s="4"/>
      <c r="D386" s="4" t="s">
        <v>260</v>
      </c>
      <c r="E386" s="24">
        <v>-5871993.8399999999</v>
      </c>
      <c r="F386" s="24">
        <v>-812989.84</v>
      </c>
      <c r="G386" s="24">
        <f t="shared" si="12"/>
        <v>-6684983.6799999997</v>
      </c>
      <c r="H386" s="4"/>
    </row>
    <row r="387" spans="1:10" x14ac:dyDescent="0.2">
      <c r="A387" s="4" t="s">
        <v>7</v>
      </c>
      <c r="B387" s="4" t="s">
        <v>261</v>
      </c>
      <c r="C387" s="4" t="s">
        <v>264</v>
      </c>
      <c r="D387" s="4" t="s">
        <v>263</v>
      </c>
      <c r="E387" s="24">
        <v>-126182.18</v>
      </c>
      <c r="F387" s="24">
        <v>-17325.34</v>
      </c>
      <c r="G387" s="24">
        <f t="shared" si="12"/>
        <v>-143507.51999999999</v>
      </c>
      <c r="H387" s="4" t="s">
        <v>318</v>
      </c>
      <c r="I387" s="2">
        <v>0.19739999999999999</v>
      </c>
      <c r="J387" s="29">
        <f t="shared" ref="J387:J408" si="14">G387*I387</f>
        <v>-28328.384447999997</v>
      </c>
    </row>
    <row r="388" spans="1:10" x14ac:dyDescent="0.2">
      <c r="A388" s="4" t="s">
        <v>7</v>
      </c>
      <c r="B388" s="4" t="s">
        <v>261</v>
      </c>
      <c r="C388" s="4" t="s">
        <v>12</v>
      </c>
      <c r="D388" s="4" t="s">
        <v>263</v>
      </c>
      <c r="E388" s="24">
        <v>-1922606.37</v>
      </c>
      <c r="F388" s="24">
        <v>-144293.47</v>
      </c>
      <c r="G388" s="24">
        <f t="shared" si="12"/>
        <v>-2066899.84</v>
      </c>
      <c r="H388" s="4" t="s">
        <v>318</v>
      </c>
      <c r="I388" s="2">
        <v>0.19739999999999999</v>
      </c>
      <c r="J388" s="29">
        <f t="shared" si="14"/>
        <v>-408006.02841600002</v>
      </c>
    </row>
    <row r="389" spans="1:10" x14ac:dyDescent="0.2">
      <c r="A389" s="4" t="s">
        <v>7</v>
      </c>
      <c r="B389" s="4" t="s">
        <v>261</v>
      </c>
      <c r="C389" s="4" t="s">
        <v>390</v>
      </c>
      <c r="D389" s="4" t="s">
        <v>266</v>
      </c>
      <c r="E389" s="24">
        <v>-8110.29</v>
      </c>
      <c r="F389" s="24">
        <v>-128.63999999999999</v>
      </c>
      <c r="G389" s="24">
        <f t="shared" si="12"/>
        <v>-8238.93</v>
      </c>
      <c r="H389" s="4" t="s">
        <v>318</v>
      </c>
      <c r="I389" s="2">
        <v>0.19739999999999999</v>
      </c>
      <c r="J389" s="29">
        <f t="shared" si="14"/>
        <v>-1626.3647820000001</v>
      </c>
    </row>
    <row r="390" spans="1:10" x14ac:dyDescent="0.2">
      <c r="A390" s="4" t="s">
        <v>7</v>
      </c>
      <c r="B390" s="4" t="s">
        <v>261</v>
      </c>
      <c r="C390" s="4" t="s">
        <v>391</v>
      </c>
      <c r="D390" s="4" t="s">
        <v>266</v>
      </c>
      <c r="E390" s="24">
        <v>-31914.23</v>
      </c>
      <c r="F390" s="24">
        <v>4108.22</v>
      </c>
      <c r="G390" s="24">
        <f t="shared" si="12"/>
        <v>-27806.01</v>
      </c>
      <c r="H390" s="4" t="s">
        <v>318</v>
      </c>
      <c r="I390" s="2">
        <v>0.19739999999999999</v>
      </c>
      <c r="J390" s="29">
        <f t="shared" si="14"/>
        <v>-5488.9063739999992</v>
      </c>
    </row>
    <row r="391" spans="1:10" x14ac:dyDescent="0.2">
      <c r="A391" s="4" t="s">
        <v>7</v>
      </c>
      <c r="B391" s="4" t="s">
        <v>261</v>
      </c>
      <c r="C391" s="4" t="s">
        <v>265</v>
      </c>
      <c r="D391" s="4" t="s">
        <v>266</v>
      </c>
      <c r="E391" s="24">
        <v>674183.37</v>
      </c>
      <c r="F391" s="24">
        <v>-2123.5500000000002</v>
      </c>
      <c r="G391" s="24">
        <f t="shared" si="12"/>
        <v>672059.82</v>
      </c>
      <c r="H391" s="4" t="s">
        <v>318</v>
      </c>
      <c r="I391" s="2">
        <v>0.19739999999999999</v>
      </c>
      <c r="J391" s="29">
        <f t="shared" si="14"/>
        <v>132664.60846799999</v>
      </c>
    </row>
    <row r="392" spans="1:10" x14ac:dyDescent="0.2">
      <c r="A392" s="4" t="s">
        <v>7</v>
      </c>
      <c r="B392" s="4" t="s">
        <v>261</v>
      </c>
      <c r="C392" s="4" t="s">
        <v>267</v>
      </c>
      <c r="D392" s="4" t="s">
        <v>268</v>
      </c>
      <c r="E392" s="24">
        <v>44446.720000000001</v>
      </c>
      <c r="F392" s="24">
        <v>-113078.97</v>
      </c>
      <c r="G392" s="24">
        <f t="shared" si="12"/>
        <v>-68632.25</v>
      </c>
      <c r="H392" s="4" t="s">
        <v>318</v>
      </c>
      <c r="I392" s="2">
        <v>0.19739999999999999</v>
      </c>
      <c r="J392" s="29">
        <f t="shared" si="14"/>
        <v>-13548.006149999999</v>
      </c>
    </row>
    <row r="393" spans="1:10" x14ac:dyDescent="0.2">
      <c r="A393" s="4" t="s">
        <v>7</v>
      </c>
      <c r="B393" s="4" t="s">
        <v>261</v>
      </c>
      <c r="C393" s="4" t="s">
        <v>269</v>
      </c>
      <c r="D393" s="4" t="s">
        <v>268</v>
      </c>
      <c r="E393" s="24">
        <v>0</v>
      </c>
      <c r="F393" s="24">
        <v>0</v>
      </c>
      <c r="G393" s="24">
        <f t="shared" si="12"/>
        <v>0</v>
      </c>
      <c r="H393" s="4" t="s">
        <v>318</v>
      </c>
      <c r="I393" s="2">
        <v>0.19739999999999999</v>
      </c>
      <c r="J393" s="29">
        <f t="shared" si="14"/>
        <v>0</v>
      </c>
    </row>
    <row r="394" spans="1:10" x14ac:dyDescent="0.2">
      <c r="A394" s="4" t="s">
        <v>7</v>
      </c>
      <c r="B394" s="4" t="s">
        <v>261</v>
      </c>
      <c r="C394" s="4" t="s">
        <v>392</v>
      </c>
      <c r="D394" s="4" t="s">
        <v>272</v>
      </c>
      <c r="E394" s="24">
        <v>-8897.68</v>
      </c>
      <c r="F394" s="24">
        <v>-59213.87</v>
      </c>
      <c r="G394" s="24">
        <f t="shared" si="12"/>
        <v>-68111.55</v>
      </c>
      <c r="H394" s="4" t="s">
        <v>318</v>
      </c>
      <c r="I394" s="2">
        <v>0.19739999999999999</v>
      </c>
      <c r="J394" s="29">
        <f t="shared" si="14"/>
        <v>-13445.21997</v>
      </c>
    </row>
    <row r="395" spans="1:10" x14ac:dyDescent="0.2">
      <c r="A395" s="4" t="s">
        <v>7</v>
      </c>
      <c r="B395" s="4" t="s">
        <v>261</v>
      </c>
      <c r="C395" s="4" t="s">
        <v>104</v>
      </c>
      <c r="D395" s="4" t="s">
        <v>272</v>
      </c>
      <c r="E395" s="24">
        <v>0</v>
      </c>
      <c r="F395" s="24">
        <v>0</v>
      </c>
      <c r="G395" s="24">
        <f t="shared" ref="G395:G435" si="15">SUM(E395:F395)</f>
        <v>0</v>
      </c>
      <c r="H395" s="4" t="s">
        <v>318</v>
      </c>
      <c r="I395" s="2">
        <v>0.19739999999999999</v>
      </c>
      <c r="J395" s="29">
        <f t="shared" si="14"/>
        <v>0</v>
      </c>
    </row>
    <row r="396" spans="1:10" x14ac:dyDescent="0.2">
      <c r="A396" s="4" t="s">
        <v>7</v>
      </c>
      <c r="B396" s="4" t="s">
        <v>261</v>
      </c>
      <c r="C396" s="4" t="s">
        <v>104</v>
      </c>
      <c r="D396" s="4" t="s">
        <v>272</v>
      </c>
      <c r="E396" s="24">
        <v>0</v>
      </c>
      <c r="F396" s="24">
        <v>0</v>
      </c>
      <c r="G396" s="24">
        <f t="shared" si="15"/>
        <v>0</v>
      </c>
      <c r="H396" s="4" t="s">
        <v>319</v>
      </c>
      <c r="I396" s="2">
        <v>0.19739999999999999</v>
      </c>
      <c r="J396" s="29">
        <f t="shared" si="14"/>
        <v>0</v>
      </c>
    </row>
    <row r="397" spans="1:10" x14ac:dyDescent="0.2">
      <c r="A397" s="4" t="s">
        <v>7</v>
      </c>
      <c r="B397" s="4" t="s">
        <v>261</v>
      </c>
      <c r="C397" s="4" t="s">
        <v>273</v>
      </c>
      <c r="D397" s="4" t="s">
        <v>272</v>
      </c>
      <c r="E397" s="24">
        <v>-14216.24</v>
      </c>
      <c r="F397" s="24">
        <v>-29576.45</v>
      </c>
      <c r="G397" s="24">
        <f t="shared" si="15"/>
        <v>-43792.69</v>
      </c>
      <c r="H397" s="4" t="s">
        <v>318</v>
      </c>
      <c r="I397" s="2">
        <v>0.19739999999999999</v>
      </c>
      <c r="J397" s="29">
        <f t="shared" si="14"/>
        <v>-8644.6770059999999</v>
      </c>
    </row>
    <row r="398" spans="1:10" x14ac:dyDescent="0.2">
      <c r="A398" s="4" t="s">
        <v>7</v>
      </c>
      <c r="B398" s="4" t="s">
        <v>261</v>
      </c>
      <c r="C398" s="4" t="s">
        <v>393</v>
      </c>
      <c r="D398" s="4" t="s">
        <v>272</v>
      </c>
      <c r="E398" s="24">
        <v>0</v>
      </c>
      <c r="F398" s="24">
        <v>0</v>
      </c>
      <c r="G398" s="24">
        <f t="shared" si="15"/>
        <v>0</v>
      </c>
      <c r="H398" s="4" t="s">
        <v>318</v>
      </c>
      <c r="I398" s="2">
        <v>0.19739999999999999</v>
      </c>
      <c r="J398" s="29">
        <f t="shared" si="14"/>
        <v>0</v>
      </c>
    </row>
    <row r="399" spans="1:10" x14ac:dyDescent="0.2">
      <c r="A399" s="4" t="s">
        <v>7</v>
      </c>
      <c r="B399" s="4" t="s">
        <v>261</v>
      </c>
      <c r="C399" s="4" t="s">
        <v>394</v>
      </c>
      <c r="D399" s="4" t="s">
        <v>272</v>
      </c>
      <c r="E399" s="24">
        <v>0</v>
      </c>
      <c r="F399" s="24">
        <v>65</v>
      </c>
      <c r="G399" s="24">
        <f t="shared" si="15"/>
        <v>65</v>
      </c>
      <c r="H399" s="4" t="s">
        <v>318</v>
      </c>
      <c r="I399" s="2">
        <v>0.19739999999999999</v>
      </c>
      <c r="J399" s="29">
        <f t="shared" si="14"/>
        <v>12.831</v>
      </c>
    </row>
    <row r="400" spans="1:10" x14ac:dyDescent="0.2">
      <c r="A400" s="4" t="s">
        <v>7</v>
      </c>
      <c r="B400" s="4" t="s">
        <v>261</v>
      </c>
      <c r="C400" s="4" t="s">
        <v>12</v>
      </c>
      <c r="D400" s="4" t="s">
        <v>272</v>
      </c>
      <c r="E400" s="24">
        <v>-283392.82</v>
      </c>
      <c r="F400" s="24">
        <v>-253080.79</v>
      </c>
      <c r="G400" s="24">
        <f t="shared" si="15"/>
        <v>-536473.61</v>
      </c>
      <c r="H400" s="4" t="s">
        <v>318</v>
      </c>
      <c r="I400" s="2">
        <v>0.19739999999999999</v>
      </c>
      <c r="J400" s="29">
        <f t="shared" si="14"/>
        <v>-105899.89061399999</v>
      </c>
    </row>
    <row r="401" spans="1:10" x14ac:dyDescent="0.2">
      <c r="A401" s="4" t="s">
        <v>7</v>
      </c>
      <c r="B401" s="4" t="s">
        <v>261</v>
      </c>
      <c r="C401" s="4" t="s">
        <v>12</v>
      </c>
      <c r="D401" s="4" t="s">
        <v>272</v>
      </c>
      <c r="E401" s="24">
        <v>7082224</v>
      </c>
      <c r="F401" s="24">
        <v>3526264.77</v>
      </c>
      <c r="G401" s="24">
        <f t="shared" si="15"/>
        <v>10608488.77</v>
      </c>
      <c r="H401" s="4" t="s">
        <v>319</v>
      </c>
      <c r="I401" s="2">
        <v>0.19739999999999999</v>
      </c>
      <c r="J401" s="29">
        <f t="shared" si="14"/>
        <v>2094115.6831979998</v>
      </c>
    </row>
    <row r="402" spans="1:10" ht="13.5" thickBot="1" x14ac:dyDescent="0.25">
      <c r="A402" s="4"/>
      <c r="B402" s="4" t="s">
        <v>261</v>
      </c>
      <c r="C402" s="4"/>
      <c r="D402" s="4" t="s">
        <v>274</v>
      </c>
      <c r="E402" s="24">
        <v>5405534.2800000003</v>
      </c>
      <c r="F402" s="24">
        <v>2911616.91</v>
      </c>
      <c r="G402" s="24">
        <f t="shared" si="15"/>
        <v>8317151.1900000004</v>
      </c>
      <c r="H402" s="4"/>
      <c r="J402" s="56">
        <f>SUM(J387:J401)</f>
        <v>1641805.6449059998</v>
      </c>
    </row>
    <row r="403" spans="1:10" ht="13.5" thickTop="1" x14ac:dyDescent="0.2">
      <c r="A403" s="4" t="s">
        <v>7</v>
      </c>
      <c r="B403" s="4" t="s">
        <v>275</v>
      </c>
      <c r="C403" s="4" t="s">
        <v>74</v>
      </c>
      <c r="D403" s="4" t="s">
        <v>277</v>
      </c>
      <c r="E403" s="24">
        <v>43551.839999999997</v>
      </c>
      <c r="F403" s="24">
        <v>26644.92</v>
      </c>
      <c r="G403" s="24">
        <f t="shared" si="15"/>
        <v>70196.759999999995</v>
      </c>
      <c r="H403" s="4" t="s">
        <v>318</v>
      </c>
      <c r="I403" s="2">
        <v>0.1961</v>
      </c>
      <c r="J403" s="29">
        <f t="shared" si="14"/>
        <v>13765.584636</v>
      </c>
    </row>
    <row r="404" spans="1:10" x14ac:dyDescent="0.2">
      <c r="A404" s="4" t="s">
        <v>7</v>
      </c>
      <c r="B404" s="4" t="s">
        <v>275</v>
      </c>
      <c r="C404" s="4" t="s">
        <v>164</v>
      </c>
      <c r="D404" s="4" t="s">
        <v>277</v>
      </c>
      <c r="E404" s="24">
        <v>-568.77</v>
      </c>
      <c r="F404" s="24">
        <v>0</v>
      </c>
      <c r="G404" s="24">
        <f t="shared" si="15"/>
        <v>-568.77</v>
      </c>
      <c r="H404" s="4" t="s">
        <v>318</v>
      </c>
      <c r="I404" s="2">
        <v>0.1961</v>
      </c>
      <c r="J404" s="29">
        <f t="shared" si="14"/>
        <v>-111.53579699999999</v>
      </c>
    </row>
    <row r="405" spans="1:10" x14ac:dyDescent="0.2">
      <c r="A405" s="4" t="s">
        <v>7</v>
      </c>
      <c r="B405" s="4" t="s">
        <v>275</v>
      </c>
      <c r="C405" s="4" t="s">
        <v>395</v>
      </c>
      <c r="D405" s="4" t="s">
        <v>277</v>
      </c>
      <c r="E405" s="24">
        <v>0</v>
      </c>
      <c r="F405" s="24">
        <v>5000</v>
      </c>
      <c r="G405" s="24">
        <f t="shared" si="15"/>
        <v>5000</v>
      </c>
      <c r="H405" s="4" t="s">
        <v>318</v>
      </c>
      <c r="I405" s="2">
        <v>0.1961</v>
      </c>
      <c r="J405" s="29">
        <f t="shared" si="14"/>
        <v>980.5</v>
      </c>
    </row>
    <row r="406" spans="1:10" x14ac:dyDescent="0.2">
      <c r="A406" s="4" t="s">
        <v>7</v>
      </c>
      <c r="B406" s="4" t="s">
        <v>275</v>
      </c>
      <c r="C406" s="4" t="s">
        <v>276</v>
      </c>
      <c r="D406" s="4" t="s">
        <v>277</v>
      </c>
      <c r="E406" s="24">
        <v>-503060.2</v>
      </c>
      <c r="F406" s="24">
        <v>10000</v>
      </c>
      <c r="G406" s="24">
        <f t="shared" si="15"/>
        <v>-493060.2</v>
      </c>
      <c r="H406" s="4" t="s">
        <v>318</v>
      </c>
      <c r="I406" s="2">
        <v>0.1961</v>
      </c>
      <c r="J406" s="29">
        <f t="shared" si="14"/>
        <v>-96689.105219999998</v>
      </c>
    </row>
    <row r="407" spans="1:10" x14ac:dyDescent="0.2">
      <c r="A407" s="4" t="s">
        <v>7</v>
      </c>
      <c r="B407" s="4" t="s">
        <v>275</v>
      </c>
      <c r="C407" s="4" t="s">
        <v>77</v>
      </c>
      <c r="D407" s="4" t="s">
        <v>277</v>
      </c>
      <c r="E407" s="24">
        <v>0</v>
      </c>
      <c r="F407" s="24">
        <v>2750</v>
      </c>
      <c r="G407" s="24">
        <f t="shared" si="15"/>
        <v>2750</v>
      </c>
      <c r="H407" s="4" t="s">
        <v>318</v>
      </c>
      <c r="I407" s="2">
        <v>0.1961</v>
      </c>
      <c r="J407" s="29">
        <f t="shared" si="14"/>
        <v>539.27499999999998</v>
      </c>
    </row>
    <row r="408" spans="1:10" x14ac:dyDescent="0.2">
      <c r="A408" s="4" t="s">
        <v>7</v>
      </c>
      <c r="B408" s="4" t="s">
        <v>275</v>
      </c>
      <c r="C408" s="4" t="s">
        <v>12</v>
      </c>
      <c r="D408" s="4" t="s">
        <v>277</v>
      </c>
      <c r="E408" s="24">
        <v>1226793.32</v>
      </c>
      <c r="F408" s="24">
        <v>-87611.520000000004</v>
      </c>
      <c r="G408" s="24">
        <f t="shared" si="15"/>
        <v>1139181.8</v>
      </c>
      <c r="H408" s="4" t="s">
        <v>318</v>
      </c>
      <c r="I408" s="2">
        <v>0.1961</v>
      </c>
      <c r="J408" s="29">
        <f t="shared" si="14"/>
        <v>223393.55098</v>
      </c>
    </row>
    <row r="409" spans="1:10" ht="13.5" thickBot="1" x14ac:dyDescent="0.25">
      <c r="A409" s="4" t="s">
        <v>7</v>
      </c>
      <c r="B409" s="4" t="s">
        <v>275</v>
      </c>
      <c r="C409" s="4" t="s">
        <v>278</v>
      </c>
      <c r="D409" s="4" t="s">
        <v>279</v>
      </c>
      <c r="E409" s="24">
        <v>2275.65</v>
      </c>
      <c r="F409" s="24">
        <v>1432.69</v>
      </c>
      <c r="G409" s="24">
        <f t="shared" si="15"/>
        <v>3708.34</v>
      </c>
      <c r="H409" s="4" t="s">
        <v>318</v>
      </c>
      <c r="J409" s="56">
        <f>SUM(J403:J408)</f>
        <v>141878.26959899999</v>
      </c>
    </row>
    <row r="410" spans="1:10" ht="13.5" thickTop="1" x14ac:dyDescent="0.2">
      <c r="A410" s="4" t="s">
        <v>7</v>
      </c>
      <c r="B410" s="4" t="s">
        <v>275</v>
      </c>
      <c r="C410" s="4" t="s">
        <v>59</v>
      </c>
      <c r="D410" s="4" t="s">
        <v>279</v>
      </c>
      <c r="E410" s="24">
        <v>-47564.89</v>
      </c>
      <c r="F410" s="24">
        <v>0</v>
      </c>
      <c r="G410" s="24">
        <f t="shared" si="15"/>
        <v>-47564.89</v>
      </c>
      <c r="H410" s="4" t="s">
        <v>318</v>
      </c>
    </row>
    <row r="411" spans="1:10" x14ac:dyDescent="0.2">
      <c r="A411" s="4" t="s">
        <v>7</v>
      </c>
      <c r="B411" s="4" t="s">
        <v>275</v>
      </c>
      <c r="C411" s="4" t="s">
        <v>59</v>
      </c>
      <c r="D411" s="4" t="s">
        <v>279</v>
      </c>
      <c r="E411" s="24">
        <v>96966.89</v>
      </c>
      <c r="F411" s="24">
        <v>0</v>
      </c>
      <c r="G411" s="24">
        <f t="shared" si="15"/>
        <v>96966.89</v>
      </c>
      <c r="H411" s="4" t="s">
        <v>319</v>
      </c>
    </row>
    <row r="412" spans="1:10" x14ac:dyDescent="0.2">
      <c r="A412" s="4" t="s">
        <v>7</v>
      </c>
      <c r="B412" s="4" t="s">
        <v>275</v>
      </c>
      <c r="C412" s="4" t="s">
        <v>281</v>
      </c>
      <c r="D412" s="4" t="s">
        <v>279</v>
      </c>
      <c r="E412" s="24">
        <v>167347.79</v>
      </c>
      <c r="F412" s="24">
        <v>-99827.08</v>
      </c>
      <c r="G412" s="24">
        <f t="shared" si="15"/>
        <v>67520.710000000006</v>
      </c>
      <c r="H412" s="4" t="s">
        <v>318</v>
      </c>
    </row>
    <row r="413" spans="1:10" x14ac:dyDescent="0.2">
      <c r="A413" s="4" t="s">
        <v>7</v>
      </c>
      <c r="B413" s="4" t="s">
        <v>275</v>
      </c>
      <c r="C413" s="4" t="s">
        <v>12</v>
      </c>
      <c r="D413" s="4" t="s">
        <v>279</v>
      </c>
      <c r="E413" s="24">
        <v>-32012102.82</v>
      </c>
      <c r="F413" s="24">
        <v>-17911441</v>
      </c>
      <c r="G413" s="24">
        <f t="shared" si="15"/>
        <v>-49923543.82</v>
      </c>
      <c r="H413" s="4" t="s">
        <v>318</v>
      </c>
    </row>
    <row r="414" spans="1:10" x14ac:dyDescent="0.2">
      <c r="A414" s="4" t="s">
        <v>7</v>
      </c>
      <c r="B414" s="4" t="s">
        <v>275</v>
      </c>
      <c r="C414" s="4" t="s">
        <v>12</v>
      </c>
      <c r="D414" s="4" t="s">
        <v>279</v>
      </c>
      <c r="E414" s="24">
        <v>1461444.23</v>
      </c>
      <c r="F414" s="24">
        <v>507584.01</v>
      </c>
      <c r="G414" s="24">
        <f t="shared" si="15"/>
        <v>1969028.24</v>
      </c>
      <c r="H414" s="4" t="s">
        <v>319</v>
      </c>
    </row>
    <row r="415" spans="1:10" x14ac:dyDescent="0.2">
      <c r="A415" s="4"/>
      <c r="B415" s="4" t="s">
        <v>275</v>
      </c>
      <c r="C415" s="4"/>
      <c r="D415" s="4" t="s">
        <v>282</v>
      </c>
      <c r="E415" s="24">
        <v>-29564916.960000001</v>
      </c>
      <c r="F415" s="24">
        <v>-17545467.98</v>
      </c>
      <c r="G415" s="24">
        <f t="shared" si="15"/>
        <v>-47110384.939999998</v>
      </c>
      <c r="H415" s="4"/>
    </row>
    <row r="416" spans="1:10" x14ac:dyDescent="0.2">
      <c r="A416" s="4"/>
      <c r="B416" s="4" t="s">
        <v>283</v>
      </c>
      <c r="C416" s="4"/>
      <c r="D416" s="4"/>
      <c r="E416" s="24">
        <v>-24159382.68</v>
      </c>
      <c r="F416" s="24">
        <v>-14633851.07</v>
      </c>
      <c r="G416" s="24">
        <f t="shared" si="15"/>
        <v>-38793233.75</v>
      </c>
      <c r="H416" s="4"/>
    </row>
    <row r="417" spans="1:10" x14ac:dyDescent="0.2">
      <c r="A417" s="4" t="s">
        <v>7</v>
      </c>
      <c r="B417" s="4" t="s">
        <v>284</v>
      </c>
      <c r="C417" s="4" t="s">
        <v>396</v>
      </c>
      <c r="D417" s="4" t="s">
        <v>286</v>
      </c>
      <c r="E417" s="24">
        <v>29048927.050000001</v>
      </c>
      <c r="F417" s="24">
        <v>17338105.210000001</v>
      </c>
      <c r="G417" s="24">
        <f t="shared" si="15"/>
        <v>46387032.260000005</v>
      </c>
      <c r="H417" s="4" t="s">
        <v>318</v>
      </c>
      <c r="I417" s="2">
        <v>0.19739999999999999</v>
      </c>
      <c r="J417" s="29">
        <f t="shared" ref="J417:J431" si="16">G417*I417</f>
        <v>9156800.1681240015</v>
      </c>
    </row>
    <row r="418" spans="1:10" x14ac:dyDescent="0.2">
      <c r="A418" s="4" t="s">
        <v>7</v>
      </c>
      <c r="B418" s="4" t="s">
        <v>284</v>
      </c>
      <c r="C418" s="4" t="s">
        <v>397</v>
      </c>
      <c r="D418" s="4" t="s">
        <v>286</v>
      </c>
      <c r="E418" s="24">
        <v>1036755.15</v>
      </c>
      <c r="F418" s="24">
        <v>195432.37</v>
      </c>
      <c r="G418" s="24">
        <f t="shared" si="15"/>
        <v>1232187.52</v>
      </c>
      <c r="H418" s="4" t="s">
        <v>318</v>
      </c>
      <c r="I418" s="2">
        <v>0.19739999999999999</v>
      </c>
      <c r="J418" s="29">
        <f t="shared" si="16"/>
        <v>243233.816448</v>
      </c>
    </row>
    <row r="419" spans="1:10" x14ac:dyDescent="0.2">
      <c r="A419" s="4" t="s">
        <v>7</v>
      </c>
      <c r="B419" s="4" t="s">
        <v>284</v>
      </c>
      <c r="C419" s="4" t="s">
        <v>398</v>
      </c>
      <c r="D419" s="4" t="s">
        <v>286</v>
      </c>
      <c r="E419" s="24">
        <v>98594.14</v>
      </c>
      <c r="F419" s="24">
        <v>45262.76</v>
      </c>
      <c r="G419" s="24">
        <f t="shared" si="15"/>
        <v>143856.9</v>
      </c>
      <c r="H419" s="4" t="s">
        <v>318</v>
      </c>
      <c r="I419" s="2">
        <v>0.19739999999999999</v>
      </c>
      <c r="J419" s="29">
        <f t="shared" si="16"/>
        <v>28397.352059999997</v>
      </c>
    </row>
    <row r="420" spans="1:10" x14ac:dyDescent="0.2">
      <c r="A420" s="4" t="s">
        <v>7</v>
      </c>
      <c r="B420" s="4" t="s">
        <v>284</v>
      </c>
      <c r="C420" s="4" t="s">
        <v>399</v>
      </c>
      <c r="D420" s="4" t="s">
        <v>286</v>
      </c>
      <c r="E420" s="24">
        <v>44624.73</v>
      </c>
      <c r="F420" s="24">
        <v>21852.639999999999</v>
      </c>
      <c r="G420" s="24">
        <f t="shared" si="15"/>
        <v>66477.37</v>
      </c>
      <c r="H420" s="4" t="s">
        <v>318</v>
      </c>
      <c r="I420" s="2">
        <v>0.19739999999999999</v>
      </c>
      <c r="J420" s="29">
        <f t="shared" si="16"/>
        <v>13122.632837999998</v>
      </c>
    </row>
    <row r="421" spans="1:10" x14ac:dyDescent="0.2">
      <c r="A421" s="4" t="s">
        <v>7</v>
      </c>
      <c r="B421" s="4" t="s">
        <v>284</v>
      </c>
      <c r="C421" s="4" t="s">
        <v>285</v>
      </c>
      <c r="D421" s="4" t="s">
        <v>286</v>
      </c>
      <c r="E421" s="24">
        <v>0</v>
      </c>
      <c r="F421" s="24">
        <v>8144.53</v>
      </c>
      <c r="G421" s="24">
        <f t="shared" si="15"/>
        <v>8144.53</v>
      </c>
      <c r="H421" s="4" t="s">
        <v>318</v>
      </c>
      <c r="I421" s="2">
        <v>0.19739999999999999</v>
      </c>
      <c r="J421" s="29">
        <f t="shared" si="16"/>
        <v>1607.7302219999999</v>
      </c>
    </row>
    <row r="422" spans="1:10" x14ac:dyDescent="0.2">
      <c r="A422" s="4" t="s">
        <v>7</v>
      </c>
      <c r="B422" s="4" t="s">
        <v>284</v>
      </c>
      <c r="C422" s="4" t="s">
        <v>400</v>
      </c>
      <c r="D422" s="4" t="s">
        <v>286</v>
      </c>
      <c r="E422" s="24">
        <v>0</v>
      </c>
      <c r="F422" s="24">
        <v>5118.7700000000004</v>
      </c>
      <c r="G422" s="24">
        <f t="shared" si="15"/>
        <v>5118.7700000000004</v>
      </c>
      <c r="H422" s="4" t="s">
        <v>318</v>
      </c>
      <c r="I422" s="2">
        <v>0.19739999999999999</v>
      </c>
      <c r="J422" s="29">
        <f t="shared" si="16"/>
        <v>1010.445198</v>
      </c>
    </row>
    <row r="423" spans="1:10" x14ac:dyDescent="0.2">
      <c r="A423" s="4" t="s">
        <v>7</v>
      </c>
      <c r="B423" s="4" t="s">
        <v>284</v>
      </c>
      <c r="C423" s="4" t="s">
        <v>401</v>
      </c>
      <c r="D423" s="4" t="s">
        <v>286</v>
      </c>
      <c r="E423" s="24">
        <v>0</v>
      </c>
      <c r="F423" s="24">
        <v>0</v>
      </c>
      <c r="G423" s="24">
        <f t="shared" si="15"/>
        <v>0</v>
      </c>
      <c r="H423" s="4" t="s">
        <v>318</v>
      </c>
      <c r="I423" s="2">
        <v>0.19739999999999999</v>
      </c>
      <c r="J423" s="29">
        <f t="shared" si="16"/>
        <v>0</v>
      </c>
    </row>
    <row r="424" spans="1:10" x14ac:dyDescent="0.2">
      <c r="A424" s="4" t="s">
        <v>7</v>
      </c>
      <c r="B424" s="4" t="s">
        <v>284</v>
      </c>
      <c r="C424" s="4" t="s">
        <v>288</v>
      </c>
      <c r="D424" s="4" t="s">
        <v>286</v>
      </c>
      <c r="E424" s="24">
        <v>96913.51</v>
      </c>
      <c r="F424" s="24">
        <v>61019.67</v>
      </c>
      <c r="G424" s="24">
        <f t="shared" si="15"/>
        <v>157933.18</v>
      </c>
      <c r="H424" s="4" t="s">
        <v>318</v>
      </c>
      <c r="I424" s="2">
        <v>0.19739999999999999</v>
      </c>
      <c r="J424" s="29">
        <f t="shared" si="16"/>
        <v>31176.009731999999</v>
      </c>
    </row>
    <row r="425" spans="1:10" x14ac:dyDescent="0.2">
      <c r="A425" s="4" t="s">
        <v>7</v>
      </c>
      <c r="B425" s="4" t="s">
        <v>284</v>
      </c>
      <c r="C425" s="4" t="s">
        <v>288</v>
      </c>
      <c r="D425" s="4" t="s">
        <v>286</v>
      </c>
      <c r="E425" s="24">
        <v>-13968.22</v>
      </c>
      <c r="F425" s="24">
        <v>0</v>
      </c>
      <c r="G425" s="24">
        <f t="shared" si="15"/>
        <v>-13968.22</v>
      </c>
      <c r="H425" s="4" t="s">
        <v>319</v>
      </c>
      <c r="I425" s="2">
        <v>0.19739999999999999</v>
      </c>
      <c r="J425" s="29">
        <f t="shared" si="16"/>
        <v>-2757.3266279999998</v>
      </c>
    </row>
    <row r="426" spans="1:10" x14ac:dyDescent="0.2">
      <c r="A426" s="4" t="s">
        <v>7</v>
      </c>
      <c r="B426" s="4" t="s">
        <v>284</v>
      </c>
      <c r="C426" s="4" t="s">
        <v>402</v>
      </c>
      <c r="D426" s="4" t="s">
        <v>286</v>
      </c>
      <c r="E426" s="24">
        <v>205446.59</v>
      </c>
      <c r="F426" s="24">
        <v>21437.85</v>
      </c>
      <c r="G426" s="24">
        <f t="shared" si="15"/>
        <v>226884.44</v>
      </c>
      <c r="H426" s="4" t="s">
        <v>318</v>
      </c>
      <c r="I426" s="2">
        <v>0.19739999999999999</v>
      </c>
      <c r="J426" s="29">
        <f t="shared" si="16"/>
        <v>44786.988455999999</v>
      </c>
    </row>
    <row r="427" spans="1:10" x14ac:dyDescent="0.2">
      <c r="A427" s="4" t="s">
        <v>7</v>
      </c>
      <c r="B427" s="4" t="s">
        <v>284</v>
      </c>
      <c r="C427" s="4" t="s">
        <v>403</v>
      </c>
      <c r="D427" s="4" t="s">
        <v>286</v>
      </c>
      <c r="E427" s="24">
        <v>150649.64000000001</v>
      </c>
      <c r="F427" s="24">
        <v>50963.26</v>
      </c>
      <c r="G427" s="24">
        <f t="shared" si="15"/>
        <v>201612.90000000002</v>
      </c>
      <c r="H427" s="4" t="s">
        <v>318</v>
      </c>
      <c r="I427" s="2">
        <v>0.19739999999999999</v>
      </c>
      <c r="J427" s="29">
        <f t="shared" si="16"/>
        <v>39798.386460000002</v>
      </c>
    </row>
    <row r="428" spans="1:10" x14ac:dyDescent="0.2">
      <c r="A428" s="4" t="s">
        <v>7</v>
      </c>
      <c r="B428" s="4" t="s">
        <v>284</v>
      </c>
      <c r="C428" s="4" t="s">
        <v>290</v>
      </c>
      <c r="D428" s="4" t="s">
        <v>286</v>
      </c>
      <c r="E428" s="24">
        <v>0</v>
      </c>
      <c r="F428" s="24">
        <v>0</v>
      </c>
      <c r="G428" s="24">
        <f t="shared" si="15"/>
        <v>0</v>
      </c>
      <c r="H428" s="4" t="s">
        <v>318</v>
      </c>
      <c r="I428" s="2">
        <v>0.19739999999999999</v>
      </c>
      <c r="J428" s="29">
        <f t="shared" si="16"/>
        <v>0</v>
      </c>
    </row>
    <row r="429" spans="1:10" x14ac:dyDescent="0.2">
      <c r="A429" s="4" t="s">
        <v>7</v>
      </c>
      <c r="B429" s="4" t="s">
        <v>284</v>
      </c>
      <c r="C429" s="4" t="s">
        <v>290</v>
      </c>
      <c r="D429" s="4" t="s">
        <v>286</v>
      </c>
      <c r="E429" s="24">
        <v>-98980.46</v>
      </c>
      <c r="F429" s="24">
        <v>-57935.71</v>
      </c>
      <c r="G429" s="24">
        <f t="shared" si="15"/>
        <v>-156916.17000000001</v>
      </c>
      <c r="H429" s="4" t="s">
        <v>319</v>
      </c>
      <c r="I429" s="2">
        <v>0.19739999999999999</v>
      </c>
      <c r="J429" s="29">
        <f t="shared" si="16"/>
        <v>-30975.251958000001</v>
      </c>
    </row>
    <row r="430" spans="1:10" x14ac:dyDescent="0.2">
      <c r="A430" s="4" t="s">
        <v>7</v>
      </c>
      <c r="B430" s="4" t="s">
        <v>284</v>
      </c>
      <c r="C430" s="4" t="s">
        <v>12</v>
      </c>
      <c r="D430" s="4" t="s">
        <v>286</v>
      </c>
      <c r="E430" s="24">
        <v>61883.1</v>
      </c>
      <c r="F430" s="24">
        <v>63112.79</v>
      </c>
      <c r="G430" s="24">
        <f t="shared" si="15"/>
        <v>124995.89</v>
      </c>
      <c r="H430" s="4" t="s">
        <v>319</v>
      </c>
      <c r="I430" s="2">
        <v>0.19739999999999999</v>
      </c>
      <c r="J430" s="29">
        <f t="shared" si="16"/>
        <v>24674.188685999998</v>
      </c>
    </row>
    <row r="431" spans="1:10" x14ac:dyDescent="0.2">
      <c r="A431" s="4" t="s">
        <v>7</v>
      </c>
      <c r="B431" s="4" t="s">
        <v>284</v>
      </c>
      <c r="C431" s="4" t="s">
        <v>291</v>
      </c>
      <c r="D431" s="4" t="s">
        <v>292</v>
      </c>
      <c r="E431" s="24">
        <v>-43538.61</v>
      </c>
      <c r="F431" s="24">
        <v>-43101.88</v>
      </c>
      <c r="G431" s="24">
        <f t="shared" si="15"/>
        <v>-86640.489999999991</v>
      </c>
      <c r="H431" s="4" t="s">
        <v>318</v>
      </c>
      <c r="I431" s="2">
        <v>0.19739999999999999</v>
      </c>
      <c r="J431" s="29">
        <f t="shared" si="16"/>
        <v>-17102.832725999997</v>
      </c>
    </row>
    <row r="432" spans="1:10" ht="13.5" thickBot="1" x14ac:dyDescent="0.25">
      <c r="A432" s="4"/>
      <c r="B432" s="4" t="s">
        <v>284</v>
      </c>
      <c r="C432" s="4"/>
      <c r="D432" s="4" t="s">
        <v>293</v>
      </c>
      <c r="E432" s="24">
        <v>30587306.620000001</v>
      </c>
      <c r="F432" s="24">
        <v>17709412.260000002</v>
      </c>
      <c r="G432" s="24">
        <f t="shared" si="15"/>
        <v>48296718.880000003</v>
      </c>
      <c r="H432" s="4"/>
      <c r="J432" s="56">
        <f>SUM(J417:J431)</f>
        <v>9533772.3069120012</v>
      </c>
    </row>
    <row r="433" spans="1:13" ht="13.5" thickTop="1" x14ac:dyDescent="0.2">
      <c r="A433" s="4"/>
      <c r="B433" s="4" t="s">
        <v>294</v>
      </c>
      <c r="C433" s="4"/>
      <c r="D433" s="4" t="s">
        <v>295</v>
      </c>
      <c r="E433" s="24">
        <v>6427923.9400000004</v>
      </c>
      <c r="F433" s="24">
        <v>3075561.19</v>
      </c>
      <c r="G433" s="24">
        <f t="shared" si="15"/>
        <v>9503485.1300000008</v>
      </c>
      <c r="H433" s="4"/>
    </row>
    <row r="434" spans="1:13" x14ac:dyDescent="0.2">
      <c r="A434" s="4"/>
      <c r="B434" s="4" t="s">
        <v>296</v>
      </c>
      <c r="C434" s="4"/>
      <c r="D434" s="4" t="s">
        <v>297</v>
      </c>
      <c r="E434" s="24">
        <v>555930.1</v>
      </c>
      <c r="F434" s="24">
        <v>2262571.35</v>
      </c>
      <c r="G434" s="24">
        <f t="shared" si="15"/>
        <v>2818501.45</v>
      </c>
      <c r="H434" s="4"/>
    </row>
    <row r="435" spans="1:13" x14ac:dyDescent="0.2">
      <c r="A435" s="4"/>
      <c r="B435" s="4" t="s">
        <v>315</v>
      </c>
      <c r="C435" s="4"/>
      <c r="D435" s="11" t="s">
        <v>316</v>
      </c>
      <c r="E435" s="28">
        <v>555930.1</v>
      </c>
      <c r="F435" s="28">
        <v>2262571.35</v>
      </c>
      <c r="G435" s="28">
        <f t="shared" si="15"/>
        <v>2818501.45</v>
      </c>
      <c r="H435" s="4"/>
    </row>
    <row r="436" spans="1:13" x14ac:dyDescent="0.2">
      <c r="A436" s="7"/>
      <c r="B436" s="7"/>
      <c r="C436" s="7"/>
      <c r="D436" s="7"/>
      <c r="E436" s="8"/>
      <c r="F436" s="8"/>
      <c r="G436" s="8"/>
      <c r="H436" s="7"/>
    </row>
    <row r="437" spans="1:13" s="1" customFormat="1" x14ac:dyDescent="0.2">
      <c r="B437" s="48"/>
      <c r="C437" s="48"/>
      <c r="D437" s="48"/>
      <c r="E437" s="49"/>
      <c r="F437" s="49"/>
      <c r="G437" s="10"/>
      <c r="J437" s="50"/>
      <c r="K437" s="50"/>
      <c r="L437" s="50"/>
    </row>
    <row r="438" spans="1:13" x14ac:dyDescent="0.2">
      <c r="A438" s="7"/>
      <c r="B438" s="7"/>
      <c r="C438" s="7"/>
      <c r="D438" s="7"/>
      <c r="E438" s="8"/>
      <c r="F438" s="8"/>
      <c r="G438" s="8"/>
      <c r="H438" s="7"/>
    </row>
    <row r="439" spans="1:13" x14ac:dyDescent="0.2">
      <c r="A439" s="7"/>
      <c r="B439" s="7"/>
      <c r="C439" s="7"/>
      <c r="D439" s="7"/>
      <c r="E439" s="8"/>
      <c r="F439" s="8"/>
      <c r="G439" s="8"/>
      <c r="H439" s="7"/>
    </row>
    <row r="440" spans="1:13" x14ac:dyDescent="0.2">
      <c r="A440" s="7"/>
      <c r="B440" s="7"/>
      <c r="C440" s="7"/>
      <c r="D440" s="7"/>
      <c r="E440" s="8"/>
      <c r="F440" s="8"/>
      <c r="G440" s="8"/>
      <c r="H440" s="7"/>
    </row>
    <row r="441" spans="1:13" x14ac:dyDescent="0.2">
      <c r="A441" s="7"/>
      <c r="B441" s="7"/>
      <c r="C441" s="7"/>
      <c r="D441" s="7"/>
      <c r="E441" s="8"/>
      <c r="F441" s="8"/>
      <c r="G441" s="8"/>
      <c r="H441" s="7"/>
    </row>
    <row r="442" spans="1:13" x14ac:dyDescent="0.2">
      <c r="A442" s="7"/>
      <c r="B442" s="7"/>
      <c r="C442" s="7"/>
      <c r="D442" s="7"/>
      <c r="E442" s="8"/>
      <c r="F442" s="8"/>
      <c r="G442" s="8"/>
      <c r="H442" s="7"/>
    </row>
    <row r="443" spans="1:13" x14ac:dyDescent="0.2">
      <c r="A443" s="7"/>
      <c r="B443" s="7"/>
      <c r="C443" s="7"/>
      <c r="D443" s="7"/>
      <c r="E443" s="8"/>
      <c r="F443" s="8"/>
      <c r="G443" s="8"/>
      <c r="H443" s="7"/>
    </row>
    <row r="444" spans="1:13" x14ac:dyDescent="0.2">
      <c r="A444" s="7"/>
      <c r="B444" s="7"/>
      <c r="C444" s="7"/>
      <c r="D444" s="7"/>
      <c r="E444" s="8"/>
      <c r="F444" s="8"/>
      <c r="G444" s="8"/>
      <c r="H444" s="7"/>
    </row>
    <row r="445" spans="1:13" x14ac:dyDescent="0.2">
      <c r="A445" s="7"/>
      <c r="B445" s="7"/>
      <c r="C445" s="7"/>
      <c r="D445" s="7"/>
      <c r="E445" s="8"/>
      <c r="F445" s="8"/>
      <c r="G445" s="8"/>
      <c r="H445" s="7"/>
    </row>
    <row r="446" spans="1:13" x14ac:dyDescent="0.2">
      <c r="A446" s="7"/>
      <c r="B446" s="7"/>
      <c r="C446" s="7"/>
      <c r="D446" s="7"/>
      <c r="E446" s="8"/>
      <c r="F446" s="8"/>
      <c r="G446" s="8"/>
      <c r="H446" s="7"/>
    </row>
    <row r="448" spans="1:13" ht="20.25" x14ac:dyDescent="0.3">
      <c r="A448" s="54" t="s">
        <v>482</v>
      </c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</row>
    <row r="449" spans="1:13" x14ac:dyDescent="0.2">
      <c r="A449" s="30"/>
      <c r="B449" s="30"/>
      <c r="C449" s="30"/>
      <c r="D449" s="30"/>
      <c r="E449" s="30"/>
      <c r="F449" s="55" t="s">
        <v>483</v>
      </c>
      <c r="G449" s="30"/>
      <c r="H449" s="30"/>
      <c r="I449" s="55" t="s">
        <v>484</v>
      </c>
      <c r="J449" s="30"/>
      <c r="K449" s="2"/>
      <c r="L449" s="55" t="s">
        <v>485</v>
      </c>
      <c r="M449" s="30"/>
    </row>
    <row r="450" spans="1:13" x14ac:dyDescent="0.2">
      <c r="A450" s="98"/>
      <c r="B450" s="61"/>
      <c r="C450" s="200" t="s">
        <v>320</v>
      </c>
      <c r="D450" s="200"/>
      <c r="E450" s="200"/>
      <c r="F450" s="13" t="s">
        <v>321</v>
      </c>
      <c r="G450" s="14"/>
      <c r="H450" s="30"/>
      <c r="I450" s="12" t="s">
        <v>321</v>
      </c>
      <c r="J450" s="14"/>
      <c r="K450" s="2"/>
      <c r="L450" s="12" t="s">
        <v>321</v>
      </c>
      <c r="M450" s="14"/>
    </row>
    <row r="451" spans="1:13" x14ac:dyDescent="0.2">
      <c r="A451" s="99"/>
      <c r="B451" s="64"/>
      <c r="C451" s="75"/>
      <c r="D451" s="100" t="s">
        <v>325</v>
      </c>
      <c r="E451" s="100" t="s">
        <v>326</v>
      </c>
      <c r="F451" s="100" t="s">
        <v>325</v>
      </c>
      <c r="G451" s="58" t="s">
        <v>326</v>
      </c>
      <c r="H451" s="30"/>
      <c r="I451" s="57" t="s">
        <v>325</v>
      </c>
      <c r="J451" s="58" t="s">
        <v>326</v>
      </c>
      <c r="K451" s="2"/>
      <c r="L451" s="57" t="s">
        <v>325</v>
      </c>
      <c r="M451" s="58" t="s">
        <v>326</v>
      </c>
    </row>
    <row r="452" spans="1:13" x14ac:dyDescent="0.2">
      <c r="A452" s="190" t="s">
        <v>327</v>
      </c>
      <c r="B452" s="191"/>
      <c r="C452" s="59" t="s">
        <v>328</v>
      </c>
      <c r="D452" s="60">
        <v>0.80259999999999998</v>
      </c>
      <c r="E452" s="60">
        <v>0.19739999999999999</v>
      </c>
      <c r="F452" s="61"/>
      <c r="G452" s="101"/>
      <c r="H452" s="30"/>
      <c r="I452" s="98"/>
      <c r="J452" s="101"/>
      <c r="K452" s="2"/>
      <c r="L452" s="98"/>
      <c r="M452" s="101"/>
    </row>
    <row r="453" spans="1:13" x14ac:dyDescent="0.2">
      <c r="A453" s="192"/>
      <c r="B453" s="193"/>
      <c r="C453" s="62" t="s">
        <v>330</v>
      </c>
      <c r="D453" s="63">
        <v>0.80389999999999995</v>
      </c>
      <c r="E453" s="63">
        <v>0.1961</v>
      </c>
      <c r="F453" s="64"/>
      <c r="G453" s="102"/>
      <c r="H453" s="30"/>
      <c r="I453" s="99"/>
      <c r="J453" s="102"/>
      <c r="K453" s="2"/>
      <c r="L453" s="99"/>
      <c r="M453" s="102"/>
    </row>
    <row r="454" spans="1:13" ht="13.5" thickBot="1" x14ac:dyDescent="0.25">
      <c r="A454" s="194"/>
      <c r="B454" s="195"/>
      <c r="C454" s="65" t="s">
        <v>331</v>
      </c>
      <c r="D454" s="66">
        <v>0.80176211453744495</v>
      </c>
      <c r="E454" s="66">
        <v>0.19823788546255505</v>
      </c>
      <c r="F454" s="67"/>
      <c r="G454" s="103"/>
      <c r="H454" s="30"/>
      <c r="I454" s="104"/>
      <c r="J454" s="103"/>
      <c r="K454" s="2"/>
      <c r="L454" s="104"/>
      <c r="M454" s="103"/>
    </row>
    <row r="455" spans="1:13" ht="14.25" x14ac:dyDescent="0.2">
      <c r="A455" s="105"/>
      <c r="B455" s="106"/>
      <c r="C455" s="68">
        <f>E435</f>
        <v>555930.1</v>
      </c>
      <c r="D455" s="75"/>
      <c r="E455" s="75"/>
      <c r="F455" s="75"/>
      <c r="G455" s="107"/>
      <c r="H455" s="30"/>
      <c r="I455" s="108"/>
      <c r="J455" s="107"/>
      <c r="K455" s="2"/>
      <c r="L455" s="108"/>
      <c r="M455" s="107"/>
    </row>
    <row r="456" spans="1:13" ht="15.75" thickBot="1" x14ac:dyDescent="0.3">
      <c r="A456" s="109" t="s">
        <v>332</v>
      </c>
      <c r="B456" s="110"/>
      <c r="C456" s="69">
        <f>C455</f>
        <v>555930.1</v>
      </c>
      <c r="D456" s="70">
        <v>1805897.9750944525</v>
      </c>
      <c r="E456" s="70">
        <v>-1249967.8750944491</v>
      </c>
      <c r="F456" s="70">
        <v>1805897.9750944525</v>
      </c>
      <c r="G456" s="111">
        <v>-1249967.8750944491</v>
      </c>
      <c r="H456" s="30"/>
      <c r="I456" s="112">
        <v>1980435.8036703207</v>
      </c>
      <c r="J456" s="111">
        <v>282135.42632968351</v>
      </c>
      <c r="K456" s="2"/>
      <c r="L456" s="113">
        <v>3786333.7787647732</v>
      </c>
      <c r="M456" s="114">
        <v>-967832.44876476564</v>
      </c>
    </row>
    <row r="457" spans="1:13" ht="14.25" x14ac:dyDescent="0.2">
      <c r="A457" s="105"/>
      <c r="B457" s="106"/>
      <c r="C457" s="71">
        <v>5.2386894822120667E-9</v>
      </c>
      <c r="D457" s="75"/>
      <c r="E457" s="75"/>
      <c r="F457" s="75"/>
      <c r="G457" s="107"/>
      <c r="H457" s="30"/>
      <c r="I457" s="108"/>
      <c r="J457" s="107"/>
      <c r="K457" s="2"/>
      <c r="L457" s="99"/>
      <c r="M457" s="102"/>
    </row>
    <row r="458" spans="1:13" ht="15" x14ac:dyDescent="0.25">
      <c r="A458" s="115" t="s">
        <v>333</v>
      </c>
      <c r="B458" s="110"/>
      <c r="C458" s="72">
        <f>SUM(C459:C461)</f>
        <v>2325987.23</v>
      </c>
      <c r="D458" s="73">
        <f>D459+D460</f>
        <v>1563514.0100881057</v>
      </c>
      <c r="E458" s="73">
        <v>762473.21991189418</v>
      </c>
      <c r="F458" s="73">
        <v>1563514.0100881057</v>
      </c>
      <c r="G458" s="88">
        <v>762473.21991189418</v>
      </c>
      <c r="H458" s="30"/>
      <c r="I458" s="87">
        <v>121628.34550660802</v>
      </c>
      <c r="J458" s="88">
        <v>160529.87449339207</v>
      </c>
      <c r="K458" s="2"/>
      <c r="L458" s="116">
        <v>1685142.3555947137</v>
      </c>
      <c r="M458" s="117">
        <v>923003.09440528625</v>
      </c>
    </row>
    <row r="459" spans="1:13" ht="14.25" x14ac:dyDescent="0.2">
      <c r="A459" s="118" t="s">
        <v>334</v>
      </c>
      <c r="B459" s="119">
        <v>3</v>
      </c>
      <c r="C459" s="68">
        <f>E13</f>
        <v>3820053.66</v>
      </c>
      <c r="D459" s="74">
        <f>$C459*D$454</f>
        <v>3062774.3000881057</v>
      </c>
      <c r="E459" s="74">
        <v>757279.35991189419</v>
      </c>
      <c r="F459" s="75">
        <v>3062774.3000881057</v>
      </c>
      <c r="G459" s="107">
        <v>757279.35991189419</v>
      </c>
      <c r="H459" s="30"/>
      <c r="I459" s="108">
        <v>551714.575506608</v>
      </c>
      <c r="J459" s="107">
        <v>136412.94449339207</v>
      </c>
      <c r="K459" s="2"/>
      <c r="L459" s="120">
        <v>3614488.8755947137</v>
      </c>
      <c r="M459" s="187">
        <v>893692.30440528621</v>
      </c>
    </row>
    <row r="460" spans="1:13" ht="14.25" x14ac:dyDescent="0.2">
      <c r="A460" s="118" t="s">
        <v>335</v>
      </c>
      <c r="B460" s="119" t="s">
        <v>336</v>
      </c>
      <c r="C460" s="76">
        <f>E30</f>
        <v>-1499260.29</v>
      </c>
      <c r="D460" s="75">
        <f>C460</f>
        <v>-1499260.29</v>
      </c>
      <c r="E460" s="75">
        <v>0</v>
      </c>
      <c r="F460" s="75">
        <v>-1499260.29</v>
      </c>
      <c r="G460" s="107">
        <v>0</v>
      </c>
      <c r="H460" s="30"/>
      <c r="I460" s="108">
        <v>-430086.23</v>
      </c>
      <c r="J460" s="107">
        <v>0</v>
      </c>
      <c r="K460" s="2"/>
      <c r="L460" s="120">
        <v>-1929346.52</v>
      </c>
      <c r="M460" s="121">
        <v>0</v>
      </c>
    </row>
    <row r="461" spans="1:13" ht="14.25" x14ac:dyDescent="0.2">
      <c r="A461" s="118" t="s">
        <v>337</v>
      </c>
      <c r="B461" s="119"/>
      <c r="C461" s="71">
        <f>E33</f>
        <v>5193.8599999999997</v>
      </c>
      <c r="D461" s="75">
        <v>0</v>
      </c>
      <c r="E461" s="75">
        <v>5193.8599999999997</v>
      </c>
      <c r="F461" s="75">
        <v>0</v>
      </c>
      <c r="G461" s="107">
        <v>5193.8599999999997</v>
      </c>
      <c r="H461" s="30"/>
      <c r="I461" s="108">
        <v>0</v>
      </c>
      <c r="J461" s="107">
        <v>24116.93</v>
      </c>
      <c r="K461" s="2"/>
      <c r="L461" s="120">
        <v>0</v>
      </c>
      <c r="M461" s="187">
        <v>29310.79</v>
      </c>
    </row>
    <row r="462" spans="1:13" ht="15" x14ac:dyDescent="0.25">
      <c r="A462" s="122" t="s">
        <v>338</v>
      </c>
      <c r="B462" s="77"/>
      <c r="C462" s="72">
        <f>SUM(C463:C467)</f>
        <v>-8197981.0700000003</v>
      </c>
      <c r="D462" s="73">
        <f>SUM(D463:D467)</f>
        <v>-6587136.9946186561</v>
      </c>
      <c r="E462" s="73">
        <f>SUM(E463:E467)</f>
        <v>-1610844.0753813437</v>
      </c>
      <c r="F462" s="73">
        <v>-6587136.9946186561</v>
      </c>
      <c r="G462" s="88">
        <v>-1610844.0753813437</v>
      </c>
      <c r="H462" s="30"/>
      <c r="I462" s="87">
        <v>-883031.48521229043</v>
      </c>
      <c r="J462" s="88">
        <v>-212116.57478770928</v>
      </c>
      <c r="K462" s="2"/>
      <c r="L462" s="123">
        <v>-7470168.4798309468</v>
      </c>
      <c r="M462" s="124">
        <v>-1822960.6501690531</v>
      </c>
    </row>
    <row r="463" spans="1:13" ht="14.25" x14ac:dyDescent="0.2">
      <c r="A463" s="118" t="s">
        <v>340</v>
      </c>
      <c r="B463" s="119">
        <v>1</v>
      </c>
      <c r="C463" s="76">
        <f>E37</f>
        <v>-44504.4</v>
      </c>
      <c r="D463" s="75">
        <f>$C463*D$452</f>
        <v>-35719.231440000003</v>
      </c>
      <c r="E463" s="75">
        <f>$C463*E$452</f>
        <v>-8785.1685600000001</v>
      </c>
      <c r="F463" s="75">
        <v>-35719.231440000003</v>
      </c>
      <c r="G463" s="107">
        <v>-8785.1685600000001</v>
      </c>
      <c r="H463" s="30"/>
      <c r="I463" s="108">
        <v>0</v>
      </c>
      <c r="J463" s="107">
        <v>0</v>
      </c>
      <c r="K463" s="2"/>
      <c r="L463" s="120">
        <v>-35719.231440000003</v>
      </c>
      <c r="M463" s="187">
        <v>-8785.1685600000001</v>
      </c>
    </row>
    <row r="464" spans="1:13" ht="14.25" x14ac:dyDescent="0.2">
      <c r="A464" s="118" t="s">
        <v>341</v>
      </c>
      <c r="B464" s="106">
        <v>3</v>
      </c>
      <c r="C464" s="76">
        <f>E52</f>
        <v>-272654.71999999997</v>
      </c>
      <c r="D464" s="75">
        <f>$C464*D$454</f>
        <v>-218604.22484581496</v>
      </c>
      <c r="E464" s="75">
        <f>$C464*E$454</f>
        <v>-54050.49515418501</v>
      </c>
      <c r="F464" s="75">
        <v>-218604.22484581496</v>
      </c>
      <c r="G464" s="107">
        <v>-54050.49515418501</v>
      </c>
      <c r="H464" s="30"/>
      <c r="I464" s="108">
        <v>0</v>
      </c>
      <c r="J464" s="107">
        <v>0</v>
      </c>
      <c r="K464" s="2"/>
      <c r="L464" s="120">
        <v>-218604.22484581496</v>
      </c>
      <c r="M464" s="187">
        <v>-54050.49515418501</v>
      </c>
    </row>
    <row r="465" spans="1:13" ht="14.25" x14ac:dyDescent="0.2">
      <c r="A465" s="118" t="s">
        <v>342</v>
      </c>
      <c r="B465" s="106">
        <v>2</v>
      </c>
      <c r="C465" s="76">
        <f>E347</f>
        <v>-4625816.49</v>
      </c>
      <c r="D465" s="75">
        <f>$C465*D$453</f>
        <v>-3718693.876311</v>
      </c>
      <c r="E465" s="75">
        <f>$C465*E$453</f>
        <v>-907122.61368900002</v>
      </c>
      <c r="F465" s="75">
        <v>-3718693.876311</v>
      </c>
      <c r="G465" s="107">
        <v>-907122.61368900002</v>
      </c>
      <c r="H465" s="30"/>
      <c r="I465" s="108">
        <v>-1928027.6000619999</v>
      </c>
      <c r="J465" s="107">
        <v>-470314.97993800003</v>
      </c>
      <c r="K465" s="2"/>
      <c r="L465" s="120">
        <v>-5646721.4763730001</v>
      </c>
      <c r="M465" s="187">
        <v>-1377437.593627</v>
      </c>
    </row>
    <row r="466" spans="1:13" ht="14.25" x14ac:dyDescent="0.2">
      <c r="A466" s="118" t="s">
        <v>343</v>
      </c>
      <c r="B466" s="106">
        <v>1</v>
      </c>
      <c r="C466" s="76">
        <f>E372</f>
        <v>-5226969.29</v>
      </c>
      <c r="D466" s="75">
        <f>$C466*D$452</f>
        <v>-4195165.5521539999</v>
      </c>
      <c r="E466" s="75">
        <f>$C466*E$452</f>
        <v>-1031803.737846</v>
      </c>
      <c r="F466" s="75">
        <v>-4195165.5521539999</v>
      </c>
      <c r="G466" s="107">
        <v>-1031803.737846</v>
      </c>
      <c r="H466" s="30"/>
      <c r="I466" s="108">
        <v>138051.55009200002</v>
      </c>
      <c r="J466" s="107">
        <v>33953.869908000001</v>
      </c>
      <c r="K466" s="2"/>
      <c r="L466" s="120">
        <v>-4057114.0020619999</v>
      </c>
      <c r="M466" s="187">
        <v>-997849.86793800001</v>
      </c>
    </row>
    <row r="467" spans="1:13" ht="14.25" x14ac:dyDescent="0.2">
      <c r="A467" s="125" t="s">
        <v>345</v>
      </c>
      <c r="B467" s="78">
        <v>3</v>
      </c>
      <c r="C467" s="79">
        <f>E384</f>
        <v>1971963.83</v>
      </c>
      <c r="D467" s="80">
        <f>$C467*D$454</f>
        <v>1581045.8901321588</v>
      </c>
      <c r="E467" s="80">
        <f>$C467*E$454</f>
        <v>390917.93986784137</v>
      </c>
      <c r="F467" s="80">
        <v>1581045.8901321588</v>
      </c>
      <c r="G467" s="126">
        <v>390917.93986784137</v>
      </c>
      <c r="H467" s="30"/>
      <c r="I467" s="127">
        <v>906944.56475770939</v>
      </c>
      <c r="J467" s="126">
        <v>224244.53524229076</v>
      </c>
      <c r="K467" s="2"/>
      <c r="L467" s="120">
        <v>2487990.4548898684</v>
      </c>
      <c r="M467" s="187">
        <v>615162.47511013213</v>
      </c>
    </row>
    <row r="468" spans="1:13" ht="14.25" x14ac:dyDescent="0.2">
      <c r="A468" s="128"/>
      <c r="B468" s="78"/>
      <c r="C468" s="79"/>
      <c r="D468" s="86"/>
      <c r="E468" s="83"/>
      <c r="F468" s="83"/>
      <c r="G468" s="85"/>
      <c r="H468" s="30"/>
      <c r="I468" s="127"/>
      <c r="J468" s="126"/>
      <c r="K468" s="2"/>
      <c r="L468" s="129"/>
      <c r="M468" s="117"/>
    </row>
    <row r="469" spans="1:13" ht="15" x14ac:dyDescent="0.25">
      <c r="A469" s="130" t="s">
        <v>346</v>
      </c>
      <c r="B469" s="81"/>
      <c r="C469" s="72">
        <f>SUM(C470:C471)</f>
        <v>-24159382.679999996</v>
      </c>
      <c r="D469" s="87">
        <f>SUM(D470:D471)</f>
        <v>-17719851.333586998</v>
      </c>
      <c r="E469" s="73">
        <f>SUM(E470:E471)</f>
        <v>-6439531.3464129986</v>
      </c>
      <c r="F469" s="168">
        <v>-17719851.333586998</v>
      </c>
      <c r="G469" s="169">
        <v>-6439531.3464129996</v>
      </c>
      <c r="H469" s="30"/>
      <c r="I469" s="87">
        <v>-11471735.336499998</v>
      </c>
      <c r="J469" s="88">
        <v>-3162115.8534999993</v>
      </c>
      <c r="K469" s="2"/>
      <c r="L469" s="120">
        <v>-29191586.670086995</v>
      </c>
      <c r="M469" s="121">
        <v>-9601647.1999129988</v>
      </c>
    </row>
    <row r="470" spans="1:13" ht="14.25" x14ac:dyDescent="0.2">
      <c r="A470" s="118" t="s">
        <v>347</v>
      </c>
      <c r="B470" s="119">
        <v>1</v>
      </c>
      <c r="C470" s="76">
        <f>E402</f>
        <v>5405534.2800000003</v>
      </c>
      <c r="D470" s="86">
        <v>4338481.8131280001</v>
      </c>
      <c r="E470" s="83">
        <v>1067052.4668719999</v>
      </c>
      <c r="F470" s="75">
        <v>4338481.8131280001</v>
      </c>
      <c r="G470" s="107">
        <v>1067052.4668719999</v>
      </c>
      <c r="H470" s="30"/>
      <c r="I470" s="108">
        <v>2336863.7319660001</v>
      </c>
      <c r="J470" s="107">
        <v>574753.17803399998</v>
      </c>
      <c r="K470" s="2"/>
      <c r="L470" s="116">
        <v>6675345.5450940002</v>
      </c>
      <c r="M470" s="188">
        <v>1641805.6449059998</v>
      </c>
    </row>
    <row r="471" spans="1:13" ht="14.25" x14ac:dyDescent="0.2">
      <c r="A471" s="131" t="s">
        <v>348</v>
      </c>
      <c r="B471" s="82"/>
      <c r="C471" s="132">
        <f>C472+C473</f>
        <v>-29564916.959999997</v>
      </c>
      <c r="D471" s="170">
        <f>D472+D473</f>
        <v>-22058333.146714997</v>
      </c>
      <c r="E471" s="171">
        <f>E472+E473</f>
        <v>-7506583.8132849988</v>
      </c>
      <c r="F471" s="83">
        <v>-22058333.146715</v>
      </c>
      <c r="G471" s="85">
        <v>-7506583.8132849997</v>
      </c>
      <c r="H471" s="30"/>
      <c r="I471" s="86">
        <v>-13808599.068465998</v>
      </c>
      <c r="J471" s="85">
        <v>-3736869.0315339994</v>
      </c>
      <c r="K471" s="2"/>
      <c r="L471" s="116">
        <v>-35866932.215181001</v>
      </c>
      <c r="M471" s="188">
        <v>-11243452.844818998</v>
      </c>
    </row>
    <row r="472" spans="1:13" ht="14.25" x14ac:dyDescent="0.2">
      <c r="A472" s="118" t="s">
        <v>349</v>
      </c>
      <c r="B472" s="119">
        <v>2</v>
      </c>
      <c r="C472" s="76">
        <f>SUM(E403:E408)</f>
        <v>766716.19000000006</v>
      </c>
      <c r="D472" s="75">
        <f>$C472*D$453</f>
        <v>616363.14514100004</v>
      </c>
      <c r="E472" s="75">
        <f>$C472*E$453</f>
        <v>150353.04485900002</v>
      </c>
      <c r="F472" s="75">
        <v>616363.14514099993</v>
      </c>
      <c r="G472" s="107">
        <v>150353.04485899999</v>
      </c>
      <c r="H472" s="30"/>
      <c r="I472" s="108">
        <v>-34741.824739999996</v>
      </c>
      <c r="J472" s="107">
        <v>-8474.7752600000003</v>
      </c>
      <c r="K472" s="2"/>
      <c r="L472" s="120">
        <v>581621.32040099998</v>
      </c>
      <c r="M472" s="187">
        <v>141878.26959899999</v>
      </c>
    </row>
    <row r="473" spans="1:13" ht="14.25" x14ac:dyDescent="0.2">
      <c r="A473" s="131" t="s">
        <v>350</v>
      </c>
      <c r="B473" s="84" t="s">
        <v>351</v>
      </c>
      <c r="C473" s="132">
        <f>C474+C475</f>
        <v>-30331633.149999999</v>
      </c>
      <c r="D473" s="83">
        <f>D474+D475</f>
        <v>-22674696.291855998</v>
      </c>
      <c r="E473" s="83">
        <f>E474+E475</f>
        <v>-7656936.8581439992</v>
      </c>
      <c r="F473" s="83">
        <v>-22674696.291855998</v>
      </c>
      <c r="G473" s="85">
        <v>-7656936.8581439992</v>
      </c>
      <c r="H473" s="30"/>
      <c r="I473" s="86">
        <v>-13773857.243725998</v>
      </c>
      <c r="J473" s="85">
        <v>-3728394.2562739993</v>
      </c>
      <c r="K473" s="2"/>
      <c r="L473" s="120">
        <v>-36448553.535581999</v>
      </c>
      <c r="M473" s="187">
        <v>-11385331.114417998</v>
      </c>
    </row>
    <row r="474" spans="1:13" x14ac:dyDescent="0.2">
      <c r="A474" s="133">
        <v>886000180</v>
      </c>
      <c r="B474" s="134" t="s">
        <v>352</v>
      </c>
      <c r="C474" s="76">
        <f>-Y540</f>
        <v>-30550658.59</v>
      </c>
      <c r="D474" s="75">
        <f>-Y538</f>
        <v>-22850486.109999999</v>
      </c>
      <c r="E474" s="75">
        <f>-Y527</f>
        <v>-7700172.4799999995</v>
      </c>
      <c r="F474" s="75">
        <v>-22850486.109999999</v>
      </c>
      <c r="G474" s="107">
        <v>-7700172.4799999995</v>
      </c>
      <c r="H474" s="30"/>
      <c r="I474" s="108">
        <v>-13694885.810000001</v>
      </c>
      <c r="J474" s="107">
        <v>-3708971.1799999997</v>
      </c>
      <c r="K474" s="2"/>
      <c r="L474" s="120">
        <v>-36545371.920000002</v>
      </c>
      <c r="M474" s="121">
        <v>-11409143.66</v>
      </c>
    </row>
    <row r="475" spans="1:13" x14ac:dyDescent="0.2">
      <c r="A475" s="135" t="s">
        <v>353</v>
      </c>
      <c r="B475" s="136">
        <v>1</v>
      </c>
      <c r="C475" s="76">
        <v>219025.44000000134</v>
      </c>
      <c r="D475" s="75">
        <v>175789.81814400107</v>
      </c>
      <c r="E475" s="75">
        <v>43235.62185600026</v>
      </c>
      <c r="F475" s="75">
        <v>175789.81814400107</v>
      </c>
      <c r="G475" s="107">
        <v>43235.62185600026</v>
      </c>
      <c r="H475" s="30"/>
      <c r="I475" s="108">
        <v>-78971.433725998329</v>
      </c>
      <c r="J475" s="107">
        <v>-19423.076273999588</v>
      </c>
      <c r="K475" s="2"/>
      <c r="L475" s="120">
        <v>96818.384418002737</v>
      </c>
      <c r="M475" s="121">
        <v>23812.545582000672</v>
      </c>
    </row>
    <row r="476" spans="1:13" x14ac:dyDescent="0.2">
      <c r="A476" s="137" t="s">
        <v>354</v>
      </c>
      <c r="B476" s="138">
        <v>1</v>
      </c>
      <c r="C476" s="72">
        <f>SUM(C477:C478)</f>
        <v>30587306.620000001</v>
      </c>
      <c r="D476" s="73">
        <v>24549372.293212</v>
      </c>
      <c r="E476" s="73">
        <v>6037934.3267879998</v>
      </c>
      <c r="F476" s="73">
        <v>24549372.293212</v>
      </c>
      <c r="G476" s="88">
        <v>6037934.3267879998</v>
      </c>
      <c r="H476" s="30"/>
      <c r="I476" s="87">
        <v>14213574.279876001</v>
      </c>
      <c r="J476" s="88">
        <v>3495837.980124</v>
      </c>
      <c r="K476" s="2"/>
      <c r="L476" s="116">
        <v>38762946.573088005</v>
      </c>
      <c r="M476" s="117">
        <v>9533772.3069119994</v>
      </c>
    </row>
    <row r="477" spans="1:13" x14ac:dyDescent="0.2">
      <c r="A477" s="139" t="s">
        <v>355</v>
      </c>
      <c r="B477" s="140">
        <v>1</v>
      </c>
      <c r="C477" s="141">
        <f>E431</f>
        <v>-43538.61</v>
      </c>
      <c r="D477" s="75">
        <f>$C477*D$452</f>
        <v>-34944.088386000003</v>
      </c>
      <c r="E477" s="75">
        <f>$C477*E$452</f>
        <v>-8594.5216139999993</v>
      </c>
      <c r="F477" s="75">
        <v>-34944.088386000003</v>
      </c>
      <c r="G477" s="107">
        <v>-8594.5216139999993</v>
      </c>
      <c r="H477" s="30"/>
      <c r="I477" s="108">
        <v>-34593.568887999994</v>
      </c>
      <c r="J477" s="107">
        <v>-8508.3111119999994</v>
      </c>
      <c r="K477" s="2"/>
      <c r="L477" s="120">
        <v>-69537.657273999997</v>
      </c>
      <c r="M477" s="187">
        <v>-17102.832726000001</v>
      </c>
    </row>
    <row r="478" spans="1:13" x14ac:dyDescent="0.2">
      <c r="A478" s="135" t="s">
        <v>356</v>
      </c>
      <c r="B478" s="136">
        <v>1</v>
      </c>
      <c r="C478" s="142">
        <f>E432-E431</f>
        <v>30630845.23</v>
      </c>
      <c r="D478" s="80">
        <f>$C478*D$452</f>
        <v>24584316.381597999</v>
      </c>
      <c r="E478" s="80">
        <f>$C478*E$452</f>
        <v>6046528.848402</v>
      </c>
      <c r="F478" s="80">
        <v>24584316.381597999</v>
      </c>
      <c r="G478" s="126">
        <v>6046528.848402</v>
      </c>
      <c r="H478" s="30"/>
      <c r="I478" s="127">
        <v>14248167.848764</v>
      </c>
      <c r="J478" s="126">
        <v>3504346.2912360001</v>
      </c>
      <c r="K478" s="2"/>
      <c r="L478" s="143">
        <v>38832484.230361998</v>
      </c>
      <c r="M478" s="189">
        <v>9550875.1396379992</v>
      </c>
    </row>
    <row r="479" spans="1:13" x14ac:dyDescent="0.2">
      <c r="I479" s="29"/>
      <c r="L479" s="2"/>
    </row>
    <row r="480" spans="1:13" x14ac:dyDescent="0.2">
      <c r="I480" s="29"/>
      <c r="L480" s="2"/>
    </row>
    <row r="481" spans="1:12" x14ac:dyDescent="0.2">
      <c r="I481" s="29"/>
      <c r="L481" s="2"/>
    </row>
    <row r="482" spans="1:12" x14ac:dyDescent="0.2">
      <c r="I482" s="29"/>
      <c r="L482" s="2"/>
    </row>
    <row r="483" spans="1:12" ht="20.25" x14ac:dyDescent="0.3">
      <c r="A483" s="54" t="s">
        <v>484</v>
      </c>
      <c r="B483" s="30"/>
      <c r="C483" s="30"/>
      <c r="D483" s="30">
        <v>1980435.8036703207</v>
      </c>
      <c r="E483" s="30"/>
      <c r="F483" s="30"/>
      <c r="G483" s="30"/>
      <c r="H483" s="30"/>
      <c r="I483" s="30"/>
      <c r="J483" s="30"/>
      <c r="K483" s="30"/>
      <c r="L483" s="2"/>
    </row>
    <row r="484" spans="1:12" x14ac:dyDescent="0.2">
      <c r="A484" s="30"/>
      <c r="B484" s="30"/>
      <c r="C484" s="30"/>
      <c r="D484" s="30"/>
      <c r="E484" s="30"/>
      <c r="F484" s="64"/>
      <c r="G484" s="64"/>
      <c r="H484" s="64"/>
      <c r="I484" s="64"/>
      <c r="J484" s="30"/>
      <c r="K484" s="30"/>
      <c r="L484" s="2"/>
    </row>
    <row r="485" spans="1:12" x14ac:dyDescent="0.2">
      <c r="A485" s="98"/>
      <c r="B485" s="61"/>
      <c r="C485" s="144" t="s">
        <v>320</v>
      </c>
      <c r="D485" s="144"/>
      <c r="E485" s="144"/>
      <c r="F485" s="13" t="s">
        <v>321</v>
      </c>
      <c r="G485" s="14"/>
      <c r="H485" s="158"/>
      <c r="I485" s="64"/>
      <c r="L485" s="2"/>
    </row>
    <row r="486" spans="1:12" x14ac:dyDescent="0.2">
      <c r="A486" s="145"/>
      <c r="B486" s="146"/>
      <c r="C486" s="80"/>
      <c r="D486" s="147" t="s">
        <v>325</v>
      </c>
      <c r="E486" s="147" t="s">
        <v>326</v>
      </c>
      <c r="F486" s="147" t="s">
        <v>325</v>
      </c>
      <c r="G486" s="148" t="s">
        <v>326</v>
      </c>
      <c r="H486" s="100"/>
      <c r="I486" s="64"/>
      <c r="L486" s="2"/>
    </row>
    <row r="487" spans="1:12" x14ac:dyDescent="0.2">
      <c r="A487" s="149" t="s">
        <v>327</v>
      </c>
      <c r="B487" s="150"/>
      <c r="C487" s="59" t="s">
        <v>486</v>
      </c>
      <c r="D487" s="60">
        <v>0.80259999999999998</v>
      </c>
      <c r="E487" s="60">
        <v>0.19739999999999999</v>
      </c>
      <c r="F487" s="61"/>
      <c r="G487" s="101"/>
      <c r="H487" s="64"/>
      <c r="I487" s="64"/>
      <c r="L487" s="2"/>
    </row>
    <row r="488" spans="1:12" x14ac:dyDescent="0.2">
      <c r="A488" s="151"/>
      <c r="B488" s="152"/>
      <c r="C488" s="62" t="s">
        <v>330</v>
      </c>
      <c r="D488" s="63">
        <v>0.80389999999999995</v>
      </c>
      <c r="E488" s="63">
        <v>0.1961</v>
      </c>
      <c r="F488" s="64"/>
      <c r="G488" s="102"/>
      <c r="H488" s="64"/>
      <c r="I488" s="64"/>
      <c r="L488" s="2"/>
    </row>
    <row r="489" spans="1:12" ht="13.5" thickBot="1" x14ac:dyDescent="0.25">
      <c r="A489" s="153"/>
      <c r="B489" s="154"/>
      <c r="C489" s="65" t="s">
        <v>331</v>
      </c>
      <c r="D489" s="66">
        <v>0.80176211453744495</v>
      </c>
      <c r="E489" s="66">
        <v>0.19823788546255505</v>
      </c>
      <c r="F489" s="67"/>
      <c r="G489" s="103"/>
      <c r="H489" s="64"/>
      <c r="I489" s="64"/>
      <c r="L489" s="2"/>
    </row>
    <row r="490" spans="1:12" ht="14.25" x14ac:dyDescent="0.2">
      <c r="A490" s="105"/>
      <c r="B490" s="106"/>
      <c r="C490" s="76">
        <f>F435</f>
        <v>2262571.35</v>
      </c>
      <c r="D490" s="75"/>
      <c r="E490" s="75"/>
      <c r="F490" s="75"/>
      <c r="G490" s="107"/>
      <c r="H490" s="75"/>
      <c r="I490" s="75"/>
      <c r="L490" s="2"/>
    </row>
    <row r="491" spans="1:12" ht="15.75" thickBot="1" x14ac:dyDescent="0.3">
      <c r="A491" s="109" t="s">
        <v>332</v>
      </c>
      <c r="B491" s="110"/>
      <c r="C491" s="69">
        <f>C493+C497+C504+C511</f>
        <v>2262571.2300000004</v>
      </c>
      <c r="D491" s="70">
        <f>D493+D497+D504+D511</f>
        <v>1980435.8036703188</v>
      </c>
      <c r="E491" s="70">
        <f>E493+E497+E504+E511</f>
        <v>282135.42632968351</v>
      </c>
      <c r="F491" s="70">
        <f>F493+F497+F504+F511</f>
        <v>1980435.8036703207</v>
      </c>
      <c r="G491" s="111">
        <f>G493+G497+G504+G511</f>
        <v>282135.42632968351</v>
      </c>
      <c r="H491" s="155"/>
      <c r="I491" s="155"/>
      <c r="L491" s="2"/>
    </row>
    <row r="492" spans="1:12" ht="14.25" x14ac:dyDescent="0.2">
      <c r="A492" s="105"/>
      <c r="B492" s="106"/>
      <c r="C492" s="71">
        <v>-0.11999999964609742</v>
      </c>
      <c r="D492" s="75"/>
      <c r="E492" s="75"/>
      <c r="F492" s="75"/>
      <c r="G492" s="107"/>
      <c r="H492" s="75"/>
      <c r="I492" s="75"/>
      <c r="L492" s="2"/>
    </row>
    <row r="493" spans="1:12" ht="15" x14ac:dyDescent="0.25">
      <c r="A493" s="115" t="s">
        <v>333</v>
      </c>
      <c r="B493" s="110"/>
      <c r="C493" s="72">
        <v>282158.22000000003</v>
      </c>
      <c r="D493" s="73">
        <f>D494+D495+D496</f>
        <v>121628.34550660802</v>
      </c>
      <c r="E493" s="73">
        <f>E494+E495+E496</f>
        <v>160529.87449339207</v>
      </c>
      <c r="F493" s="73">
        <f>F494+F495+F496</f>
        <v>121628.34550660802</v>
      </c>
      <c r="G493" s="88">
        <f>G494+G495+G496</f>
        <v>160529.87449339207</v>
      </c>
      <c r="H493" s="155"/>
      <c r="I493" s="155"/>
      <c r="L493" s="2"/>
    </row>
    <row r="494" spans="1:12" ht="14.25" x14ac:dyDescent="0.2">
      <c r="A494" s="118" t="s">
        <v>334</v>
      </c>
      <c r="B494" s="119">
        <v>3</v>
      </c>
      <c r="C494" s="68">
        <f>F13</f>
        <v>688127.52</v>
      </c>
      <c r="D494" s="74">
        <f>$C494*D$489</f>
        <v>551714.575506608</v>
      </c>
      <c r="E494" s="74">
        <f>$C494*E$489</f>
        <v>136412.94449339207</v>
      </c>
      <c r="F494" s="75">
        <v>551714.575506608</v>
      </c>
      <c r="G494" s="107">
        <v>136412.94449339207</v>
      </c>
      <c r="H494" s="75"/>
      <c r="I494" s="75"/>
      <c r="L494" s="2"/>
    </row>
    <row r="495" spans="1:12" ht="14.25" x14ac:dyDescent="0.2">
      <c r="A495" s="118" t="s">
        <v>335</v>
      </c>
      <c r="B495" s="119" t="s">
        <v>336</v>
      </c>
      <c r="C495" s="76">
        <f>F30</f>
        <v>-430086.23</v>
      </c>
      <c r="D495" s="75">
        <f>C495</f>
        <v>-430086.23</v>
      </c>
      <c r="E495" s="75">
        <v>0</v>
      </c>
      <c r="F495" s="75">
        <v>-430086.23</v>
      </c>
      <c r="G495" s="107">
        <v>0</v>
      </c>
      <c r="H495" s="75"/>
      <c r="I495" s="75"/>
      <c r="L495" s="2"/>
    </row>
    <row r="496" spans="1:12" ht="14.25" x14ac:dyDescent="0.2">
      <c r="A496" s="118" t="s">
        <v>337</v>
      </c>
      <c r="B496" s="119" t="s">
        <v>487</v>
      </c>
      <c r="C496" s="71">
        <f>F33</f>
        <v>24116.93</v>
      </c>
      <c r="D496" s="75"/>
      <c r="E496" s="75">
        <f>C496</f>
        <v>24116.93</v>
      </c>
      <c r="F496" s="75">
        <v>0</v>
      </c>
      <c r="G496" s="107">
        <v>24116.93</v>
      </c>
      <c r="H496" s="75"/>
      <c r="I496" s="75"/>
      <c r="L496" s="2"/>
    </row>
    <row r="497" spans="1:12" ht="15" x14ac:dyDescent="0.25">
      <c r="A497" s="122" t="s">
        <v>338</v>
      </c>
      <c r="B497" s="77"/>
      <c r="C497" s="72">
        <v>-1095148.06</v>
      </c>
      <c r="D497" s="73">
        <f>SUM(D498:D502)</f>
        <v>-883031.48521229043</v>
      </c>
      <c r="E497" s="73">
        <f>SUM(E498:E502)</f>
        <v>-212116.57478770928</v>
      </c>
      <c r="F497" s="73">
        <f>SUM(F498:F502)</f>
        <v>-883031.48521229043</v>
      </c>
      <c r="G497" s="88">
        <f>SUM(G498:G502)</f>
        <v>-212116.57478770928</v>
      </c>
      <c r="H497" s="155"/>
      <c r="I497" s="155"/>
      <c r="L497" s="2"/>
    </row>
    <row r="498" spans="1:12" ht="14.25" x14ac:dyDescent="0.2">
      <c r="A498" s="118" t="s">
        <v>340</v>
      </c>
      <c r="B498" s="119">
        <v>1</v>
      </c>
      <c r="C498" s="76">
        <v>0</v>
      </c>
      <c r="D498" s="75">
        <v>0</v>
      </c>
      <c r="E498" s="75">
        <v>0</v>
      </c>
      <c r="F498" s="75">
        <v>0</v>
      </c>
      <c r="G498" s="107">
        <v>0</v>
      </c>
      <c r="H498" s="75"/>
      <c r="I498" s="75"/>
      <c r="L498" s="2"/>
    </row>
    <row r="499" spans="1:12" ht="14.25" x14ac:dyDescent="0.2">
      <c r="A499" s="118" t="s">
        <v>341</v>
      </c>
      <c r="B499" s="106">
        <v>3</v>
      </c>
      <c r="C499" s="76">
        <v>0</v>
      </c>
      <c r="D499" s="75">
        <v>0</v>
      </c>
      <c r="E499" s="75">
        <v>0</v>
      </c>
      <c r="F499" s="75">
        <v>0</v>
      </c>
      <c r="G499" s="107">
        <v>0</v>
      </c>
      <c r="H499" s="75"/>
      <c r="I499" s="75"/>
      <c r="L499" s="2"/>
    </row>
    <row r="500" spans="1:12" ht="14.25" x14ac:dyDescent="0.2">
      <c r="A500" s="118" t="s">
        <v>342</v>
      </c>
      <c r="B500" s="106">
        <v>2</v>
      </c>
      <c r="C500" s="76">
        <f>F347</f>
        <v>-2398342.58</v>
      </c>
      <c r="D500" s="75">
        <f>$C500*D$488</f>
        <v>-1928027.6000619999</v>
      </c>
      <c r="E500" s="75">
        <f>$C500*E$488</f>
        <v>-470314.97993800003</v>
      </c>
      <c r="F500" s="75">
        <v>-1928027.6000619999</v>
      </c>
      <c r="G500" s="107">
        <v>-470314.97993800003</v>
      </c>
      <c r="H500" s="75"/>
      <c r="I500" s="75"/>
      <c r="L500" s="2"/>
    </row>
    <row r="501" spans="1:12" ht="14.25" x14ac:dyDescent="0.2">
      <c r="A501" s="118" t="s">
        <v>343</v>
      </c>
      <c r="B501" s="106">
        <v>1</v>
      </c>
      <c r="C501" s="76">
        <f>F372</f>
        <v>172005.42</v>
      </c>
      <c r="D501" s="75">
        <f>$C501*D$487</f>
        <v>138051.55009200002</v>
      </c>
      <c r="E501" s="75">
        <f>$C501*E$487</f>
        <v>33953.869908000001</v>
      </c>
      <c r="F501" s="75">
        <v>138051.55009200002</v>
      </c>
      <c r="G501" s="107">
        <v>33953.869908000001</v>
      </c>
      <c r="H501" s="75"/>
      <c r="I501" s="75"/>
      <c r="L501" s="2"/>
    </row>
    <row r="502" spans="1:12" ht="14.25" x14ac:dyDescent="0.2">
      <c r="A502" s="125" t="s">
        <v>345</v>
      </c>
      <c r="B502" s="78">
        <v>3</v>
      </c>
      <c r="C502" s="79">
        <f>F384</f>
        <v>1131189.1000000001</v>
      </c>
      <c r="D502" s="80">
        <f>$C502*D$489</f>
        <v>906944.56475770939</v>
      </c>
      <c r="E502" s="80">
        <f>$C502*E$489</f>
        <v>224244.53524229076</v>
      </c>
      <c r="F502" s="80">
        <v>906944.56475770939</v>
      </c>
      <c r="G502" s="126">
        <v>224244.53524229076</v>
      </c>
      <c r="H502" s="75"/>
      <c r="I502" s="75"/>
      <c r="L502" s="2"/>
    </row>
    <row r="503" spans="1:12" ht="14.25" x14ac:dyDescent="0.2">
      <c r="A503" s="128"/>
      <c r="B503" s="78"/>
      <c r="C503" s="79"/>
      <c r="D503" s="80"/>
      <c r="E503" s="80"/>
      <c r="F503" s="80"/>
      <c r="G503" s="126"/>
      <c r="H503" s="75"/>
      <c r="I503" s="75"/>
      <c r="L503" s="2"/>
    </row>
    <row r="504" spans="1:12" ht="15" x14ac:dyDescent="0.25">
      <c r="A504" s="130" t="s">
        <v>346</v>
      </c>
      <c r="B504" s="81"/>
      <c r="C504" s="72">
        <v>-14633851.190000001</v>
      </c>
      <c r="D504" s="73">
        <f>D505+D506</f>
        <v>-11471735.3365</v>
      </c>
      <c r="E504" s="73">
        <f>E505+E506</f>
        <v>-3162115.8534999993</v>
      </c>
      <c r="F504" s="73">
        <f>F505+F506</f>
        <v>-11471735.336499998</v>
      </c>
      <c r="G504" s="88">
        <f>G505+G506</f>
        <v>-3162115.8534999993</v>
      </c>
      <c r="H504" s="155"/>
      <c r="I504" s="155"/>
      <c r="L504" s="2"/>
    </row>
    <row r="505" spans="1:12" ht="14.25" x14ac:dyDescent="0.2">
      <c r="A505" s="118" t="s">
        <v>347</v>
      </c>
      <c r="B505" s="119">
        <v>1</v>
      </c>
      <c r="C505" s="76">
        <f>F402</f>
        <v>2911616.91</v>
      </c>
      <c r="D505" s="75">
        <f>$C505*D$487</f>
        <v>2336863.7319660001</v>
      </c>
      <c r="E505" s="75">
        <f>$C505*E$487</f>
        <v>574753.17803399998</v>
      </c>
      <c r="F505" s="75">
        <v>2336863.7319660001</v>
      </c>
      <c r="G505" s="107">
        <v>574753.17803399998</v>
      </c>
      <c r="H505" s="75"/>
      <c r="I505" s="75"/>
      <c r="L505" s="2"/>
    </row>
    <row r="506" spans="1:12" ht="14.25" x14ac:dyDescent="0.2">
      <c r="A506" s="131" t="s">
        <v>348</v>
      </c>
      <c r="B506" s="82"/>
      <c r="C506" s="132">
        <f>C507+C508</f>
        <v>-17545468.100000001</v>
      </c>
      <c r="D506" s="83">
        <f>D507+D508</f>
        <v>-13808599.068466</v>
      </c>
      <c r="E506" s="83">
        <f>E507+E508</f>
        <v>-3736869.0315339994</v>
      </c>
      <c r="F506" s="83">
        <f>F507+F508</f>
        <v>-13808599.068465998</v>
      </c>
      <c r="G506" s="85">
        <f>G507+G508</f>
        <v>-3736869.0315339994</v>
      </c>
      <c r="H506" s="75"/>
      <c r="I506" s="75"/>
      <c r="L506" s="2"/>
    </row>
    <row r="507" spans="1:12" ht="14.25" x14ac:dyDescent="0.2">
      <c r="A507" s="118" t="s">
        <v>349</v>
      </c>
      <c r="B507" s="119">
        <v>2</v>
      </c>
      <c r="C507" s="76">
        <f>SUM(F403:F408)</f>
        <v>-43216.600000000006</v>
      </c>
      <c r="D507" s="75">
        <v>-34741.824739999996</v>
      </c>
      <c r="E507" s="75">
        <v>-8474.7752600000003</v>
      </c>
      <c r="F507" s="75">
        <v>-34741.824739999996</v>
      </c>
      <c r="G507" s="107">
        <v>-8474.7752600000003</v>
      </c>
      <c r="H507" s="75"/>
      <c r="I507" s="75"/>
      <c r="L507" s="2"/>
    </row>
    <row r="508" spans="1:12" ht="14.25" x14ac:dyDescent="0.2">
      <c r="A508" s="131" t="s">
        <v>350</v>
      </c>
      <c r="B508" s="84" t="s">
        <v>351</v>
      </c>
      <c r="C508" s="172">
        <f>C509+C510</f>
        <v>-17502251.5</v>
      </c>
      <c r="D508" s="83">
        <f>SUM(D509:D510)</f>
        <v>-13773857.243726</v>
      </c>
      <c r="E508" s="83">
        <f>SUM(E509:E510)</f>
        <v>-3728394.2562739993</v>
      </c>
      <c r="F508" s="83">
        <f>SUM(F509:F510)</f>
        <v>-13773857.243725998</v>
      </c>
      <c r="G508" s="85">
        <f>SUM(G509:G510)</f>
        <v>-3728394.2562739993</v>
      </c>
      <c r="H508" s="75"/>
      <c r="I508" s="75"/>
      <c r="L508" s="2"/>
    </row>
    <row r="509" spans="1:12" x14ac:dyDescent="0.2">
      <c r="A509" s="133">
        <v>886000180</v>
      </c>
      <c r="B509" s="134">
        <v>1</v>
      </c>
      <c r="C509" s="76">
        <f>-Q559</f>
        <v>-17403856.990000002</v>
      </c>
      <c r="D509" s="75">
        <f>-Q557</f>
        <v>-13694885.810000002</v>
      </c>
      <c r="E509" s="75">
        <v>-3708971.1799999997</v>
      </c>
      <c r="F509" s="75">
        <v>-13694885.810000001</v>
      </c>
      <c r="G509" s="107">
        <v>-3708971.1799999997</v>
      </c>
      <c r="H509" s="75"/>
      <c r="I509" s="75"/>
      <c r="L509" s="2"/>
    </row>
    <row r="510" spans="1:12" x14ac:dyDescent="0.2">
      <c r="A510" s="135" t="s">
        <v>353</v>
      </c>
      <c r="B510" s="136">
        <v>1</v>
      </c>
      <c r="C510" s="76">
        <v>-98394.509999997914</v>
      </c>
      <c r="D510" s="75">
        <v>-78971.433725998329</v>
      </c>
      <c r="E510" s="75">
        <v>-19423.076273999588</v>
      </c>
      <c r="F510" s="75">
        <v>-78971.433725998329</v>
      </c>
      <c r="G510" s="107">
        <v>-19423.076273999588</v>
      </c>
      <c r="H510" s="75"/>
      <c r="I510" s="75"/>
      <c r="L510" s="2"/>
    </row>
    <row r="511" spans="1:12" x14ac:dyDescent="0.2">
      <c r="A511" s="137" t="s">
        <v>354</v>
      </c>
      <c r="B511" s="138">
        <v>1</v>
      </c>
      <c r="C511" s="173">
        <f>C512+C513</f>
        <v>17709412.260000002</v>
      </c>
      <c r="D511" s="73">
        <f>SUM(D512:D513)</f>
        <v>14213574.279876001</v>
      </c>
      <c r="E511" s="73">
        <f>SUM(E512:E513)</f>
        <v>3495837.980124</v>
      </c>
      <c r="F511" s="73">
        <f>SUM(F512:F513)</f>
        <v>14213574.279876001</v>
      </c>
      <c r="G511" s="88">
        <f>SUM(G512:G513)</f>
        <v>3495837.980124</v>
      </c>
      <c r="H511" s="155"/>
      <c r="I511" s="155"/>
      <c r="L511" s="2"/>
    </row>
    <row r="512" spans="1:12" x14ac:dyDescent="0.2">
      <c r="A512" s="133" t="s">
        <v>355</v>
      </c>
      <c r="B512" s="134">
        <v>1</v>
      </c>
      <c r="C512" s="76">
        <f>F431</f>
        <v>-43101.88</v>
      </c>
      <c r="D512" s="75">
        <f>$C512*D$487</f>
        <v>-34593.568887999994</v>
      </c>
      <c r="E512" s="75">
        <f>$C512*E$487</f>
        <v>-8508.3111119999994</v>
      </c>
      <c r="F512" s="75">
        <v>-34593.568887999994</v>
      </c>
      <c r="G512" s="107">
        <v>-8508.3111119999994</v>
      </c>
      <c r="H512" s="30"/>
      <c r="I512" s="30"/>
      <c r="L512" s="2"/>
    </row>
    <row r="513" spans="1:25" x14ac:dyDescent="0.2">
      <c r="A513" s="135" t="s">
        <v>356</v>
      </c>
      <c r="B513" s="136">
        <v>1</v>
      </c>
      <c r="C513" s="79">
        <f>F432-F431</f>
        <v>17752514.140000001</v>
      </c>
      <c r="D513" s="80">
        <f>$C513*D$487</f>
        <v>14248167.848764</v>
      </c>
      <c r="E513" s="80">
        <f>$C513*E$487</f>
        <v>3504346.2912360001</v>
      </c>
      <c r="F513" s="80">
        <v>14248167.848764</v>
      </c>
      <c r="G513" s="126">
        <v>3504346.2912360001</v>
      </c>
      <c r="H513" s="30"/>
      <c r="I513" s="30"/>
      <c r="L513" s="2"/>
    </row>
    <row r="520" spans="1:25" x14ac:dyDescent="0.2">
      <c r="A520" s="64">
        <v>2016</v>
      </c>
      <c r="B520" s="64" t="s">
        <v>474</v>
      </c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</row>
    <row r="521" spans="1:25" x14ac:dyDescent="0.2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</row>
    <row r="522" spans="1:25" x14ac:dyDescent="0.2">
      <c r="A522" s="4" t="s">
        <v>515</v>
      </c>
      <c r="B522" s="4" t="s">
        <v>516</v>
      </c>
      <c r="C522" s="4" t="s">
        <v>517</v>
      </c>
      <c r="D522" s="4" t="s">
        <v>518</v>
      </c>
      <c r="E522" s="4" t="s">
        <v>519</v>
      </c>
      <c r="F522" s="4" t="s">
        <v>520</v>
      </c>
      <c r="G522" s="4" t="s">
        <v>521</v>
      </c>
      <c r="H522" s="4" t="s">
        <v>522</v>
      </c>
      <c r="I522" s="4" t="s">
        <v>523</v>
      </c>
      <c r="J522" s="4" t="s">
        <v>524</v>
      </c>
      <c r="K522" s="4" t="s">
        <v>525</v>
      </c>
      <c r="L522" s="4" t="s">
        <v>526</v>
      </c>
      <c r="M522" s="4" t="s">
        <v>527</v>
      </c>
      <c r="N522" s="4" t="s">
        <v>528</v>
      </c>
      <c r="O522" s="4" t="s">
        <v>529</v>
      </c>
      <c r="P522" s="4" t="s">
        <v>530</v>
      </c>
      <c r="Q522" s="4" t="s">
        <v>531</v>
      </c>
      <c r="R522" s="4" t="s">
        <v>532</v>
      </c>
      <c r="S522" s="4" t="s">
        <v>533</v>
      </c>
      <c r="T522" s="4" t="s">
        <v>534</v>
      </c>
      <c r="U522" s="4" t="s">
        <v>535</v>
      </c>
      <c r="V522" s="4" t="s">
        <v>536</v>
      </c>
      <c r="W522" s="4" t="s">
        <v>537</v>
      </c>
      <c r="X522" s="4" t="s">
        <v>538</v>
      </c>
      <c r="Y522" s="4" t="s">
        <v>539</v>
      </c>
    </row>
    <row r="523" spans="1:25" x14ac:dyDescent="0.2">
      <c r="A523" s="7" t="s">
        <v>540</v>
      </c>
      <c r="B523" s="7" t="s">
        <v>541</v>
      </c>
      <c r="C523" s="7" t="s">
        <v>542</v>
      </c>
      <c r="D523" s="7" t="s">
        <v>7</v>
      </c>
      <c r="E523" s="7" t="s">
        <v>11</v>
      </c>
      <c r="F523" s="7" t="s">
        <v>543</v>
      </c>
      <c r="G523" s="7" t="s">
        <v>544</v>
      </c>
      <c r="H523" s="7"/>
      <c r="I523" s="7" t="s">
        <v>318</v>
      </c>
      <c r="J523" s="7" t="s">
        <v>12</v>
      </c>
      <c r="K523" s="7" t="s">
        <v>430</v>
      </c>
      <c r="L523" s="7" t="s">
        <v>545</v>
      </c>
      <c r="M523" s="8">
        <v>10161290.050000001</v>
      </c>
      <c r="N523" s="8">
        <v>3803360.84</v>
      </c>
      <c r="O523" s="8">
        <v>-2774202.31</v>
      </c>
      <c r="P523" s="8">
        <v>540764.54</v>
      </c>
      <c r="Q523" s="8">
        <v>549792.06000000006</v>
      </c>
      <c r="R523" s="8">
        <v>884615.7</v>
      </c>
      <c r="S523" s="8">
        <v>950097.48</v>
      </c>
      <c r="T523" s="8">
        <v>646083.52</v>
      </c>
      <c r="U523" s="8">
        <v>735999.94</v>
      </c>
      <c r="V523" s="8">
        <v>-4960902.47</v>
      </c>
      <c r="W523" s="8">
        <v>7994315.96</v>
      </c>
      <c r="X523" s="8">
        <v>765274.89</v>
      </c>
      <c r="Y523" s="8">
        <v>1026089.9</v>
      </c>
    </row>
    <row r="524" spans="1:25" x14ac:dyDescent="0.2">
      <c r="A524" s="7" t="s">
        <v>540</v>
      </c>
      <c r="B524" s="7" t="s">
        <v>541</v>
      </c>
      <c r="C524" s="7" t="s">
        <v>542</v>
      </c>
      <c r="D524" s="7" t="s">
        <v>7</v>
      </c>
      <c r="E524" s="7" t="s">
        <v>13</v>
      </c>
      <c r="F524" s="7" t="s">
        <v>543</v>
      </c>
      <c r="G524" s="7" t="s">
        <v>544</v>
      </c>
      <c r="H524" s="7"/>
      <c r="I524" s="7" t="s">
        <v>319</v>
      </c>
      <c r="J524" s="7" t="s">
        <v>12</v>
      </c>
      <c r="K524" s="7" t="s">
        <v>430</v>
      </c>
      <c r="L524" s="7" t="s">
        <v>545</v>
      </c>
      <c r="M524" s="8">
        <v>-445419.51</v>
      </c>
      <c r="N524" s="8">
        <v>-206819.02</v>
      </c>
      <c r="O524" s="8">
        <v>153452.12</v>
      </c>
      <c r="P524" s="8">
        <v>-23959.35</v>
      </c>
      <c r="Q524" s="8">
        <v>-26690.82</v>
      </c>
      <c r="R524" s="8">
        <v>-45766.49</v>
      </c>
      <c r="S524" s="8">
        <v>-46138.09</v>
      </c>
      <c r="T524" s="8">
        <v>-32964.31</v>
      </c>
      <c r="U524" s="8">
        <v>-35267.199999999997</v>
      </c>
      <c r="V524" s="8">
        <v>-50660.85</v>
      </c>
      <c r="W524" s="8">
        <v>-73985.399999999994</v>
      </c>
      <c r="X524" s="8">
        <v>-18762.82</v>
      </c>
      <c r="Y524" s="8">
        <v>-37857.279999999999</v>
      </c>
    </row>
    <row r="525" spans="1:2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 t="s">
        <v>545</v>
      </c>
      <c r="M525" s="24">
        <v>9715870.5399999991</v>
      </c>
      <c r="N525" s="24">
        <v>3596541.82</v>
      </c>
      <c r="O525" s="24">
        <v>-2620750.19</v>
      </c>
      <c r="P525" s="24">
        <v>516805.19</v>
      </c>
      <c r="Q525" s="24">
        <v>523101.24</v>
      </c>
      <c r="R525" s="24">
        <v>838849.21</v>
      </c>
      <c r="S525" s="24">
        <v>903959.39</v>
      </c>
      <c r="T525" s="24">
        <v>613119.21</v>
      </c>
      <c r="U525" s="24">
        <v>700732.74</v>
      </c>
      <c r="V525" s="24">
        <v>-5011563.32</v>
      </c>
      <c r="W525" s="24">
        <v>7920330.5599999996</v>
      </c>
      <c r="X525" s="24">
        <v>746512.07</v>
      </c>
      <c r="Y525" s="24">
        <v>988232.62</v>
      </c>
    </row>
    <row r="526" spans="1:2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</row>
    <row r="527" spans="1:2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 t="s">
        <v>546</v>
      </c>
      <c r="X527" s="182"/>
      <c r="Y527" s="182">
        <v>7700172.4799999995</v>
      </c>
    </row>
    <row r="528" spans="1:25" x14ac:dyDescent="0.2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</row>
    <row r="529" spans="1:25" x14ac:dyDescent="0.2">
      <c r="A529" s="64">
        <v>2016</v>
      </c>
      <c r="B529" s="90" t="s">
        <v>547</v>
      </c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</row>
    <row r="530" spans="1:25" x14ac:dyDescent="0.2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</row>
    <row r="531" spans="1:25" x14ac:dyDescent="0.2">
      <c r="A531" s="4" t="s">
        <v>515</v>
      </c>
      <c r="B531" s="4" t="s">
        <v>516</v>
      </c>
      <c r="C531" s="4" t="s">
        <v>517</v>
      </c>
      <c r="D531" s="4" t="s">
        <v>518</v>
      </c>
      <c r="E531" s="4" t="s">
        <v>519</v>
      </c>
      <c r="F531" s="4" t="s">
        <v>520</v>
      </c>
      <c r="G531" s="4" t="s">
        <v>521</v>
      </c>
      <c r="H531" s="4" t="s">
        <v>522</v>
      </c>
      <c r="I531" s="4" t="s">
        <v>523</v>
      </c>
      <c r="J531" s="4" t="s">
        <v>524</v>
      </c>
      <c r="K531" s="4" t="s">
        <v>525</v>
      </c>
      <c r="L531" s="4" t="s">
        <v>526</v>
      </c>
      <c r="M531" s="4" t="s">
        <v>527</v>
      </c>
      <c r="N531" s="4" t="s">
        <v>528</v>
      </c>
      <c r="O531" s="4" t="s">
        <v>529</v>
      </c>
      <c r="P531" s="4" t="s">
        <v>530</v>
      </c>
      <c r="Q531" s="4" t="s">
        <v>531</v>
      </c>
      <c r="R531" s="4" t="s">
        <v>532</v>
      </c>
      <c r="S531" s="4" t="s">
        <v>533</v>
      </c>
      <c r="T531" s="4" t="s">
        <v>534</v>
      </c>
      <c r="U531" s="4" t="s">
        <v>535</v>
      </c>
      <c r="V531" s="4" t="s">
        <v>536</v>
      </c>
      <c r="W531" s="4" t="s">
        <v>537</v>
      </c>
      <c r="X531" s="4" t="s">
        <v>538</v>
      </c>
      <c r="Y531" s="4" t="s">
        <v>539</v>
      </c>
    </row>
    <row r="532" spans="1:25" x14ac:dyDescent="0.2">
      <c r="A532" s="7" t="s">
        <v>540</v>
      </c>
      <c r="B532" s="7" t="s">
        <v>541</v>
      </c>
      <c r="C532" s="7" t="s">
        <v>542</v>
      </c>
      <c r="D532" s="7" t="s">
        <v>7</v>
      </c>
      <c r="E532" s="7" t="s">
        <v>548</v>
      </c>
      <c r="F532" s="7" t="s">
        <v>543</v>
      </c>
      <c r="G532" s="7" t="s">
        <v>544</v>
      </c>
      <c r="H532" s="7"/>
      <c r="I532" s="7" t="s">
        <v>318</v>
      </c>
      <c r="J532" s="7" t="s">
        <v>12</v>
      </c>
      <c r="K532" s="7" t="s">
        <v>430</v>
      </c>
      <c r="L532" s="7" t="s">
        <v>545</v>
      </c>
      <c r="M532" s="8">
        <v>27641988.260000002</v>
      </c>
      <c r="N532" s="8">
        <v>71858.02</v>
      </c>
      <c r="O532" s="8">
        <v>5315436.2</v>
      </c>
      <c r="P532" s="8">
        <v>2834644.84</v>
      </c>
      <c r="Q532" s="8">
        <v>2883254.53</v>
      </c>
      <c r="R532" s="8">
        <v>2225747.9300000002</v>
      </c>
      <c r="S532" s="8">
        <v>2696123.48</v>
      </c>
      <c r="T532" s="8">
        <v>2487961.2000000002</v>
      </c>
      <c r="U532" s="8">
        <v>2627786.08</v>
      </c>
      <c r="V532" s="8">
        <v>-19915357.850000001</v>
      </c>
      <c r="W532" s="8">
        <v>21559471.280000001</v>
      </c>
      <c r="X532" s="8">
        <v>2063300.96</v>
      </c>
      <c r="Y532" s="8">
        <v>2791761.59</v>
      </c>
    </row>
    <row r="533" spans="1:25" x14ac:dyDescent="0.2">
      <c r="A533" s="7" t="s">
        <v>540</v>
      </c>
      <c r="B533" s="7" t="s">
        <v>541</v>
      </c>
      <c r="C533" s="7" t="s">
        <v>542</v>
      </c>
      <c r="D533" s="7" t="s">
        <v>7</v>
      </c>
      <c r="E533" s="7" t="s">
        <v>549</v>
      </c>
      <c r="F533" s="7" t="s">
        <v>543</v>
      </c>
      <c r="G533" s="7" t="s">
        <v>544</v>
      </c>
      <c r="H533" s="7"/>
      <c r="I533" s="7" t="s">
        <v>318</v>
      </c>
      <c r="J533" s="7" t="s">
        <v>12</v>
      </c>
      <c r="K533" s="7" t="s">
        <v>430</v>
      </c>
      <c r="L533" s="7" t="s">
        <v>545</v>
      </c>
      <c r="M533" s="8">
        <v>10136707.220000001</v>
      </c>
      <c r="N533" s="8">
        <v>0</v>
      </c>
      <c r="O533" s="8">
        <v>1311342.0900000001</v>
      </c>
      <c r="P533" s="8">
        <v>689913.36</v>
      </c>
      <c r="Q533" s="8">
        <v>701718.54</v>
      </c>
      <c r="R533" s="8">
        <v>542758.93000000005</v>
      </c>
      <c r="S533" s="8">
        <v>656958.57999999996</v>
      </c>
      <c r="T533" s="8">
        <v>606999.79</v>
      </c>
      <c r="U533" s="8">
        <v>640316.53</v>
      </c>
      <c r="V533" s="8">
        <v>-4845882.9800000004</v>
      </c>
      <c r="W533" s="8">
        <v>8052824.71</v>
      </c>
      <c r="X533" s="8">
        <v>755587.71</v>
      </c>
      <c r="Y533" s="8">
        <v>1024169.96</v>
      </c>
    </row>
    <row r="534" spans="1:25" x14ac:dyDescent="0.2">
      <c r="A534" s="7" t="s">
        <v>540</v>
      </c>
      <c r="B534" s="7" t="s">
        <v>541</v>
      </c>
      <c r="C534" s="7" t="s">
        <v>542</v>
      </c>
      <c r="D534" s="7" t="s">
        <v>7</v>
      </c>
      <c r="E534" s="7" t="s">
        <v>550</v>
      </c>
      <c r="F534" s="7" t="s">
        <v>543</v>
      </c>
      <c r="G534" s="7" t="s">
        <v>544</v>
      </c>
      <c r="H534" s="7"/>
      <c r="I534" s="7" t="s">
        <v>319</v>
      </c>
      <c r="J534" s="7" t="s">
        <v>12</v>
      </c>
      <c r="K534" s="7" t="s">
        <v>430</v>
      </c>
      <c r="L534" s="7" t="s">
        <v>545</v>
      </c>
      <c r="M534" s="8">
        <v>-1334400.2</v>
      </c>
      <c r="N534" s="8">
        <v>0</v>
      </c>
      <c r="O534" s="8">
        <v>-360329.95</v>
      </c>
      <c r="P534" s="8">
        <v>-161772.07999999999</v>
      </c>
      <c r="Q534" s="8">
        <v>-180214.78</v>
      </c>
      <c r="R534" s="8">
        <v>-147289.51</v>
      </c>
      <c r="S534" s="8">
        <v>-160886.13</v>
      </c>
      <c r="T534" s="8">
        <v>-160091.69</v>
      </c>
      <c r="U534" s="8">
        <v>-157788.79999999999</v>
      </c>
      <c r="V534" s="8">
        <v>-94317.05</v>
      </c>
      <c r="W534" s="8">
        <v>259827.72</v>
      </c>
      <c r="X534" s="8">
        <v>-58024</v>
      </c>
      <c r="Y534" s="8">
        <v>-113513.93</v>
      </c>
    </row>
    <row r="535" spans="1:25" x14ac:dyDescent="0.2">
      <c r="A535" s="7" t="s">
        <v>540</v>
      </c>
      <c r="B535" s="7" t="s">
        <v>541</v>
      </c>
      <c r="C535" s="7" t="s">
        <v>542</v>
      </c>
      <c r="D535" s="7" t="s">
        <v>7</v>
      </c>
      <c r="E535" s="7" t="s">
        <v>551</v>
      </c>
      <c r="F535" s="7" t="s">
        <v>543</v>
      </c>
      <c r="G535" s="7" t="s">
        <v>544</v>
      </c>
      <c r="H535" s="7"/>
      <c r="I535" s="7" t="s">
        <v>319</v>
      </c>
      <c r="J535" s="7" t="s">
        <v>12</v>
      </c>
      <c r="K535" s="7" t="s">
        <v>430</v>
      </c>
      <c r="L535" s="7" t="s">
        <v>545</v>
      </c>
      <c r="M535" s="8">
        <v>-487958.4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-426976.42</v>
      </c>
      <c r="X535" s="8">
        <v>-19302.29</v>
      </c>
      <c r="Y535" s="8">
        <v>-41679.69</v>
      </c>
    </row>
    <row r="536" spans="1:2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 t="s">
        <v>545</v>
      </c>
      <c r="M536" s="24">
        <v>35956336.880000003</v>
      </c>
      <c r="N536" s="24">
        <v>71858.02</v>
      </c>
      <c r="O536" s="24">
        <v>6266448.3399999999</v>
      </c>
      <c r="P536" s="24">
        <v>3362786.12</v>
      </c>
      <c r="Q536" s="24">
        <v>3404758.29</v>
      </c>
      <c r="R536" s="24">
        <v>2621217.35</v>
      </c>
      <c r="S536" s="24">
        <v>3192195.93</v>
      </c>
      <c r="T536" s="24">
        <v>2934869.3</v>
      </c>
      <c r="U536" s="24">
        <v>3110313.81</v>
      </c>
      <c r="V536" s="24">
        <v>-24855557.879999999</v>
      </c>
      <c r="W536" s="24">
        <v>29445147.289999999</v>
      </c>
      <c r="X536" s="24">
        <v>2741562.38</v>
      </c>
      <c r="Y536" s="24">
        <v>3660737.93</v>
      </c>
    </row>
    <row r="537" spans="1:25" x14ac:dyDescent="0.2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</row>
    <row r="538" spans="1:25" x14ac:dyDescent="0.2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182"/>
      <c r="W538" s="182" t="s">
        <v>552</v>
      </c>
      <c r="X538" s="64"/>
      <c r="Y538" s="183">
        <v>22850486.109999999</v>
      </c>
    </row>
    <row r="539" spans="1:25" x14ac:dyDescent="0.2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</row>
    <row r="540" spans="1:25" x14ac:dyDescent="0.2">
      <c r="A540" s="64">
        <v>2017</v>
      </c>
      <c r="B540" s="90" t="s">
        <v>553</v>
      </c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 t="s">
        <v>554</v>
      </c>
      <c r="W540" s="64"/>
      <c r="X540" s="64"/>
      <c r="Y540" s="184">
        <v>30550658.59</v>
      </c>
    </row>
    <row r="541" spans="1:25" x14ac:dyDescent="0.2">
      <c r="I541" s="29"/>
      <c r="L541" s="2"/>
    </row>
    <row r="542" spans="1:25" x14ac:dyDescent="0.2">
      <c r="A542" s="4" t="s">
        <v>515</v>
      </c>
      <c r="B542" s="4" t="s">
        <v>516</v>
      </c>
      <c r="C542" s="4" t="s">
        <v>517</v>
      </c>
      <c r="D542" s="4" t="s">
        <v>518</v>
      </c>
      <c r="E542" s="4" t="s">
        <v>519</v>
      </c>
      <c r="F542" s="4" t="s">
        <v>520</v>
      </c>
      <c r="G542" s="4" t="s">
        <v>521</v>
      </c>
      <c r="H542" s="4" t="s">
        <v>522</v>
      </c>
      <c r="I542" s="4" t="s">
        <v>523</v>
      </c>
      <c r="J542" s="4" t="s">
        <v>524</v>
      </c>
      <c r="K542" s="4" t="s">
        <v>525</v>
      </c>
      <c r="L542" s="4" t="s">
        <v>526</v>
      </c>
      <c r="M542" s="4" t="s">
        <v>527</v>
      </c>
      <c r="N542" s="4" t="s">
        <v>528</v>
      </c>
      <c r="O542" s="4" t="s">
        <v>529</v>
      </c>
      <c r="P542" s="4" t="s">
        <v>530</v>
      </c>
      <c r="Q542" s="4" t="s">
        <v>531</v>
      </c>
      <c r="R542" s="4" t="s">
        <v>532</v>
      </c>
      <c r="S542" s="4" t="s">
        <v>533</v>
      </c>
      <c r="T542" s="4" t="s">
        <v>534</v>
      </c>
      <c r="U542" s="4" t="s">
        <v>535</v>
      </c>
      <c r="V542" s="4" t="s">
        <v>536</v>
      </c>
      <c r="W542" s="4" t="s">
        <v>537</v>
      </c>
      <c r="X542" s="4" t="s">
        <v>538</v>
      </c>
      <c r="Y542" s="4" t="s">
        <v>539</v>
      </c>
    </row>
    <row r="543" spans="1:25" x14ac:dyDescent="0.2">
      <c r="A543" s="7" t="s">
        <v>540</v>
      </c>
      <c r="B543" s="7" t="s">
        <v>541</v>
      </c>
      <c r="C543" s="7" t="s">
        <v>555</v>
      </c>
      <c r="D543" s="7" t="s">
        <v>7</v>
      </c>
      <c r="E543" s="7" t="s">
        <v>548</v>
      </c>
      <c r="F543" s="7" t="s">
        <v>543</v>
      </c>
      <c r="G543" s="7" t="s">
        <v>544</v>
      </c>
      <c r="H543" s="7"/>
      <c r="I543" s="7" t="s">
        <v>318</v>
      </c>
      <c r="J543" s="7" t="s">
        <v>12</v>
      </c>
      <c r="K543" s="7" t="s">
        <v>430</v>
      </c>
      <c r="L543" s="7" t="s">
        <v>545</v>
      </c>
      <c r="M543" s="8">
        <v>10317406.74</v>
      </c>
      <c r="N543" s="8">
        <v>2548603.4700000002</v>
      </c>
      <c r="O543" s="8">
        <v>2392050.15</v>
      </c>
      <c r="P543" s="8">
        <v>2739800.44</v>
      </c>
      <c r="Q543" s="8">
        <v>2636952.6800000002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</row>
    <row r="544" spans="1:25" x14ac:dyDescent="0.2">
      <c r="A544" s="7" t="s">
        <v>540</v>
      </c>
      <c r="B544" s="7" t="s">
        <v>541</v>
      </c>
      <c r="C544" s="7" t="s">
        <v>555</v>
      </c>
      <c r="D544" s="7" t="s">
        <v>7</v>
      </c>
      <c r="E544" s="7" t="s">
        <v>549</v>
      </c>
      <c r="F544" s="7" t="s">
        <v>543</v>
      </c>
      <c r="G544" s="7" t="s">
        <v>544</v>
      </c>
      <c r="H544" s="7"/>
      <c r="I544" s="7" t="s">
        <v>318</v>
      </c>
      <c r="J544" s="7" t="s">
        <v>12</v>
      </c>
      <c r="K544" s="7" t="s">
        <v>430</v>
      </c>
      <c r="L544" s="7" t="s">
        <v>545</v>
      </c>
      <c r="M544" s="8">
        <v>3785525.86</v>
      </c>
      <c r="N544" s="8">
        <v>935047.45</v>
      </c>
      <c r="O544" s="8">
        <v>877562.93</v>
      </c>
      <c r="P544" s="8">
        <v>1005239.71</v>
      </c>
      <c r="Q544" s="8">
        <v>967675.77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</row>
    <row r="545" spans="1:25" x14ac:dyDescent="0.2">
      <c r="A545" s="7" t="s">
        <v>540</v>
      </c>
      <c r="B545" s="7" t="s">
        <v>541</v>
      </c>
      <c r="C545" s="7" t="s">
        <v>555</v>
      </c>
      <c r="D545" s="7" t="s">
        <v>7</v>
      </c>
      <c r="E545" s="7" t="s">
        <v>11</v>
      </c>
      <c r="F545" s="7" t="s">
        <v>543</v>
      </c>
      <c r="G545" s="7" t="s">
        <v>544</v>
      </c>
      <c r="H545" s="7"/>
      <c r="I545" s="7" t="s">
        <v>318</v>
      </c>
      <c r="J545" s="7" t="s">
        <v>12</v>
      </c>
      <c r="K545" s="7" t="s">
        <v>430</v>
      </c>
      <c r="L545" s="7" t="s">
        <v>545</v>
      </c>
      <c r="M545" s="8">
        <v>3808508.4</v>
      </c>
      <c r="N545" s="8">
        <v>940179.31</v>
      </c>
      <c r="O545" s="8">
        <v>882529.9</v>
      </c>
      <c r="P545" s="8">
        <v>1012900.33</v>
      </c>
      <c r="Q545" s="8">
        <v>972898.86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</row>
    <row r="546" spans="1:25" x14ac:dyDescent="0.2">
      <c r="A546" s="7" t="s">
        <v>540</v>
      </c>
      <c r="B546" s="7" t="s">
        <v>541</v>
      </c>
      <c r="C546" s="7" t="s">
        <v>555</v>
      </c>
      <c r="D546" s="7" t="s">
        <v>7</v>
      </c>
      <c r="E546" s="7" t="s">
        <v>550</v>
      </c>
      <c r="F546" s="7" t="s">
        <v>543</v>
      </c>
      <c r="G546" s="7" t="s">
        <v>544</v>
      </c>
      <c r="H546" s="7"/>
      <c r="I546" s="7" t="s">
        <v>319</v>
      </c>
      <c r="J546" s="7" t="s">
        <v>12</v>
      </c>
      <c r="K546" s="7" t="s">
        <v>430</v>
      </c>
      <c r="L546" s="7" t="s">
        <v>545</v>
      </c>
      <c r="M546" s="8">
        <v>-298459.40000000002</v>
      </c>
      <c r="N546" s="8">
        <v>-75456.22</v>
      </c>
      <c r="O546" s="8">
        <v>-75456.210000000006</v>
      </c>
      <c r="P546" s="8">
        <v>-75456.22</v>
      </c>
      <c r="Q546" s="8">
        <v>-72090.75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</row>
    <row r="547" spans="1:25" x14ac:dyDescent="0.2">
      <c r="A547" s="7" t="s">
        <v>540</v>
      </c>
      <c r="B547" s="7" t="s">
        <v>541</v>
      </c>
      <c r="C547" s="7" t="s">
        <v>555</v>
      </c>
      <c r="D547" s="7" t="s">
        <v>7</v>
      </c>
      <c r="E547" s="7" t="s">
        <v>551</v>
      </c>
      <c r="F547" s="7" t="s">
        <v>543</v>
      </c>
      <c r="G547" s="7" t="s">
        <v>544</v>
      </c>
      <c r="H547" s="7"/>
      <c r="I547" s="7" t="s">
        <v>319</v>
      </c>
      <c r="J547" s="7" t="s">
        <v>12</v>
      </c>
      <c r="K547" s="7" t="s">
        <v>430</v>
      </c>
      <c r="L547" s="7" t="s">
        <v>545</v>
      </c>
      <c r="M547" s="8">
        <v>-109587.39</v>
      </c>
      <c r="N547" s="8">
        <v>-27705.78</v>
      </c>
      <c r="O547" s="8">
        <v>-27705.78</v>
      </c>
      <c r="P547" s="8">
        <v>-27705.77</v>
      </c>
      <c r="Q547" s="8">
        <v>-26470.06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</row>
    <row r="548" spans="1:25" x14ac:dyDescent="0.2">
      <c r="A548" s="7" t="s">
        <v>540</v>
      </c>
      <c r="B548" s="7" t="s">
        <v>541</v>
      </c>
      <c r="C548" s="7" t="s">
        <v>555</v>
      </c>
      <c r="D548" s="7" t="s">
        <v>7</v>
      </c>
      <c r="E548" s="7" t="s">
        <v>13</v>
      </c>
      <c r="F548" s="7" t="s">
        <v>543</v>
      </c>
      <c r="G548" s="7" t="s">
        <v>544</v>
      </c>
      <c r="H548" s="7"/>
      <c r="I548" s="7" t="s">
        <v>319</v>
      </c>
      <c r="J548" s="7" t="s">
        <v>12</v>
      </c>
      <c r="K548" s="7" t="s">
        <v>430</v>
      </c>
      <c r="L548" s="7" t="s">
        <v>545</v>
      </c>
      <c r="M548" s="8">
        <v>-99537.22</v>
      </c>
      <c r="N548" s="8">
        <v>-25164.9</v>
      </c>
      <c r="O548" s="8">
        <v>-25164.91</v>
      </c>
      <c r="P548" s="8">
        <v>-25164.91</v>
      </c>
      <c r="Q548" s="8">
        <v>-24042.5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</row>
    <row r="549" spans="1:2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 t="s">
        <v>545</v>
      </c>
      <c r="M549" s="24">
        <v>17403856.989999998</v>
      </c>
      <c r="N549" s="24">
        <v>4295503.33</v>
      </c>
      <c r="O549" s="24">
        <v>4023816.08</v>
      </c>
      <c r="P549" s="24">
        <v>4629613.58</v>
      </c>
      <c r="Q549" s="24">
        <v>4454924</v>
      </c>
      <c r="R549" s="24">
        <v>0</v>
      </c>
      <c r="S549" s="24">
        <v>0</v>
      </c>
      <c r="T549" s="24">
        <v>0</v>
      </c>
      <c r="U549" s="24">
        <v>0</v>
      </c>
      <c r="V549" s="24">
        <v>0</v>
      </c>
      <c r="W549" s="24">
        <v>0</v>
      </c>
      <c r="X549" s="24">
        <v>0</v>
      </c>
      <c r="Y549" s="24">
        <v>0</v>
      </c>
    </row>
    <row r="550" spans="1:25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 spans="1:25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 t="s">
        <v>556</v>
      </c>
      <c r="N551" s="185">
        <v>915014.41</v>
      </c>
      <c r="O551" s="185">
        <v>857364.99</v>
      </c>
      <c r="P551" s="185">
        <v>987735.41999999993</v>
      </c>
      <c r="Q551" s="185">
        <v>948856.36</v>
      </c>
      <c r="R551" s="30"/>
      <c r="S551" s="30"/>
      <c r="T551" s="30"/>
      <c r="U551" s="30"/>
      <c r="V551" s="30"/>
      <c r="W551" s="30"/>
      <c r="X551" s="30"/>
      <c r="Y551" s="30"/>
    </row>
    <row r="552" spans="1:25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 spans="1:25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185"/>
      <c r="M553" s="30" t="s">
        <v>557</v>
      </c>
      <c r="N553" s="185">
        <v>3380488.92</v>
      </c>
      <c r="O553" s="185">
        <v>3166451.09</v>
      </c>
      <c r="P553" s="185">
        <v>3641878.16</v>
      </c>
      <c r="Q553" s="185">
        <v>3506067.64</v>
      </c>
      <c r="R553" s="30"/>
      <c r="S553" s="30"/>
      <c r="T553" s="30"/>
      <c r="U553" s="30"/>
      <c r="V553" s="30"/>
      <c r="W553" s="30"/>
      <c r="X553" s="30"/>
      <c r="Y553" s="30"/>
    </row>
    <row r="554" spans="1:25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 spans="1:25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 t="s">
        <v>558</v>
      </c>
      <c r="O555" s="30"/>
      <c r="P555" s="30"/>
      <c r="Q555" s="185">
        <v>3708971.1799999997</v>
      </c>
      <c r="R555" s="30"/>
      <c r="S555" s="30"/>
      <c r="T555" s="30"/>
      <c r="U555" s="30"/>
      <c r="V555" s="30"/>
      <c r="W555" s="30"/>
      <c r="X555" s="30"/>
      <c r="Y555" s="30"/>
    </row>
    <row r="556" spans="1:25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 spans="1:25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 t="s">
        <v>559</v>
      </c>
      <c r="O557" s="30"/>
      <c r="P557" s="30"/>
      <c r="Q557" s="185">
        <v>13694885.810000002</v>
      </c>
      <c r="R557" s="185"/>
      <c r="S557" s="185"/>
      <c r="T557" s="30"/>
      <c r="U557" s="30"/>
      <c r="V557" s="30"/>
      <c r="W557" s="30"/>
      <c r="X557" s="30"/>
      <c r="Y557" s="30"/>
    </row>
    <row r="558" spans="1:25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 spans="1:25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 t="s">
        <v>560</v>
      </c>
      <c r="O559" s="30"/>
      <c r="P559" s="30"/>
      <c r="Q559" s="186">
        <v>17403856.990000002</v>
      </c>
      <c r="R559" s="30"/>
      <c r="S559" s="30"/>
      <c r="T559" s="30"/>
      <c r="U559" s="30"/>
      <c r="V559" s="30"/>
      <c r="W559" s="30"/>
      <c r="X559" s="30"/>
      <c r="Y559" s="30"/>
    </row>
    <row r="560" spans="1:25" x14ac:dyDescent="0.2">
      <c r="I560" s="29"/>
      <c r="L560" s="2"/>
    </row>
    <row r="561" spans="9:12" x14ac:dyDescent="0.2">
      <c r="I561" s="29"/>
      <c r="L561" s="2"/>
    </row>
    <row r="562" spans="9:12" x14ac:dyDescent="0.2">
      <c r="I562" s="29"/>
      <c r="L562" s="2"/>
    </row>
  </sheetData>
  <mergeCells count="6">
    <mergeCell ref="A452:B454"/>
    <mergeCell ref="O13:Q13"/>
    <mergeCell ref="S13:T13"/>
    <mergeCell ref="V13:W13"/>
    <mergeCell ref="M15:N17"/>
    <mergeCell ref="C450:E450"/>
  </mergeCells>
  <pageMargins left="0.25" right="0.25" top="0.25" bottom="0.25" header="0.5" footer="0.5"/>
  <pageSetup scale="52" fitToHeight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view="pageBreakPreview" zoomScale="60" zoomScaleNormal="100" workbookViewId="0"/>
  </sheetViews>
  <sheetFormatPr defaultColWidth="6.140625" defaultRowHeight="12.75" x14ac:dyDescent="0.2"/>
  <cols>
    <col min="1" max="1" width="9" style="2" customWidth="1"/>
    <col min="2" max="2" width="22.140625" style="2" bestFit="1" customWidth="1"/>
    <col min="3" max="3" width="16.140625" style="2" bestFit="1" customWidth="1"/>
    <col min="4" max="4" width="45.7109375" style="2" bestFit="1" customWidth="1"/>
    <col min="5" max="5" width="23.5703125" style="2" bestFit="1" customWidth="1"/>
    <col min="6" max="6" width="29.42578125" style="2" bestFit="1" customWidth="1"/>
    <col min="7" max="7" width="21" style="2" bestFit="1" customWidth="1"/>
    <col min="8" max="9" width="20.140625" style="2" bestFit="1" customWidth="1"/>
    <col min="10" max="10" width="13.85546875" style="2" customWidth="1"/>
    <col min="11" max="16384" width="6.140625" style="2"/>
  </cols>
  <sheetData>
    <row r="1" spans="1:10" x14ac:dyDescent="0.2">
      <c r="A1" s="1" t="s">
        <v>470</v>
      </c>
    </row>
    <row r="2" spans="1:10" x14ac:dyDescent="0.2">
      <c r="A2" s="1" t="s">
        <v>471</v>
      </c>
      <c r="E2" s="3">
        <v>42902</v>
      </c>
    </row>
    <row r="3" spans="1:10" x14ac:dyDescent="0.2">
      <c r="A3" s="1"/>
    </row>
    <row r="4" spans="1:10" x14ac:dyDescent="0.2">
      <c r="A4" s="1" t="s">
        <v>472</v>
      </c>
    </row>
    <row r="5" spans="1:10" x14ac:dyDescent="0.2">
      <c r="A5" s="1" t="s">
        <v>475</v>
      </c>
    </row>
    <row r="8" spans="1:10" x14ac:dyDescent="0.2">
      <c r="A8" s="18"/>
      <c r="B8" s="19"/>
      <c r="C8" s="19"/>
      <c r="D8" s="19"/>
      <c r="E8" s="20" t="s">
        <v>404</v>
      </c>
      <c r="F8" s="20" t="s">
        <v>405</v>
      </c>
      <c r="G8" s="20" t="s">
        <v>407</v>
      </c>
      <c r="H8" s="20" t="s">
        <v>407</v>
      </c>
      <c r="I8" s="20" t="s">
        <v>407</v>
      </c>
      <c r="J8" s="21"/>
    </row>
    <row r="9" spans="1:10" x14ac:dyDescent="0.2">
      <c r="A9" s="15" t="s">
        <v>0</v>
      </c>
      <c r="B9" s="15" t="s">
        <v>1</v>
      </c>
      <c r="C9" s="15" t="s">
        <v>2</v>
      </c>
      <c r="D9" s="16" t="s">
        <v>3</v>
      </c>
      <c r="E9" s="15" t="s">
        <v>4</v>
      </c>
      <c r="F9" s="15" t="s">
        <v>5</v>
      </c>
      <c r="G9" s="15" t="s">
        <v>406</v>
      </c>
      <c r="H9" s="15" t="s">
        <v>408</v>
      </c>
      <c r="I9" s="15" t="s">
        <v>473</v>
      </c>
      <c r="J9" s="17" t="s">
        <v>6</v>
      </c>
    </row>
    <row r="10" spans="1:10" x14ac:dyDescent="0.2">
      <c r="A10" s="4"/>
      <c r="B10" s="22" t="s">
        <v>10</v>
      </c>
      <c r="C10" s="4"/>
      <c r="D10" s="4"/>
      <c r="E10" s="4"/>
      <c r="F10" s="4"/>
      <c r="G10" s="4"/>
      <c r="H10" s="4"/>
      <c r="I10" s="4"/>
      <c r="J10" s="4"/>
    </row>
    <row r="11" spans="1:10" x14ac:dyDescent="0.2">
      <c r="A11" s="4" t="s">
        <v>7</v>
      </c>
      <c r="B11" s="4" t="s">
        <v>8</v>
      </c>
      <c r="C11" s="23">
        <v>705000000</v>
      </c>
      <c r="D11" s="4" t="s">
        <v>429</v>
      </c>
      <c r="E11" s="24">
        <v>0</v>
      </c>
      <c r="F11" s="24">
        <v>0</v>
      </c>
      <c r="G11" s="24">
        <f>SUM(E11:F11)</f>
        <v>0</v>
      </c>
      <c r="H11" s="24"/>
      <c r="I11" s="24">
        <f>SUM(G11:H11)</f>
        <v>0</v>
      </c>
      <c r="J11" s="4" t="s">
        <v>11</v>
      </c>
    </row>
    <row r="12" spans="1:10" x14ac:dyDescent="0.2">
      <c r="A12" s="4" t="s">
        <v>7</v>
      </c>
      <c r="B12" s="4" t="s">
        <v>8</v>
      </c>
      <c r="C12" s="23">
        <v>886000180</v>
      </c>
      <c r="D12" s="4" t="s">
        <v>430</v>
      </c>
      <c r="E12" s="24">
        <v>-959885.99</v>
      </c>
      <c r="F12" s="24">
        <v>-179165.39</v>
      </c>
      <c r="G12" s="24">
        <f t="shared" ref="G12:G60" si="0">SUM(E12:F12)</f>
        <v>-1139051.3799999999</v>
      </c>
      <c r="H12" s="24"/>
      <c r="I12" s="24">
        <f t="shared" ref="I12:I62" si="1">SUM(G12:H12)</f>
        <v>-1139051.3799999999</v>
      </c>
      <c r="J12" s="4" t="s">
        <v>11</v>
      </c>
    </row>
    <row r="13" spans="1:10" x14ac:dyDescent="0.2">
      <c r="A13" s="4" t="s">
        <v>7</v>
      </c>
      <c r="B13" s="4" t="s">
        <v>8</v>
      </c>
      <c r="C13" s="23">
        <v>886000180</v>
      </c>
      <c r="D13" s="4" t="s">
        <v>430</v>
      </c>
      <c r="E13" s="24">
        <v>242801.37</v>
      </c>
      <c r="F13" s="24">
        <v>34178.660000000003</v>
      </c>
      <c r="G13" s="24">
        <f t="shared" si="0"/>
        <v>276980.03000000003</v>
      </c>
      <c r="H13" s="24"/>
      <c r="I13" s="24">
        <f t="shared" si="1"/>
        <v>276980.03000000003</v>
      </c>
      <c r="J13" s="4" t="s">
        <v>13</v>
      </c>
    </row>
    <row r="14" spans="1:10" x14ac:dyDescent="0.2">
      <c r="A14" s="25" t="s">
        <v>7</v>
      </c>
      <c r="B14" s="25" t="s">
        <v>8</v>
      </c>
      <c r="C14" s="26">
        <v>756000100</v>
      </c>
      <c r="D14" s="25" t="s">
        <v>431</v>
      </c>
      <c r="E14" s="27"/>
      <c r="F14" s="27"/>
      <c r="G14" s="27"/>
      <c r="H14" s="27">
        <v>-1285.5746696035242</v>
      </c>
      <c r="I14" s="24">
        <f>SUM(G14:H14)</f>
        <v>-1285.5746696035242</v>
      </c>
      <c r="J14" s="25" t="s">
        <v>318</v>
      </c>
    </row>
    <row r="15" spans="1:10" x14ac:dyDescent="0.2">
      <c r="A15" s="25" t="s">
        <v>7</v>
      </c>
      <c r="B15" s="25" t="s">
        <v>8</v>
      </c>
      <c r="C15" s="26">
        <v>886000180</v>
      </c>
      <c r="D15" s="25" t="s">
        <v>430</v>
      </c>
      <c r="E15" s="27"/>
      <c r="F15" s="27"/>
      <c r="G15" s="27"/>
      <c r="H15" s="27">
        <v>1163803.9321585901</v>
      </c>
      <c r="I15" s="24">
        <f>SUM(G15:H15)</f>
        <v>1163803.9321585901</v>
      </c>
      <c r="J15" s="25" t="s">
        <v>318</v>
      </c>
    </row>
    <row r="16" spans="1:10" x14ac:dyDescent="0.2">
      <c r="A16" s="25" t="s">
        <v>7</v>
      </c>
      <c r="B16" s="25" t="s">
        <v>8</v>
      </c>
      <c r="C16" s="26">
        <v>886000180</v>
      </c>
      <c r="D16" s="25" t="s">
        <v>430</v>
      </c>
      <c r="E16" s="27"/>
      <c r="F16" s="27"/>
      <c r="G16" s="27"/>
      <c r="H16" s="27">
        <v>-268826.05308370042</v>
      </c>
      <c r="I16" s="24">
        <f>SUM(G16:H16)</f>
        <v>-268826.05308370042</v>
      </c>
      <c r="J16" s="25" t="s">
        <v>319</v>
      </c>
    </row>
    <row r="17" spans="1:10" x14ac:dyDescent="0.2">
      <c r="A17" s="25"/>
      <c r="B17" s="22" t="s">
        <v>15</v>
      </c>
      <c r="C17" s="25"/>
      <c r="D17" s="25"/>
      <c r="E17" s="27"/>
      <c r="F17" s="27"/>
      <c r="G17" s="27"/>
      <c r="H17" s="27"/>
      <c r="I17" s="24"/>
      <c r="J17" s="25"/>
    </row>
    <row r="18" spans="1:10" x14ac:dyDescent="0.2">
      <c r="A18" s="4" t="s">
        <v>7</v>
      </c>
      <c r="B18" s="4" t="s">
        <v>8</v>
      </c>
      <c r="C18" s="23">
        <v>700700090</v>
      </c>
      <c r="D18" s="4" t="s">
        <v>432</v>
      </c>
      <c r="E18" s="24">
        <v>0</v>
      </c>
      <c r="F18" s="24">
        <v>0</v>
      </c>
      <c r="G18" s="24">
        <f t="shared" si="0"/>
        <v>0</v>
      </c>
      <c r="H18" s="24"/>
      <c r="I18" s="24">
        <f t="shared" si="1"/>
        <v>0</v>
      </c>
      <c r="J18" s="4" t="s">
        <v>11</v>
      </c>
    </row>
    <row r="19" spans="1:10" x14ac:dyDescent="0.2">
      <c r="A19" s="4" t="s">
        <v>7</v>
      </c>
      <c r="B19" s="4" t="s">
        <v>8</v>
      </c>
      <c r="C19" s="23">
        <v>700700090</v>
      </c>
      <c r="D19" s="4" t="s">
        <v>432</v>
      </c>
      <c r="E19" s="24">
        <v>0</v>
      </c>
      <c r="F19" s="24">
        <v>0</v>
      </c>
      <c r="G19" s="24">
        <f t="shared" si="0"/>
        <v>0</v>
      </c>
      <c r="H19" s="24"/>
      <c r="I19" s="24">
        <f t="shared" si="1"/>
        <v>0</v>
      </c>
      <c r="J19" s="4" t="s">
        <v>13</v>
      </c>
    </row>
    <row r="20" spans="1:10" x14ac:dyDescent="0.2">
      <c r="A20" s="11"/>
      <c r="B20" s="11" t="s">
        <v>8</v>
      </c>
      <c r="C20" s="11"/>
      <c r="D20" s="11" t="s">
        <v>16</v>
      </c>
      <c r="E20" s="28">
        <v>-717084.62</v>
      </c>
      <c r="F20" s="28">
        <v>-144986.73000000001</v>
      </c>
      <c r="G20" s="28">
        <f>SUM(G11:G19)</f>
        <v>-862071.34999999986</v>
      </c>
      <c r="H20" s="28"/>
      <c r="I20" s="28">
        <f>SUM(I11:I19)</f>
        <v>31620.954405286291</v>
      </c>
      <c r="J20" s="11"/>
    </row>
    <row r="21" spans="1:10" x14ac:dyDescent="0.2">
      <c r="A21" s="11"/>
      <c r="B21" s="22" t="s">
        <v>19</v>
      </c>
      <c r="C21" s="11"/>
      <c r="D21" s="11"/>
      <c r="E21" s="28"/>
      <c r="F21" s="28"/>
      <c r="G21" s="28"/>
      <c r="H21" s="28"/>
      <c r="I21" s="28"/>
      <c r="J21" s="11"/>
    </row>
    <row r="22" spans="1:10" x14ac:dyDescent="0.2">
      <c r="A22" s="4" t="s">
        <v>7</v>
      </c>
      <c r="B22" s="4" t="s">
        <v>17</v>
      </c>
      <c r="C22" s="23">
        <v>602000100</v>
      </c>
      <c r="D22" s="4" t="s">
        <v>466</v>
      </c>
      <c r="E22" s="24">
        <v>0</v>
      </c>
      <c r="F22" s="24">
        <v>562.64</v>
      </c>
      <c r="G22" s="24">
        <f t="shared" si="0"/>
        <v>562.64</v>
      </c>
      <c r="H22" s="24"/>
      <c r="I22" s="24">
        <f t="shared" si="1"/>
        <v>562.64</v>
      </c>
      <c r="J22" s="4" t="s">
        <v>11</v>
      </c>
    </row>
    <row r="23" spans="1:10" x14ac:dyDescent="0.2">
      <c r="A23" s="4" t="s">
        <v>7</v>
      </c>
      <c r="B23" s="4" t="s">
        <v>17</v>
      </c>
      <c r="C23" s="23">
        <v>630100000</v>
      </c>
      <c r="D23" s="4" t="s">
        <v>433</v>
      </c>
      <c r="E23" s="24">
        <v>-12160027.380000001</v>
      </c>
      <c r="F23" s="24">
        <v>0</v>
      </c>
      <c r="G23" s="24">
        <f t="shared" si="0"/>
        <v>-12160027.380000001</v>
      </c>
      <c r="H23" s="24"/>
      <c r="I23" s="24">
        <f t="shared" si="1"/>
        <v>-12160027.380000001</v>
      </c>
      <c r="J23" s="4" t="s">
        <v>13</v>
      </c>
    </row>
    <row r="24" spans="1:10" x14ac:dyDescent="0.2">
      <c r="A24" s="4" t="s">
        <v>7</v>
      </c>
      <c r="B24" s="4" t="s">
        <v>17</v>
      </c>
      <c r="C24" s="23">
        <v>700710110</v>
      </c>
      <c r="D24" s="4" t="s">
        <v>467</v>
      </c>
      <c r="E24" s="24">
        <v>-263308.15999999997</v>
      </c>
      <c r="F24" s="24">
        <v>-82509.279999999999</v>
      </c>
      <c r="G24" s="24">
        <f t="shared" si="0"/>
        <v>-345817.43999999994</v>
      </c>
      <c r="H24" s="24"/>
      <c r="I24" s="24">
        <f t="shared" si="1"/>
        <v>-345817.43999999994</v>
      </c>
      <c r="J24" s="4" t="s">
        <v>11</v>
      </c>
    </row>
    <row r="25" spans="1:10" x14ac:dyDescent="0.2">
      <c r="A25" s="4" t="s">
        <v>7</v>
      </c>
      <c r="B25" s="4" t="s">
        <v>17</v>
      </c>
      <c r="C25" s="23">
        <v>700800300</v>
      </c>
      <c r="D25" s="4" t="s">
        <v>434</v>
      </c>
      <c r="E25" s="24">
        <v>-35081320</v>
      </c>
      <c r="F25" s="24">
        <v>-48241893.020000003</v>
      </c>
      <c r="G25" s="24">
        <f t="shared" si="0"/>
        <v>-83323213.020000011</v>
      </c>
      <c r="H25" s="24"/>
      <c r="I25" s="24">
        <f t="shared" si="1"/>
        <v>-83323213.020000011</v>
      </c>
      <c r="J25" s="4" t="s">
        <v>11</v>
      </c>
    </row>
    <row r="26" spans="1:10" x14ac:dyDescent="0.2">
      <c r="A26" s="4" t="s">
        <v>7</v>
      </c>
      <c r="B26" s="4" t="s">
        <v>17</v>
      </c>
      <c r="C26" s="23">
        <v>700800320</v>
      </c>
      <c r="D26" s="4" t="s">
        <v>435</v>
      </c>
      <c r="E26" s="24">
        <v>-2436931.2000000002</v>
      </c>
      <c r="F26" s="24">
        <v>-3189897.92</v>
      </c>
      <c r="G26" s="24">
        <f t="shared" si="0"/>
        <v>-5626829.1200000001</v>
      </c>
      <c r="H26" s="24"/>
      <c r="I26" s="24">
        <f t="shared" si="1"/>
        <v>-5626829.1200000001</v>
      </c>
      <c r="J26" s="4" t="s">
        <v>11</v>
      </c>
    </row>
    <row r="27" spans="1:10" x14ac:dyDescent="0.2">
      <c r="A27" s="4" t="s">
        <v>7</v>
      </c>
      <c r="B27" s="4" t="s">
        <v>17</v>
      </c>
      <c r="C27" s="23">
        <v>700800330</v>
      </c>
      <c r="D27" s="4" t="s">
        <v>436</v>
      </c>
      <c r="E27" s="24">
        <v>-241851.89</v>
      </c>
      <c r="F27" s="24">
        <v>-277587.46000000002</v>
      </c>
      <c r="G27" s="24">
        <f t="shared" si="0"/>
        <v>-519439.35000000003</v>
      </c>
      <c r="H27" s="24"/>
      <c r="I27" s="24">
        <f t="shared" si="1"/>
        <v>-519439.35000000003</v>
      </c>
      <c r="J27" s="4" t="s">
        <v>11</v>
      </c>
    </row>
    <row r="28" spans="1:10" x14ac:dyDescent="0.2">
      <c r="A28" s="4" t="s">
        <v>7</v>
      </c>
      <c r="B28" s="4" t="s">
        <v>17</v>
      </c>
      <c r="C28" s="23">
        <v>700800600</v>
      </c>
      <c r="D28" s="4" t="s">
        <v>437</v>
      </c>
      <c r="E28" s="24">
        <v>-948297.41</v>
      </c>
      <c r="F28" s="24">
        <v>-508238.93</v>
      </c>
      <c r="G28" s="24">
        <f t="shared" si="0"/>
        <v>-1456536.34</v>
      </c>
      <c r="H28" s="24"/>
      <c r="I28" s="24">
        <f t="shared" si="1"/>
        <v>-1456536.34</v>
      </c>
      <c r="J28" s="4" t="s">
        <v>11</v>
      </c>
    </row>
    <row r="29" spans="1:10" x14ac:dyDescent="0.2">
      <c r="A29" s="4" t="s">
        <v>7</v>
      </c>
      <c r="B29" s="4" t="s">
        <v>17</v>
      </c>
      <c r="C29" s="23">
        <v>700800809</v>
      </c>
      <c r="D29" s="4" t="s">
        <v>438</v>
      </c>
      <c r="E29" s="24">
        <v>-999.52</v>
      </c>
      <c r="F29" s="24">
        <v>-3325.04</v>
      </c>
      <c r="G29" s="24">
        <f t="shared" si="0"/>
        <v>-4324.5599999999995</v>
      </c>
      <c r="H29" s="24"/>
      <c r="I29" s="24">
        <f t="shared" si="1"/>
        <v>-4324.5599999999995</v>
      </c>
      <c r="J29" s="4" t="s">
        <v>11</v>
      </c>
    </row>
    <row r="30" spans="1:10" x14ac:dyDescent="0.2">
      <c r="A30" s="4" t="s">
        <v>7</v>
      </c>
      <c r="B30" s="4" t="s">
        <v>17</v>
      </c>
      <c r="C30" s="23">
        <v>700800980</v>
      </c>
      <c r="D30" s="4" t="s">
        <v>468</v>
      </c>
      <c r="E30" s="24">
        <v>159.35</v>
      </c>
      <c r="F30" s="24">
        <v>0</v>
      </c>
      <c r="G30" s="24">
        <f t="shared" si="0"/>
        <v>159.35</v>
      </c>
      <c r="H30" s="24"/>
      <c r="I30" s="24">
        <f t="shared" si="1"/>
        <v>159.35</v>
      </c>
      <c r="J30" s="4" t="s">
        <v>13</v>
      </c>
    </row>
    <row r="31" spans="1:10" x14ac:dyDescent="0.2">
      <c r="A31" s="4" t="s">
        <v>7</v>
      </c>
      <c r="B31" s="4" t="s">
        <v>17</v>
      </c>
      <c r="C31" s="23">
        <v>700800985</v>
      </c>
      <c r="D31" s="4" t="s">
        <v>439</v>
      </c>
      <c r="E31" s="24">
        <v>-3450478.05</v>
      </c>
      <c r="F31" s="24">
        <v>-1747785.88</v>
      </c>
      <c r="G31" s="24">
        <f t="shared" si="0"/>
        <v>-5198263.93</v>
      </c>
      <c r="H31" s="24"/>
      <c r="I31" s="24">
        <f t="shared" si="1"/>
        <v>-5198263.93</v>
      </c>
      <c r="J31" s="4" t="s">
        <v>13</v>
      </c>
    </row>
    <row r="32" spans="1:10" x14ac:dyDescent="0.2">
      <c r="A32" s="4" t="s">
        <v>7</v>
      </c>
      <c r="B32" s="4" t="s">
        <v>17</v>
      </c>
      <c r="C32" s="23">
        <v>700800995</v>
      </c>
      <c r="D32" s="4" t="s">
        <v>440</v>
      </c>
      <c r="E32" s="24">
        <v>1</v>
      </c>
      <c r="F32" s="24">
        <v>0</v>
      </c>
      <c r="G32" s="24">
        <f t="shared" si="0"/>
        <v>1</v>
      </c>
      <c r="H32" s="24"/>
      <c r="I32" s="24">
        <f t="shared" si="1"/>
        <v>1</v>
      </c>
      <c r="J32" s="4" t="s">
        <v>11</v>
      </c>
    </row>
    <row r="33" spans="1:10" x14ac:dyDescent="0.2">
      <c r="A33" s="4" t="s">
        <v>7</v>
      </c>
      <c r="B33" s="4" t="s">
        <v>17</v>
      </c>
      <c r="C33" s="23">
        <v>700800995</v>
      </c>
      <c r="D33" s="4" t="s">
        <v>440</v>
      </c>
      <c r="E33" s="24">
        <v>-25260513.469999999</v>
      </c>
      <c r="F33" s="24">
        <v>9196314.3300000001</v>
      </c>
      <c r="G33" s="24">
        <f t="shared" si="0"/>
        <v>-16064199.139999999</v>
      </c>
      <c r="H33" s="24"/>
      <c r="I33" s="24">
        <f t="shared" si="1"/>
        <v>-16064199.139999999</v>
      </c>
      <c r="J33" s="4" t="s">
        <v>13</v>
      </c>
    </row>
    <row r="34" spans="1:10" x14ac:dyDescent="0.2">
      <c r="A34" s="4" t="s">
        <v>7</v>
      </c>
      <c r="B34" s="4" t="s">
        <v>17</v>
      </c>
      <c r="C34" s="23">
        <v>700810100</v>
      </c>
      <c r="D34" s="4" t="s">
        <v>441</v>
      </c>
      <c r="E34" s="24">
        <v>-95143608.890000001</v>
      </c>
      <c r="F34" s="24">
        <v>-76901002.409999996</v>
      </c>
      <c r="G34" s="24">
        <f t="shared" si="0"/>
        <v>-172044611.30000001</v>
      </c>
      <c r="H34" s="24"/>
      <c r="I34" s="24">
        <f t="shared" si="1"/>
        <v>-172044611.30000001</v>
      </c>
      <c r="J34" s="4" t="s">
        <v>11</v>
      </c>
    </row>
    <row r="35" spans="1:10" x14ac:dyDescent="0.2">
      <c r="A35" s="4" t="s">
        <v>7</v>
      </c>
      <c r="B35" s="4" t="s">
        <v>17</v>
      </c>
      <c r="C35" s="23">
        <v>700810110</v>
      </c>
      <c r="D35" s="4" t="s">
        <v>442</v>
      </c>
      <c r="E35" s="24">
        <v>-1420476.77</v>
      </c>
      <c r="F35" s="24">
        <v>-1666026.22</v>
      </c>
      <c r="G35" s="24">
        <f t="shared" si="0"/>
        <v>-3086502.99</v>
      </c>
      <c r="H35" s="24"/>
      <c r="I35" s="24">
        <f t="shared" si="1"/>
        <v>-3086502.99</v>
      </c>
      <c r="J35" s="4" t="s">
        <v>11</v>
      </c>
    </row>
    <row r="36" spans="1:10" x14ac:dyDescent="0.2">
      <c r="A36" s="4" t="s">
        <v>7</v>
      </c>
      <c r="B36" s="4" t="s">
        <v>17</v>
      </c>
      <c r="C36" s="23">
        <v>700810130</v>
      </c>
      <c r="D36" s="4" t="s">
        <v>443</v>
      </c>
      <c r="E36" s="24">
        <v>1013041.11</v>
      </c>
      <c r="F36" s="24">
        <v>-1645294.74</v>
      </c>
      <c r="G36" s="24">
        <f t="shared" si="0"/>
        <v>-632253.63</v>
      </c>
      <c r="H36" s="24"/>
      <c r="I36" s="24">
        <f t="shared" si="1"/>
        <v>-632253.63</v>
      </c>
      <c r="J36" s="4" t="s">
        <v>11</v>
      </c>
    </row>
    <row r="37" spans="1:10" x14ac:dyDescent="0.2">
      <c r="A37" s="4" t="s">
        <v>7</v>
      </c>
      <c r="B37" s="4" t="s">
        <v>17</v>
      </c>
      <c r="C37" s="23">
        <v>700810140</v>
      </c>
      <c r="D37" s="4" t="s">
        <v>444</v>
      </c>
      <c r="E37" s="24">
        <v>-1650010.97</v>
      </c>
      <c r="F37" s="24">
        <v>-1461014.59</v>
      </c>
      <c r="G37" s="24">
        <f t="shared" si="0"/>
        <v>-3111025.56</v>
      </c>
      <c r="H37" s="24"/>
      <c r="I37" s="24">
        <f t="shared" si="1"/>
        <v>-3111025.56</v>
      </c>
      <c r="J37" s="4" t="s">
        <v>11</v>
      </c>
    </row>
    <row r="38" spans="1:10" x14ac:dyDescent="0.2">
      <c r="A38" s="4" t="s">
        <v>7</v>
      </c>
      <c r="B38" s="4" t="s">
        <v>17</v>
      </c>
      <c r="C38" s="23">
        <v>700810150</v>
      </c>
      <c r="D38" s="4" t="s">
        <v>445</v>
      </c>
      <c r="E38" s="24">
        <v>-2998683.71</v>
      </c>
      <c r="F38" s="24">
        <v>-2399681.5</v>
      </c>
      <c r="G38" s="24">
        <f t="shared" si="0"/>
        <v>-5398365.21</v>
      </c>
      <c r="H38" s="24"/>
      <c r="I38" s="24">
        <f t="shared" si="1"/>
        <v>-5398365.21</v>
      </c>
      <c r="J38" s="4" t="s">
        <v>11</v>
      </c>
    </row>
    <row r="39" spans="1:10" x14ac:dyDescent="0.2">
      <c r="A39" s="4" t="s">
        <v>7</v>
      </c>
      <c r="B39" s="4" t="s">
        <v>17</v>
      </c>
      <c r="C39" s="23">
        <v>700810170</v>
      </c>
      <c r="D39" s="4" t="s">
        <v>446</v>
      </c>
      <c r="E39" s="24">
        <v>2334060.87</v>
      </c>
      <c r="F39" s="24">
        <v>1738426.18</v>
      </c>
      <c r="G39" s="24">
        <f t="shared" si="0"/>
        <v>4072487.05</v>
      </c>
      <c r="H39" s="24"/>
      <c r="I39" s="24">
        <f t="shared" si="1"/>
        <v>4072487.05</v>
      </c>
      <c r="J39" s="4" t="s">
        <v>11</v>
      </c>
    </row>
    <row r="40" spans="1:10" x14ac:dyDescent="0.2">
      <c r="A40" s="4" t="s">
        <v>7</v>
      </c>
      <c r="B40" s="4" t="s">
        <v>17</v>
      </c>
      <c r="C40" s="23">
        <v>700810175</v>
      </c>
      <c r="D40" s="4" t="s">
        <v>447</v>
      </c>
      <c r="E40" s="24">
        <v>7.22</v>
      </c>
      <c r="F40" s="24">
        <v>-5648926.5599999996</v>
      </c>
      <c r="G40" s="24">
        <f t="shared" si="0"/>
        <v>-5648919.3399999999</v>
      </c>
      <c r="H40" s="24"/>
      <c r="I40" s="24">
        <f t="shared" si="1"/>
        <v>-5648919.3399999999</v>
      </c>
      <c r="J40" s="4" t="s">
        <v>11</v>
      </c>
    </row>
    <row r="41" spans="1:10" x14ac:dyDescent="0.2">
      <c r="A41" s="4" t="s">
        <v>7</v>
      </c>
      <c r="B41" s="4" t="s">
        <v>17</v>
      </c>
      <c r="C41" s="23">
        <v>700810180</v>
      </c>
      <c r="D41" s="4" t="s">
        <v>448</v>
      </c>
      <c r="E41" s="24">
        <v>-1348564.69</v>
      </c>
      <c r="F41" s="24">
        <v>-1254449.24</v>
      </c>
      <c r="G41" s="24">
        <f t="shared" si="0"/>
        <v>-2603013.9299999997</v>
      </c>
      <c r="H41" s="24"/>
      <c r="I41" s="24">
        <f t="shared" si="1"/>
        <v>-2603013.9299999997</v>
      </c>
      <c r="J41" s="4" t="s">
        <v>11</v>
      </c>
    </row>
    <row r="42" spans="1:10" x14ac:dyDescent="0.2">
      <c r="A42" s="4" t="s">
        <v>7</v>
      </c>
      <c r="B42" s="4" t="s">
        <v>17</v>
      </c>
      <c r="C42" s="23">
        <v>700810200</v>
      </c>
      <c r="D42" s="4" t="s">
        <v>469</v>
      </c>
      <c r="E42" s="24">
        <v>-10074.85</v>
      </c>
      <c r="F42" s="24">
        <v>-17096.64</v>
      </c>
      <c r="G42" s="24">
        <f t="shared" si="0"/>
        <v>-27171.489999999998</v>
      </c>
      <c r="H42" s="24"/>
      <c r="I42" s="24">
        <f t="shared" si="1"/>
        <v>-27171.489999999998</v>
      </c>
      <c r="J42" s="4" t="s">
        <v>11</v>
      </c>
    </row>
    <row r="43" spans="1:10" x14ac:dyDescent="0.2">
      <c r="A43" s="4" t="s">
        <v>7</v>
      </c>
      <c r="B43" s="4" t="s">
        <v>17</v>
      </c>
      <c r="C43" s="23">
        <v>700810250</v>
      </c>
      <c r="D43" s="4" t="s">
        <v>449</v>
      </c>
      <c r="E43" s="24">
        <v>-622907.93000000005</v>
      </c>
      <c r="F43" s="24">
        <v>-1082795.6599999999</v>
      </c>
      <c r="G43" s="24">
        <f t="shared" si="0"/>
        <v>-1705703.5899999999</v>
      </c>
      <c r="H43" s="24"/>
      <c r="I43" s="24">
        <f t="shared" si="1"/>
        <v>-1705703.5899999999</v>
      </c>
      <c r="J43" s="4" t="s">
        <v>11</v>
      </c>
    </row>
    <row r="44" spans="1:10" x14ac:dyDescent="0.2">
      <c r="A44" s="4" t="s">
        <v>7</v>
      </c>
      <c r="B44" s="4" t="s">
        <v>17</v>
      </c>
      <c r="C44" s="23">
        <v>700810809</v>
      </c>
      <c r="D44" s="4" t="s">
        <v>450</v>
      </c>
      <c r="E44" s="24">
        <v>-1744.84</v>
      </c>
      <c r="F44" s="24">
        <v>-3354.85</v>
      </c>
      <c r="G44" s="24">
        <f t="shared" si="0"/>
        <v>-5099.6899999999996</v>
      </c>
      <c r="H44" s="24"/>
      <c r="I44" s="24">
        <f t="shared" si="1"/>
        <v>-5099.6899999999996</v>
      </c>
      <c r="J44" s="4" t="s">
        <v>11</v>
      </c>
    </row>
    <row r="45" spans="1:10" x14ac:dyDescent="0.2">
      <c r="A45" s="4" t="s">
        <v>7</v>
      </c>
      <c r="B45" s="4" t="s">
        <v>17</v>
      </c>
      <c r="C45" s="23">
        <v>701200100</v>
      </c>
      <c r="D45" s="4" t="s">
        <v>451</v>
      </c>
      <c r="E45" s="24">
        <v>-52409</v>
      </c>
      <c r="F45" s="24">
        <v>-12264</v>
      </c>
      <c r="G45" s="24">
        <f t="shared" si="0"/>
        <v>-64673</v>
      </c>
      <c r="H45" s="24"/>
      <c r="I45" s="24">
        <f t="shared" si="1"/>
        <v>-64673</v>
      </c>
      <c r="J45" s="4" t="s">
        <v>11</v>
      </c>
    </row>
    <row r="46" spans="1:10" x14ac:dyDescent="0.2">
      <c r="A46" s="4" t="s">
        <v>7</v>
      </c>
      <c r="B46" s="4" t="s">
        <v>17</v>
      </c>
      <c r="C46" s="23">
        <v>701400000</v>
      </c>
      <c r="D46" s="4" t="s">
        <v>452</v>
      </c>
      <c r="E46" s="24">
        <v>-464116.92</v>
      </c>
      <c r="F46" s="24">
        <v>-748993.08</v>
      </c>
      <c r="G46" s="24">
        <f t="shared" si="0"/>
        <v>-1213110</v>
      </c>
      <c r="H46" s="24"/>
      <c r="I46" s="24">
        <f t="shared" si="1"/>
        <v>-1213110</v>
      </c>
      <c r="J46" s="4" t="s">
        <v>11</v>
      </c>
    </row>
    <row r="47" spans="1:10" x14ac:dyDescent="0.2">
      <c r="A47" s="4" t="s">
        <v>7</v>
      </c>
      <c r="B47" s="4" t="s">
        <v>17</v>
      </c>
      <c r="C47" s="23">
        <v>701400110</v>
      </c>
      <c r="D47" s="4" t="s">
        <v>453</v>
      </c>
      <c r="E47" s="24">
        <v>-259983.22</v>
      </c>
      <c r="F47" s="24">
        <v>-87289.42</v>
      </c>
      <c r="G47" s="24">
        <f t="shared" si="0"/>
        <v>-347272.64</v>
      </c>
      <c r="H47" s="24"/>
      <c r="I47" s="24">
        <f t="shared" si="1"/>
        <v>-347272.64</v>
      </c>
      <c r="J47" s="4" t="s">
        <v>11</v>
      </c>
    </row>
    <row r="48" spans="1:10" x14ac:dyDescent="0.2">
      <c r="A48" s="4" t="s">
        <v>7</v>
      </c>
      <c r="B48" s="4" t="s">
        <v>17</v>
      </c>
      <c r="C48" s="23">
        <v>703000000</v>
      </c>
      <c r="D48" s="4" t="s">
        <v>454</v>
      </c>
      <c r="E48" s="24">
        <v>191.48</v>
      </c>
      <c r="F48" s="24">
        <v>0</v>
      </c>
      <c r="G48" s="24">
        <f t="shared" si="0"/>
        <v>191.48</v>
      </c>
      <c r="H48" s="24"/>
      <c r="I48" s="24">
        <f t="shared" si="1"/>
        <v>191.48</v>
      </c>
      <c r="J48" s="4" t="s">
        <v>11</v>
      </c>
    </row>
    <row r="49" spans="1:10" x14ac:dyDescent="0.2">
      <c r="A49" s="4" t="s">
        <v>7</v>
      </c>
      <c r="B49" s="4" t="s">
        <v>17</v>
      </c>
      <c r="C49" s="23">
        <v>752000100</v>
      </c>
      <c r="D49" s="4" t="s">
        <v>455</v>
      </c>
      <c r="E49" s="24">
        <v>-23880</v>
      </c>
      <c r="F49" s="24">
        <v>-10192</v>
      </c>
      <c r="G49" s="24">
        <f t="shared" si="0"/>
        <v>-34072</v>
      </c>
      <c r="H49" s="24"/>
      <c r="I49" s="24">
        <f t="shared" si="1"/>
        <v>-34072</v>
      </c>
      <c r="J49" s="4" t="s">
        <v>11</v>
      </c>
    </row>
    <row r="50" spans="1:10" x14ac:dyDescent="0.2">
      <c r="A50" s="4" t="s">
        <v>7</v>
      </c>
      <c r="B50" s="4" t="s">
        <v>17</v>
      </c>
      <c r="C50" s="23">
        <v>758000140</v>
      </c>
      <c r="D50" s="4" t="s">
        <v>456</v>
      </c>
      <c r="E50" s="24">
        <v>93728.47</v>
      </c>
      <c r="F50" s="24">
        <v>-3526.8</v>
      </c>
      <c r="G50" s="24">
        <f t="shared" si="0"/>
        <v>90201.67</v>
      </c>
      <c r="H50" s="24"/>
      <c r="I50" s="24">
        <f t="shared" si="1"/>
        <v>90201.67</v>
      </c>
      <c r="J50" s="4" t="s">
        <v>11</v>
      </c>
    </row>
    <row r="51" spans="1:10" x14ac:dyDescent="0.2">
      <c r="A51" s="4" t="s">
        <v>7</v>
      </c>
      <c r="B51" s="4" t="s">
        <v>17</v>
      </c>
      <c r="C51" s="23">
        <v>758000140</v>
      </c>
      <c r="D51" s="4" t="s">
        <v>456</v>
      </c>
      <c r="E51" s="24">
        <v>0</v>
      </c>
      <c r="F51" s="24">
        <v>0</v>
      </c>
      <c r="G51" s="24">
        <f t="shared" si="0"/>
        <v>0</v>
      </c>
      <c r="H51" s="24"/>
      <c r="I51" s="24">
        <f t="shared" si="1"/>
        <v>0</v>
      </c>
      <c r="J51" s="4" t="s">
        <v>13</v>
      </c>
    </row>
    <row r="52" spans="1:10" x14ac:dyDescent="0.2">
      <c r="A52" s="4" t="s">
        <v>7</v>
      </c>
      <c r="B52" s="4" t="s">
        <v>17</v>
      </c>
      <c r="C52" s="23">
        <v>758000160</v>
      </c>
      <c r="D52" s="4" t="s">
        <v>457</v>
      </c>
      <c r="E52" s="24">
        <v>49056.160000000003</v>
      </c>
      <c r="F52" s="24">
        <v>0</v>
      </c>
      <c r="G52" s="24">
        <f t="shared" si="0"/>
        <v>49056.160000000003</v>
      </c>
      <c r="H52" s="24"/>
      <c r="I52" s="24">
        <f t="shared" si="1"/>
        <v>49056.160000000003</v>
      </c>
      <c r="J52" s="4" t="s">
        <v>11</v>
      </c>
    </row>
    <row r="53" spans="1:10" x14ac:dyDescent="0.2">
      <c r="A53" s="4" t="s">
        <v>7</v>
      </c>
      <c r="B53" s="4" t="s">
        <v>17</v>
      </c>
      <c r="C53" s="23">
        <v>758293899</v>
      </c>
      <c r="D53" s="4" t="s">
        <v>458</v>
      </c>
      <c r="E53" s="24">
        <v>-6649.33</v>
      </c>
      <c r="F53" s="24">
        <v>0</v>
      </c>
      <c r="G53" s="24">
        <f t="shared" si="0"/>
        <v>-6649.33</v>
      </c>
      <c r="H53" s="24"/>
      <c r="I53" s="24">
        <f t="shared" si="1"/>
        <v>-6649.33</v>
      </c>
      <c r="J53" s="4" t="s">
        <v>11</v>
      </c>
    </row>
    <row r="54" spans="1:10" x14ac:dyDescent="0.2">
      <c r="A54" s="4" t="s">
        <v>7</v>
      </c>
      <c r="B54" s="4" t="s">
        <v>17</v>
      </c>
      <c r="C54" s="23">
        <v>759000140</v>
      </c>
      <c r="D54" s="4" t="s">
        <v>459</v>
      </c>
      <c r="E54" s="24">
        <v>-30707.08</v>
      </c>
      <c r="F54" s="24">
        <v>-80864.639999999999</v>
      </c>
      <c r="G54" s="24">
        <f t="shared" si="0"/>
        <v>-111571.72</v>
      </c>
      <c r="H54" s="24"/>
      <c r="I54" s="24">
        <f t="shared" si="1"/>
        <v>-111571.72</v>
      </c>
      <c r="J54" s="4" t="s">
        <v>11</v>
      </c>
    </row>
    <row r="55" spans="1:10" x14ac:dyDescent="0.2">
      <c r="A55" s="4" t="s">
        <v>7</v>
      </c>
      <c r="B55" s="4" t="s">
        <v>17</v>
      </c>
      <c r="C55" s="23">
        <v>759000165</v>
      </c>
      <c r="D55" s="4" t="s">
        <v>460</v>
      </c>
      <c r="E55" s="24">
        <v>-1371.38</v>
      </c>
      <c r="F55" s="24">
        <v>-5740.25</v>
      </c>
      <c r="G55" s="24">
        <f t="shared" si="0"/>
        <v>-7111.63</v>
      </c>
      <c r="H55" s="24"/>
      <c r="I55" s="24">
        <f t="shared" si="1"/>
        <v>-7111.63</v>
      </c>
      <c r="J55" s="4" t="s">
        <v>11</v>
      </c>
    </row>
    <row r="56" spans="1:10" x14ac:dyDescent="0.2">
      <c r="A56" s="4" t="s">
        <v>7</v>
      </c>
      <c r="B56" s="4" t="s">
        <v>17</v>
      </c>
      <c r="C56" s="23">
        <v>759000190</v>
      </c>
      <c r="D56" s="4" t="s">
        <v>461</v>
      </c>
      <c r="E56" s="24">
        <v>-177955.09</v>
      </c>
      <c r="F56" s="24">
        <v>-48114.11</v>
      </c>
      <c r="G56" s="24">
        <f t="shared" si="0"/>
        <v>-226069.2</v>
      </c>
      <c r="H56" s="24"/>
      <c r="I56" s="24">
        <f t="shared" si="1"/>
        <v>-226069.2</v>
      </c>
      <c r="J56" s="4" t="s">
        <v>11</v>
      </c>
    </row>
    <row r="57" spans="1:10" x14ac:dyDescent="0.2">
      <c r="A57" s="4" t="s">
        <v>7</v>
      </c>
      <c r="B57" s="4" t="s">
        <v>17</v>
      </c>
      <c r="C57" s="23">
        <v>762130120</v>
      </c>
      <c r="D57" s="4" t="s">
        <v>462</v>
      </c>
      <c r="E57" s="24">
        <v>-603699.54</v>
      </c>
      <c r="F57" s="24">
        <v>-432250.43</v>
      </c>
      <c r="G57" s="24">
        <f t="shared" si="0"/>
        <v>-1035949.97</v>
      </c>
      <c r="H57" s="24"/>
      <c r="I57" s="24">
        <f t="shared" si="1"/>
        <v>-1035949.97</v>
      </c>
      <c r="J57" s="4" t="s">
        <v>11</v>
      </c>
    </row>
    <row r="58" spans="1:10" x14ac:dyDescent="0.2">
      <c r="A58" s="4" t="s">
        <v>7</v>
      </c>
      <c r="B58" s="4" t="s">
        <v>17</v>
      </c>
      <c r="C58" s="23">
        <v>870000160</v>
      </c>
      <c r="D58" s="4" t="s">
        <v>463</v>
      </c>
      <c r="E58" s="24">
        <v>-115673.14</v>
      </c>
      <c r="F58" s="24">
        <v>-221129.75</v>
      </c>
      <c r="G58" s="24">
        <f t="shared" si="0"/>
        <v>-336802.89</v>
      </c>
      <c r="H58" s="24"/>
      <c r="I58" s="24">
        <f t="shared" si="1"/>
        <v>-336802.89</v>
      </c>
      <c r="J58" s="4" t="s">
        <v>11</v>
      </c>
    </row>
    <row r="59" spans="1:10" x14ac:dyDescent="0.2">
      <c r="A59" s="4" t="s">
        <v>7</v>
      </c>
      <c r="B59" s="4" t="s">
        <v>17</v>
      </c>
      <c r="C59" s="23">
        <v>870000170</v>
      </c>
      <c r="D59" s="4" t="s">
        <v>464</v>
      </c>
      <c r="E59" s="24">
        <v>-132021.10999999999</v>
      </c>
      <c r="F59" s="24">
        <v>-181547.68</v>
      </c>
      <c r="G59" s="24">
        <f t="shared" si="0"/>
        <v>-313568.78999999998</v>
      </c>
      <c r="H59" s="24"/>
      <c r="I59" s="24">
        <f t="shared" si="1"/>
        <v>-313568.78999999998</v>
      </c>
      <c r="J59" s="4" t="s">
        <v>11</v>
      </c>
    </row>
    <row r="60" spans="1:10" x14ac:dyDescent="0.2">
      <c r="A60" s="4" t="s">
        <v>7</v>
      </c>
      <c r="B60" s="4" t="s">
        <v>17</v>
      </c>
      <c r="C60" s="23">
        <v>886000180</v>
      </c>
      <c r="D60" s="4" t="s">
        <v>430</v>
      </c>
      <c r="E60" s="24">
        <v>101275.63</v>
      </c>
      <c r="F60" s="24">
        <v>0</v>
      </c>
      <c r="G60" s="24">
        <f t="shared" si="0"/>
        <v>101275.63</v>
      </c>
      <c r="H60" s="24"/>
      <c r="I60" s="24">
        <f t="shared" si="1"/>
        <v>101275.63</v>
      </c>
      <c r="J60" s="4" t="s">
        <v>11</v>
      </c>
    </row>
    <row r="61" spans="1:10" x14ac:dyDescent="0.2">
      <c r="A61" s="25" t="s">
        <v>7</v>
      </c>
      <c r="B61" s="25" t="s">
        <v>17</v>
      </c>
      <c r="C61" s="26">
        <v>700800300</v>
      </c>
      <c r="D61" s="25" t="s">
        <v>434</v>
      </c>
      <c r="E61" s="27"/>
      <c r="F61" s="27"/>
      <c r="G61" s="27"/>
      <c r="H61" s="27">
        <v>-1427.46</v>
      </c>
      <c r="I61" s="24">
        <f t="shared" si="1"/>
        <v>-1427.46</v>
      </c>
      <c r="J61" s="4" t="s">
        <v>318</v>
      </c>
    </row>
    <row r="62" spans="1:10" x14ac:dyDescent="0.2">
      <c r="A62" s="25" t="s">
        <v>7</v>
      </c>
      <c r="B62" s="25" t="s">
        <v>17</v>
      </c>
      <c r="C62" s="26">
        <v>886280100</v>
      </c>
      <c r="D62" s="25" t="s">
        <v>465</v>
      </c>
      <c r="E62" s="27"/>
      <c r="F62" s="27"/>
      <c r="G62" s="27"/>
      <c r="H62" s="27">
        <v>30738.25</v>
      </c>
      <c r="I62" s="24">
        <f t="shared" si="1"/>
        <v>30738.25</v>
      </c>
      <c r="J62" s="4" t="s">
        <v>318</v>
      </c>
    </row>
    <row r="63" spans="1:10" x14ac:dyDescent="0.2">
      <c r="A63" s="11"/>
      <c r="B63" s="11" t="s">
        <v>17</v>
      </c>
      <c r="C63" s="11"/>
      <c r="D63" s="11" t="s">
        <v>55</v>
      </c>
      <c r="E63" s="28">
        <v>-181316744.25</v>
      </c>
      <c r="F63" s="28">
        <v>-137027488.94999999</v>
      </c>
      <c r="G63" s="28">
        <f>SUM(G22:G62)</f>
        <v>-318344233.19999993</v>
      </c>
      <c r="H63" s="28"/>
      <c r="I63" s="28">
        <f>SUM(I22:I62)</f>
        <v>-318314922.40999991</v>
      </c>
      <c r="J63" s="11"/>
    </row>
    <row r="64" spans="1:10" x14ac:dyDescent="0.2">
      <c r="A64" s="11"/>
      <c r="B64" s="11" t="s">
        <v>56</v>
      </c>
      <c r="C64" s="11"/>
      <c r="D64" s="11" t="s">
        <v>57</v>
      </c>
      <c r="E64" s="28">
        <v>-182033828.87</v>
      </c>
      <c r="F64" s="28">
        <v>-137172475.68000001</v>
      </c>
      <c r="G64" s="28">
        <f>G20+G63</f>
        <v>-319206304.54999995</v>
      </c>
      <c r="H64" s="28"/>
      <c r="I64" s="28">
        <f>I20+I63</f>
        <v>-318283301.4555946</v>
      </c>
      <c r="J64" s="11"/>
    </row>
    <row r="66" spans="4:9" x14ac:dyDescent="0.2">
      <c r="D66" s="1" t="s">
        <v>489</v>
      </c>
    </row>
    <row r="68" spans="4:9" x14ac:dyDescent="0.2">
      <c r="D68" s="2" t="s">
        <v>490</v>
      </c>
      <c r="I68" s="29">
        <f>I20</f>
        <v>31620.954405286291</v>
      </c>
    </row>
    <row r="70" spans="4:9" ht="13.5" thickBot="1" x14ac:dyDescent="0.25">
      <c r="D70" s="1" t="s">
        <v>491</v>
      </c>
      <c r="I70" s="56">
        <f>I64-I68</f>
        <v>-318314922.40999991</v>
      </c>
    </row>
    <row r="71" spans="4:9" ht="13.5" thickTop="1" x14ac:dyDescent="0.2"/>
    <row r="75" spans="4:9" x14ac:dyDescent="0.2">
      <c r="I75" s="29"/>
    </row>
  </sheetData>
  <pageMargins left="0.25" right="0.25" top="0.25" bottom="0.25" header="0.5" footer="0.5"/>
  <pageSetup scale="61" fitToHeight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view="pageBreakPreview" zoomScale="60" zoomScaleNormal="100" workbookViewId="0"/>
  </sheetViews>
  <sheetFormatPr defaultRowHeight="12.75" x14ac:dyDescent="0.2"/>
  <cols>
    <col min="1" max="16384" width="9.140625" style="2"/>
  </cols>
  <sheetData>
    <row r="1" spans="1:1" x14ac:dyDescent="0.2">
      <c r="A1" s="1" t="s">
        <v>470</v>
      </c>
    </row>
    <row r="2" spans="1:1" x14ac:dyDescent="0.2">
      <c r="A2" s="1" t="s">
        <v>471</v>
      </c>
    </row>
    <row r="3" spans="1:1" x14ac:dyDescent="0.2">
      <c r="A3" s="1"/>
    </row>
    <row r="4" spans="1:1" x14ac:dyDescent="0.2">
      <c r="A4" s="1" t="s">
        <v>472</v>
      </c>
    </row>
    <row r="5" spans="1:1" x14ac:dyDescent="0.2">
      <c r="A5" s="1" t="s">
        <v>474</v>
      </c>
    </row>
    <row r="6" spans="1:1" x14ac:dyDescent="0.2">
      <c r="A6" s="1"/>
    </row>
    <row r="7" spans="1:1" x14ac:dyDescent="0.2">
      <c r="A7" s="2" t="s">
        <v>492</v>
      </c>
    </row>
    <row r="45" spans="2:2" x14ac:dyDescent="0.2">
      <c r="B45" s="2" t="s">
        <v>493</v>
      </c>
    </row>
  </sheetData>
  <pageMargins left="0.2" right="0.2" top="0.25" bottom="0.25" header="0.3" footer="0.3"/>
  <pageSetup scale="71" fitToHeight="4" orientation="landscape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NYSEG Gas P&amp;L</vt:lpstr>
      <vt:lpstr>Common</vt:lpstr>
      <vt:lpstr>Revenue Detail</vt:lpstr>
      <vt:lpstr>SAP Parameters</vt:lpstr>
      <vt:lpstr>Common!Print_Area</vt:lpstr>
      <vt:lpstr>'NYSEG Gas P&amp;L'!Print_Area</vt:lpstr>
      <vt:lpstr>Common!Print_Titles</vt:lpstr>
      <vt:lpstr>'NYSEG Gas P&amp;L'!Print_Titles</vt:lpstr>
      <vt:lpstr>'SAP Parameters'!Print_Titles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Cronin Edith, Marlene</dc:creator>
  <cp:lastModifiedBy>Iberdrola S.A.</cp:lastModifiedBy>
  <dcterms:created xsi:type="dcterms:W3CDTF">2017-06-16T15:37:17Z</dcterms:created>
  <dcterms:modified xsi:type="dcterms:W3CDTF">2017-07-26T18:22:34Z</dcterms:modified>
</cp:coreProperties>
</file>