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n025us\Documents\"/>
    </mc:Choice>
  </mc:AlternateContent>
  <bookViews>
    <workbookView xWindow="0" yWindow="0" windowWidth="14370" windowHeight="7530" tabRatio="932" firstSheet="2" activeTab="2"/>
  </bookViews>
  <sheets>
    <sheet name="Data Sheet" sheetId="1" state="hidden" r:id="rId1"/>
    <sheet name="Read Me" sheetId="2" state="hidden" r:id="rId2"/>
    <sheet name="Comments" sheetId="3" r:id="rId3"/>
    <sheet name="Gen Inst" sheetId="4" r:id="rId4"/>
    <sheet name="Table" sheetId="5" r:id="rId5"/>
    <sheet name="Sheet1" sheetId="63" r:id="rId6"/>
    <sheet name="1" sheetId="6" r:id="rId7"/>
    <sheet name="2" sheetId="7" r:id="rId8"/>
    <sheet name="003004" sheetId="8" r:id="rId9"/>
    <sheet name="007008" sheetId="9" r:id="rId10"/>
    <sheet name="9" sheetId="10" r:id="rId11"/>
    <sheet name="10" sheetId="11" r:id="rId12"/>
    <sheet name="11" sheetId="12" r:id="rId13"/>
    <sheet name="12" sheetId="13" r:id="rId14"/>
    <sheet name="13" sheetId="14" r:id="rId15"/>
    <sheet name="14" sheetId="15" r:id="rId16"/>
    <sheet name="16" sheetId="65" r:id="rId17"/>
    <sheet name="18" sheetId="18" r:id="rId18"/>
    <sheet name="19" sheetId="19" r:id="rId19"/>
    <sheet name="20" sheetId="20" r:id="rId20"/>
    <sheet name="22" sheetId="22" r:id="rId21"/>
    <sheet name="23" sheetId="23" r:id="rId22"/>
    <sheet name="24" sheetId="64" r:id="rId23"/>
    <sheet name="24A" sheetId="24" r:id="rId24"/>
    <sheet name="25" sheetId="25" r:id="rId25"/>
    <sheet name="2627" sheetId="26" r:id="rId26"/>
    <sheet name="2829" sheetId="27" r:id="rId27"/>
    <sheet name="30" sheetId="28" r:id="rId28"/>
    <sheet name="31" sheetId="29" r:id="rId29"/>
    <sheet name="32" sheetId="30" r:id="rId30"/>
    <sheet name="33" sheetId="31" r:id="rId31"/>
    <sheet name="4041" sheetId="32" r:id="rId32"/>
    <sheet name="43" sheetId="34" r:id="rId33"/>
    <sheet name="4445" sheetId="35" r:id="rId34"/>
    <sheet name="6062" sheetId="38" r:id="rId35"/>
    <sheet name="63" sheetId="39" r:id="rId36"/>
    <sheet name="64" sheetId="40" r:id="rId37"/>
    <sheet name="6566" sheetId="41" r:id="rId38"/>
    <sheet name="067" sheetId="42" r:id="rId39"/>
    <sheet name="068" sheetId="43" r:id="rId40"/>
    <sheet name="7071" sheetId="45" r:id="rId41"/>
    <sheet name="7277" sheetId="46" r:id="rId42"/>
    <sheet name="7879" sheetId="47" r:id="rId43"/>
    <sheet name="79A" sheetId="67" r:id="rId44"/>
    <sheet name="80" sheetId="48" r:id="rId45"/>
    <sheet name="81" sheetId="49" r:id="rId46"/>
    <sheet name="82" sheetId="50" r:id="rId47"/>
    <sheet name="83" sheetId="51" r:id="rId48"/>
    <sheet name="84" sheetId="68" r:id="rId49"/>
    <sheet name="85" sheetId="53" r:id="rId50"/>
    <sheet name="86" sheetId="54" r:id="rId51"/>
    <sheet name="8788" sheetId="55" r:id="rId52"/>
    <sheet name="8990" sheetId="56" r:id="rId53"/>
    <sheet name="9192" sheetId="57" r:id="rId54"/>
    <sheet name="93" sheetId="58" r:id="rId55"/>
    <sheet name="94" sheetId="66" r:id="rId56"/>
    <sheet name="95" sheetId="61" r:id="rId57"/>
    <sheet name="Verify" sheetId="59" r:id="rId58"/>
    <sheet name="Book" sheetId="62" r:id="rId59"/>
  </sheets>
  <definedNames>
    <definedName name="_PG1">'1'!#REF!</definedName>
    <definedName name="_PG10">'10'!$A$1:$D$68</definedName>
    <definedName name="_PG11">'11'!$A$1:$H$61</definedName>
    <definedName name="_PG12">'12'!$A$1:$G$68</definedName>
    <definedName name="_PG13">'13'!$A$1:$G$68</definedName>
    <definedName name="_PG14">'14'!$A$1:$C$61</definedName>
    <definedName name="_PG15">#REF!</definedName>
    <definedName name="_PG16">#REF!</definedName>
    <definedName name="_PG17">#REF!</definedName>
    <definedName name="_PG18">'18'!$A$1:$G$69</definedName>
    <definedName name="_PG19">'19'!$A$1:$H$47</definedName>
    <definedName name="_PG2">'2'!$A$1:$D$68</definedName>
    <definedName name="_PG20">'20'!$A$1:$C$64</definedName>
    <definedName name="_PG21">#REF!</definedName>
    <definedName name="_PG22">'22'!$A$1:$H$35</definedName>
    <definedName name="_PG23">'23'!$A$1:$D$62</definedName>
    <definedName name="_PG24">'24'!$A$1:$F$65</definedName>
    <definedName name="_PG25">'25'!$A$1:$C$69</definedName>
    <definedName name="_PG26">'2627'!$A$1:$C$57</definedName>
    <definedName name="_PG27">'2627'!$D$1:$I$57</definedName>
    <definedName name="_PG28">'2829'!$A$1:$C$61</definedName>
    <definedName name="_PG29">'2829'!$D$1:$L$61</definedName>
    <definedName name="_PG30">'30'!$A$1:$C$60</definedName>
    <definedName name="_PG31">'31'!$A$1:$G$64</definedName>
    <definedName name="_PG32">'32'!$A$1:$E$58</definedName>
    <definedName name="_PG33">'33'!$A$1:$E$60</definedName>
    <definedName name="_PG40">'4041'!$A$1:$I$63</definedName>
    <definedName name="_PG41">'4041'!$J$1:$S$63</definedName>
    <definedName name="_PG42">#REF!</definedName>
    <definedName name="_PG43">'43'!$A$1:$F$69</definedName>
    <definedName name="_PG44">'4445'!$A$1:$D$75</definedName>
    <definedName name="_PG45">'4445'!$F$1:$O$75</definedName>
    <definedName name="_PG46">#REF!</definedName>
    <definedName name="_PG47">#REF!</definedName>
    <definedName name="_PG60">'6062'!$A$1:$I$79</definedName>
    <definedName name="_PG61">'6062'!$A$80:$I$145</definedName>
    <definedName name="_PG62">'6062'!$A$146:$I$193</definedName>
    <definedName name="_PG63">'63'!$A$1:$F$75</definedName>
    <definedName name="_PG64">'64'!$A$1:$J$94</definedName>
    <definedName name="_PG65">'6566'!$A$1:$H$66</definedName>
    <definedName name="_PG66">'6566'!$J$1:$R$66</definedName>
    <definedName name="_PG67">'067'!$A$1:$I$93</definedName>
    <definedName name="_PG68">'068'!$A$1:$G$47</definedName>
    <definedName name="_PG69">#REF!</definedName>
    <definedName name="_PG70">'7071'!$A$1:$G$66</definedName>
    <definedName name="_PG71">'7071'!$A$67:$G$138</definedName>
    <definedName name="_PG72">'7277'!$A$1:$E$61</definedName>
    <definedName name="_PG7277">'7277'!$A$1:$E$347</definedName>
    <definedName name="_PG73">'7277'!$A$62:$E$122</definedName>
    <definedName name="_PG74">'7277'!$A$123:$E$184</definedName>
    <definedName name="_PG75">'7277'!$A$185:$E$246</definedName>
    <definedName name="_PG76">'7277'!$A$247:$E$302</definedName>
    <definedName name="_PG77">'7277'!$A$303:$E$356</definedName>
    <definedName name="_PG78">'7879'!$A$1:$H$50</definedName>
    <definedName name="_PG79">'7879'!$A$51:$H$100</definedName>
    <definedName name="_PG80">'80'!$A$1:$I$66</definedName>
    <definedName name="_PG81">'81'!$A$1:$G$47</definedName>
    <definedName name="_PG82">'82'!$A$1:$G$44</definedName>
    <definedName name="_PG83">'83'!$A$1:$J$61</definedName>
    <definedName name="_PG84">#REF!</definedName>
    <definedName name="_PG85">'85'!$A$1:$F$66</definedName>
    <definedName name="_PG86">'86'!$A$1:$J$45</definedName>
    <definedName name="_PG87">'8788'!$A$1:$I$65</definedName>
    <definedName name="_PG88">'8788'!$A$66:$I$130</definedName>
    <definedName name="_PG89">'8990'!$A$1:$E$45</definedName>
    <definedName name="_PG9">'9'!$A$1:$I$47</definedName>
    <definedName name="_PG90">'8990'!$G$1:$H$45</definedName>
    <definedName name="_PG91">'9192'!$A$1:$I$48</definedName>
    <definedName name="_PG92">'9192'!$A$49:$I$96</definedName>
    <definedName name="_PG93">'93'!$A$1:$J$48</definedName>
    <definedName name="_PG94">'95'!$A$1:$D$59</definedName>
    <definedName name="BOOK">Book!$A$1:$C$246</definedName>
    <definedName name="GENINSTR">'Gen Inst'!$A$1:$D$57</definedName>
    <definedName name="INDEXPM">#REF!</definedName>
    <definedName name="PBPG68">'068'!$B$53:$B$61</definedName>
    <definedName name="PG1A">'1'!$B$1:$M$53</definedName>
    <definedName name="PG1B">'1'!$B$54:$M$105</definedName>
    <definedName name="PG1C">'1'!$B$158:$M$209</definedName>
    <definedName name="PG1D">'1'!$B$262:$M$312</definedName>
    <definedName name="PG24A">'24A'!$A$3:$G$66</definedName>
    <definedName name="PG25A">'25'!$A$70:$C$136</definedName>
    <definedName name="PG26A">'2627'!$A$61:$C$116</definedName>
    <definedName name="PG28A">'2829'!$A$65:$C$131</definedName>
    <definedName name="PG3_4">'003004'!$A$1:$F$127</definedName>
    <definedName name="PG47A">#REF!</definedName>
    <definedName name="PG7_8">'007008'!$A$1:$C$133</definedName>
    <definedName name="PG85A">'85'!$A$72:$F$137</definedName>
    <definedName name="PMPG1_1F">Sheet1!$B$51:$B$63</definedName>
    <definedName name="PMPG10">'10'!#REF!</definedName>
    <definedName name="PMPG11">'11'!$C$69:$C$77</definedName>
    <definedName name="PMPG12">'12'!$B$75:$B$83</definedName>
    <definedName name="PMPG13">'13'!$C$76:$C$84</definedName>
    <definedName name="PMPG14">'14'!$B$66:$B$74</definedName>
    <definedName name="PMPG15">#REF!</definedName>
    <definedName name="PMPG16_17">#REF!</definedName>
    <definedName name="PMPG18">'18'!$B$75:$B$83</definedName>
    <definedName name="PMPG19">'19'!$B$54:$B$62</definedName>
    <definedName name="PMPG2">'2'!$B$74:$B$82</definedName>
    <definedName name="PMPG20">'20'!$B$70:$B$78</definedName>
    <definedName name="PMPG21">#REF!</definedName>
    <definedName name="PMPG22">'22'!$C$41:$C$49</definedName>
    <definedName name="PMPG23">'23'!$B$69:$B$77</definedName>
    <definedName name="PMPG24">'24A'!#REF!</definedName>
    <definedName name="PMPG24A">'24A'!$C$72:$C$80</definedName>
    <definedName name="PMPG25">'25'!$B$143:$B$153</definedName>
    <definedName name="PMPG26">'2627'!#REF!</definedName>
    <definedName name="PMPG26A">'2627'!$B$119:$B$127</definedName>
    <definedName name="PMPG27">'2627'!#REF!</definedName>
    <definedName name="PMPG28">'2829'!#REF!</definedName>
    <definedName name="PMPG28A">'2829'!$B$135:$B$143</definedName>
    <definedName name="PMPG29">'2829'!#REF!</definedName>
    <definedName name="PMPG3_4">'003004'!$B$134:$B$142</definedName>
    <definedName name="PMPG30">'30'!$B$65:$B$73</definedName>
    <definedName name="PMPG31">'31'!$C$65:$C$67</definedName>
    <definedName name="PMPG32">'32'!$C$63:$C$71</definedName>
    <definedName name="PMPG33">'33'!$C$67:$C$75</definedName>
    <definedName name="PMPG40">'4041'!$C$68:$C$78</definedName>
    <definedName name="PMPG41">'4041'!$J$68:$J$78</definedName>
    <definedName name="PMPG42">#REF!</definedName>
    <definedName name="PMPG43">'43'!#REF!</definedName>
    <definedName name="PMPG44">'4445'!$B$81:$B$89</definedName>
    <definedName name="PMPG45">'4445'!$F$80:$F$88</definedName>
    <definedName name="PMPG46">#REF!</definedName>
    <definedName name="PMPG47">#REF!</definedName>
    <definedName name="PMPG47A">#REF!</definedName>
    <definedName name="PMPG60_62">'6062'!$C$200:$C$224</definedName>
    <definedName name="PMPG63">'63'!$B$79:$B$87</definedName>
    <definedName name="PMPG64">'64'!$B$101:$B$109</definedName>
    <definedName name="PMPG65_66">'6566'!$B$72:$B$82</definedName>
    <definedName name="PMPG67">'067'!$B$100:$B$108</definedName>
    <definedName name="PMPG68">'068'!$B$53:$B$61</definedName>
    <definedName name="PMPG69">#REF!</definedName>
    <definedName name="PMPG7_8">'007008'!$B$141:$B$149</definedName>
    <definedName name="PMPG70_71">'7071'!#REF!</definedName>
    <definedName name="PMPG72_77">'7277'!$C$354:$C$362</definedName>
    <definedName name="PMPG78_79">'7879'!$B$105:$B$121</definedName>
    <definedName name="PMPG80">'80'!$A$74:$A$82</definedName>
    <definedName name="PMPG81">'81'!$B$53:$B$61</definedName>
    <definedName name="PMPG82">'82'!$B$50:$B$58</definedName>
    <definedName name="PMPG83">'83'!$C$70:$C$78</definedName>
    <definedName name="PMPG84">#REF!</definedName>
    <definedName name="PMPG85">'85'!#REF!</definedName>
    <definedName name="PMPG85A">'85'!$B$140:$B$148</definedName>
    <definedName name="PMPG86">'86'!#REF!</definedName>
    <definedName name="PMPG87_88">'8788'!$B$136:$B$146</definedName>
    <definedName name="PMPG89_90">'8990'!$C$50:$C$60</definedName>
    <definedName name="PMPG9">'9'!$B$54:$B$59</definedName>
    <definedName name="PMPG91_92">'9192'!#REF!</definedName>
    <definedName name="PMPG93">'93'!$C$53:$C$61</definedName>
    <definedName name="PMREADME">'Read Me'!$A$51:$A$58</definedName>
    <definedName name="PMTABLE">Table!$B$68:$B$75</definedName>
    <definedName name="_xlnm.Print_Area" localSheetId="8">'003004'!$A$1:$F$127</definedName>
    <definedName name="_xlnm.Print_Area" localSheetId="9">'007008'!$A$1:$D$133</definedName>
    <definedName name="_xlnm.Print_Area" localSheetId="38">'067'!$A$1:$I$76</definedName>
    <definedName name="_xlnm.Print_Area" localSheetId="6">'1'!$A$1:$N$53</definedName>
    <definedName name="_xlnm.Print_Area" localSheetId="11">'10'!$A$1:$D$70</definedName>
    <definedName name="_xlnm.Print_Area" localSheetId="12">'11'!$A$1:$H$61</definedName>
    <definedName name="_xlnm.Print_Area" localSheetId="13">'12'!$A$1:$G$68</definedName>
    <definedName name="_xlnm.Print_Area" localSheetId="15">'14'!$A$1:$C$61</definedName>
    <definedName name="_xlnm.Print_Area" localSheetId="16">'16'!$A$1:$J$67</definedName>
    <definedName name="_xlnm.Print_Area" localSheetId="17">'18'!$A$1:$G$69</definedName>
    <definedName name="_xlnm.Print_Area" localSheetId="18">'19'!$A$1:$H$47</definedName>
    <definedName name="_xlnm.Print_Area" localSheetId="7">'2'!$A$1:$D$68</definedName>
    <definedName name="_xlnm.Print_Area" localSheetId="19">'20'!$A$1:$C$64</definedName>
    <definedName name="_xlnm.Print_Area" localSheetId="22">'24'!$A$1:$G$66</definedName>
    <definedName name="_xlnm.Print_Area" localSheetId="23">'24A'!$A$1:$G$66</definedName>
    <definedName name="_xlnm.Print_Area" localSheetId="24">'25'!$A$1:$C$69</definedName>
    <definedName name="_xlnm.Print_Area" localSheetId="25">'2627'!$A$1:$I$57</definedName>
    <definedName name="_xlnm.Print_Area" localSheetId="26">'2829'!$A$1:$L$61</definedName>
    <definedName name="_xlnm.Print_Area" localSheetId="31">'4041'!$A$1:$S$63</definedName>
    <definedName name="_xlnm.Print_Area" localSheetId="32">'43'!$A$1:$F$69</definedName>
    <definedName name="_xlnm.Print_Area" localSheetId="34">'6062'!$A$1:$I$193</definedName>
    <definedName name="_xlnm.Print_Area" localSheetId="35">'63'!$A$1:$F$75</definedName>
    <definedName name="_xlnm.Print_Area" localSheetId="36">'64'!$A$1:$J$72</definedName>
    <definedName name="_xlnm.Print_Area" localSheetId="40">'7071'!$A$1:$G$138</definedName>
    <definedName name="_xlnm.Print_Area" localSheetId="41">'7277'!$A$1:$E$347</definedName>
    <definedName name="_xlnm.Print_Area" localSheetId="42">'7879'!$A$1:$H$100</definedName>
    <definedName name="_xlnm.Print_Area" localSheetId="43">'79A'!$A$1:$G$83</definedName>
    <definedName name="_xlnm.Print_Area" localSheetId="44">'80'!$A$1:$H$66</definedName>
    <definedName name="_xlnm.Print_Area" localSheetId="47">'83'!$A$1:$J$61</definedName>
    <definedName name="_xlnm.Print_Area" localSheetId="48">'84'!$A$1:$H$128</definedName>
    <definedName name="_xlnm.Print_Area" localSheetId="49">'85'!$A$1:$F$66</definedName>
    <definedName name="_xlnm.Print_Area" localSheetId="50">'86'!$A$1:$J$45</definedName>
    <definedName name="_xlnm.Print_Area" localSheetId="53">'9192'!$A$1:$I$96</definedName>
    <definedName name="_xlnm.Print_Area" localSheetId="58">Book!$A$1:$C$246</definedName>
    <definedName name="_xlnm.Print_Area" localSheetId="2">Comments!$A$1:$E$88</definedName>
    <definedName name="_xlnm.Print_Area" localSheetId="3">'Gen Inst'!$A$1:$D$59</definedName>
    <definedName name="_xlnm.Print_Area" localSheetId="1">'Read Me'!$A$1:$H$45</definedName>
    <definedName name="_xlnm.Print_Area" localSheetId="5">Sheet1!$A$1:$B$44</definedName>
    <definedName name="_xlnm.Print_Area" localSheetId="4">Table!$A$1:$F$60</definedName>
    <definedName name="_xlnm.Print_Area" localSheetId="57">Verify!$A$1:$D$65</definedName>
    <definedName name="PRINTALL">'Data Sheet'!$A$72:$A$136</definedName>
    <definedName name="README">'Read Me'!$A$1:$H$45</definedName>
    <definedName name="TABLE">Table!$A$1:$F$59</definedName>
    <definedName name="VERIFY">Verify!$A$1:$C$65</definedName>
    <definedName name="VERIFYPM">Verify!$B$72:$B$80</definedName>
  </definedNames>
  <calcPr calcId="152511"/>
</workbook>
</file>

<file path=xl/calcChain.xml><?xml version="1.0" encoding="utf-8"?>
<calcChain xmlns="http://schemas.openxmlformats.org/spreadsheetml/2006/main">
  <c r="G62" i="40" l="1"/>
  <c r="C62" i="40"/>
  <c r="E265" i="46" l="1"/>
  <c r="G97" i="45" l="1"/>
  <c r="G50" i="45"/>
  <c r="F50" i="45"/>
  <c r="G49" i="45"/>
  <c r="F49" i="45"/>
  <c r="G26" i="45"/>
  <c r="F26" i="45"/>
  <c r="C47" i="9"/>
  <c r="C41" i="9"/>
  <c r="D259" i="46" l="1"/>
  <c r="C117" i="45" l="1"/>
  <c r="F64" i="53" l="1"/>
  <c r="F80" i="67"/>
  <c r="G80" i="67" s="1"/>
  <c r="E80" i="67"/>
  <c r="G27" i="43" l="1"/>
  <c r="G19" i="43"/>
  <c r="D35" i="40" l="1"/>
  <c r="D37" i="40" s="1"/>
  <c r="D39" i="40" s="1"/>
  <c r="C35" i="40"/>
  <c r="C37" i="40" s="1"/>
  <c r="C39" i="40" s="1"/>
  <c r="C36" i="25"/>
  <c r="G61" i="24"/>
  <c r="H45" i="19"/>
  <c r="D67" i="18"/>
  <c r="C25" i="15" l="1"/>
  <c r="G73" i="57" l="1"/>
  <c r="G183" i="38" l="1"/>
  <c r="H183" i="38"/>
  <c r="C62" i="68"/>
  <c r="C126" i="68" s="1"/>
  <c r="G53" i="67"/>
  <c r="G54" i="67"/>
  <c r="G55" i="67"/>
  <c r="G56" i="67"/>
  <c r="G57" i="67"/>
  <c r="G58" i="67"/>
  <c r="G59" i="67"/>
  <c r="H74" i="42"/>
  <c r="G74" i="42"/>
  <c r="I15" i="42"/>
  <c r="I16" i="42"/>
  <c r="I17" i="42"/>
  <c r="I18" i="42"/>
  <c r="I19" i="42"/>
  <c r="I20" i="42"/>
  <c r="I21" i="42"/>
  <c r="I22" i="42"/>
  <c r="I23" i="42"/>
  <c r="I24" i="42"/>
  <c r="I25" i="42"/>
  <c r="I26" i="42"/>
  <c r="I27" i="42"/>
  <c r="I28" i="42"/>
  <c r="I29" i="42"/>
  <c r="I30" i="42"/>
  <c r="I31" i="42"/>
  <c r="I32" i="42"/>
  <c r="I33" i="42"/>
  <c r="I34" i="42"/>
  <c r="I35" i="42"/>
  <c r="I36" i="42"/>
  <c r="I37" i="42"/>
  <c r="I38" i="42"/>
  <c r="I39" i="42"/>
  <c r="I40" i="42"/>
  <c r="I41" i="42"/>
  <c r="I42" i="42"/>
  <c r="I43" i="42"/>
  <c r="I44" i="42"/>
  <c r="I45" i="42"/>
  <c r="I46" i="42"/>
  <c r="I47" i="42"/>
  <c r="I48" i="42"/>
  <c r="I49" i="42"/>
  <c r="I50" i="42"/>
  <c r="I51" i="42"/>
  <c r="I52" i="42"/>
  <c r="I53" i="42"/>
  <c r="I54" i="42"/>
  <c r="I55" i="42"/>
  <c r="I56" i="42"/>
  <c r="I57" i="42"/>
  <c r="I58" i="42"/>
  <c r="I59" i="42"/>
  <c r="I60" i="42"/>
  <c r="I61" i="42"/>
  <c r="I62" i="42"/>
  <c r="I63" i="42"/>
  <c r="I64" i="42"/>
  <c r="I65" i="42"/>
  <c r="I66" i="42"/>
  <c r="I67" i="42"/>
  <c r="I68" i="42"/>
  <c r="I69" i="42"/>
  <c r="I70" i="42"/>
  <c r="I71" i="42"/>
  <c r="I72" i="42"/>
  <c r="I14" i="42"/>
  <c r="G62" i="64"/>
  <c r="G63" i="24" s="1"/>
  <c r="I74" i="42" l="1"/>
  <c r="F117" i="45"/>
  <c r="F99" i="45"/>
  <c r="F98" i="45"/>
  <c r="F97" i="45"/>
  <c r="F96" i="45"/>
  <c r="F95" i="45"/>
  <c r="F94" i="45"/>
  <c r="F92" i="45"/>
  <c r="F91" i="45"/>
  <c r="F54" i="45"/>
  <c r="F53" i="45"/>
  <c r="F52" i="45"/>
  <c r="F51" i="45"/>
  <c r="F48" i="45"/>
  <c r="F47" i="45"/>
  <c r="F25" i="45"/>
  <c r="F27" i="45"/>
  <c r="F28" i="45"/>
  <c r="F23" i="45"/>
  <c r="G66" i="13"/>
  <c r="D66" i="13"/>
  <c r="C66" i="13"/>
  <c r="E32" i="13"/>
  <c r="E66" i="13" s="1"/>
  <c r="F31" i="13"/>
  <c r="F30" i="13"/>
  <c r="F41" i="14"/>
  <c r="D41" i="14"/>
  <c r="E41" i="14"/>
  <c r="G28" i="13"/>
  <c r="G117" i="45"/>
  <c r="G99" i="45"/>
  <c r="G98" i="45"/>
  <c r="G96" i="45"/>
  <c r="G95" i="45"/>
  <c r="G94" i="45"/>
  <c r="G92" i="45"/>
  <c r="G91" i="45"/>
  <c r="G54" i="45"/>
  <c r="G52" i="45"/>
  <c r="G51" i="45"/>
  <c r="G48" i="45"/>
  <c r="F48" i="40"/>
  <c r="F62" i="40" s="1"/>
  <c r="F63" i="40" s="1"/>
  <c r="D37" i="39"/>
  <c r="C37" i="39"/>
  <c r="G28" i="45"/>
  <c r="G27" i="45"/>
  <c r="G25" i="45"/>
  <c r="G23" i="45"/>
  <c r="G24" i="43"/>
  <c r="G23" i="43"/>
  <c r="G22" i="43"/>
  <c r="G21" i="43"/>
  <c r="G20" i="43"/>
  <c r="G18" i="43"/>
  <c r="E93" i="45"/>
  <c r="D93" i="45"/>
  <c r="C93" i="45"/>
  <c r="F93" i="45" s="1"/>
  <c r="C47" i="45"/>
  <c r="G47" i="45" s="1"/>
  <c r="C24" i="45"/>
  <c r="F24" i="45" s="1"/>
  <c r="G9" i="67"/>
  <c r="G10" i="67"/>
  <c r="G11" i="67"/>
  <c r="G12" i="67"/>
  <c r="G13" i="67"/>
  <c r="G14" i="67"/>
  <c r="G15" i="67"/>
  <c r="G16" i="67"/>
  <c r="G17" i="67"/>
  <c r="G18" i="67"/>
  <c r="G19" i="67"/>
  <c r="G20" i="67"/>
  <c r="G21" i="67"/>
  <c r="G22" i="67"/>
  <c r="G23" i="67"/>
  <c r="G24" i="67"/>
  <c r="G25" i="67"/>
  <c r="G26" i="67"/>
  <c r="G27" i="67"/>
  <c r="G28" i="67"/>
  <c r="G29" i="67"/>
  <c r="G30" i="67"/>
  <c r="G31" i="67"/>
  <c r="G32" i="67"/>
  <c r="G33" i="67"/>
  <c r="G34" i="67"/>
  <c r="G35" i="67"/>
  <c r="G36" i="67"/>
  <c r="G37" i="67"/>
  <c r="G38" i="67"/>
  <c r="G39" i="67"/>
  <c r="G40" i="67"/>
  <c r="G41" i="67"/>
  <c r="G42" i="67"/>
  <c r="G43" i="67"/>
  <c r="G44" i="67"/>
  <c r="G45" i="67"/>
  <c r="G46" i="67"/>
  <c r="G47" i="67"/>
  <c r="G48" i="67"/>
  <c r="G49" i="67"/>
  <c r="G50" i="67"/>
  <c r="G51" i="67"/>
  <c r="G52" i="67"/>
  <c r="G8" i="67"/>
  <c r="A45" i="1"/>
  <c r="D1" i="11" s="1"/>
  <c r="I136" i="38"/>
  <c r="G28" i="19"/>
  <c r="E61" i="18"/>
  <c r="F61" i="18" s="1"/>
  <c r="C61" i="18"/>
  <c r="E22" i="30"/>
  <c r="B9" i="67"/>
  <c r="B10" i="67" s="1"/>
  <c r="B11" i="67" s="1"/>
  <c r="B12" i="67" s="1"/>
  <c r="B13" i="67" s="1"/>
  <c r="B14" i="67" s="1"/>
  <c r="B15" i="67" s="1"/>
  <c r="B16" i="67" s="1"/>
  <c r="B17" i="67" s="1"/>
  <c r="B18" i="67" s="1"/>
  <c r="B19" i="67" s="1"/>
  <c r="B20" i="67" s="1"/>
  <c r="B21" i="67" s="1"/>
  <c r="B22" i="67" s="1"/>
  <c r="B23" i="67" s="1"/>
  <c r="B24" i="67" s="1"/>
  <c r="B25" i="67" s="1"/>
  <c r="B26" i="67" s="1"/>
  <c r="B27" i="67" s="1"/>
  <c r="B28" i="67" s="1"/>
  <c r="B29" i="67" s="1"/>
  <c r="B30" i="67" s="1"/>
  <c r="B31" i="67" s="1"/>
  <c r="B32" i="67" s="1"/>
  <c r="B33" i="67" s="1"/>
  <c r="B34" i="67" s="1"/>
  <c r="B35" i="67" s="1"/>
  <c r="B36" i="67" s="1"/>
  <c r="B37" i="67" s="1"/>
  <c r="B38" i="67" s="1"/>
  <c r="B39" i="67" s="1"/>
  <c r="B40" i="67" s="1"/>
  <c r="B41" i="67" s="1"/>
  <c r="B42" i="67" s="1"/>
  <c r="B43" i="67" s="1"/>
  <c r="B44" i="67" s="1"/>
  <c r="B45" i="67" s="1"/>
  <c r="B46" i="67" s="1"/>
  <c r="B47" i="67" s="1"/>
  <c r="B48" i="67" s="1"/>
  <c r="B49" i="67" s="1"/>
  <c r="B50" i="67" s="1"/>
  <c r="B51" i="67" s="1"/>
  <c r="B52" i="67" s="1"/>
  <c r="G42" i="14"/>
  <c r="G36" i="14"/>
  <c r="G35" i="14"/>
  <c r="G59" i="14" s="1"/>
  <c r="G33" i="14"/>
  <c r="G48" i="14" s="1"/>
  <c r="G31" i="14"/>
  <c r="G67" i="18"/>
  <c r="E67" i="18"/>
  <c r="C67" i="18"/>
  <c r="G55" i="18"/>
  <c r="E55" i="18"/>
  <c r="D55" i="18"/>
  <c r="C55" i="18"/>
  <c r="F28" i="13"/>
  <c r="E28" i="13"/>
  <c r="D28" i="13"/>
  <c r="C28" i="13"/>
  <c r="H37" i="19"/>
  <c r="H28" i="19"/>
  <c r="H27" i="19"/>
  <c r="H26" i="19"/>
  <c r="H25" i="19"/>
  <c r="H30" i="19" s="1"/>
  <c r="D23" i="56"/>
  <c r="C47" i="39"/>
  <c r="D113" i="46"/>
  <c r="J62" i="40"/>
  <c r="J63" i="40" s="1"/>
  <c r="I62" i="40"/>
  <c r="I63" i="40" s="1"/>
  <c r="C64" i="62"/>
  <c r="C43" i="62"/>
  <c r="C63" i="62"/>
  <c r="C62" i="62"/>
  <c r="C54" i="62"/>
  <c r="C47" i="62"/>
  <c r="C46" i="62"/>
  <c r="C45" i="62"/>
  <c r="C44" i="62"/>
  <c r="C41" i="62"/>
  <c r="C205" i="62" s="1"/>
  <c r="C39" i="62"/>
  <c r="C36" i="62"/>
  <c r="H62" i="40"/>
  <c r="H63" i="40" s="1"/>
  <c r="G63" i="40"/>
  <c r="E62" i="40"/>
  <c r="E63" i="40" s="1"/>
  <c r="D62" i="40"/>
  <c r="D63" i="40" s="1"/>
  <c r="C61" i="62"/>
  <c r="C27" i="62"/>
  <c r="C26" i="62"/>
  <c r="D55" i="61"/>
  <c r="C236" i="62" s="1"/>
  <c r="D48" i="61"/>
  <c r="D41" i="61"/>
  <c r="C195" i="62" s="1"/>
  <c r="D36" i="61"/>
  <c r="D31" i="61"/>
  <c r="D21" i="61"/>
  <c r="A11" i="61"/>
  <c r="A12" i="61" s="1"/>
  <c r="A13" i="61" s="1"/>
  <c r="A14" i="61" s="1"/>
  <c r="A15" i="61" s="1"/>
  <c r="A16" i="61" s="1"/>
  <c r="A17" i="61" s="1"/>
  <c r="A18" i="61" s="1"/>
  <c r="A19" i="61" s="1"/>
  <c r="A20" i="61" s="1"/>
  <c r="A21" i="61" s="1"/>
  <c r="A22" i="61" s="1"/>
  <c r="A23" i="61" s="1"/>
  <c r="A24" i="61" s="1"/>
  <c r="A25" i="61" s="1"/>
  <c r="A26" i="61" s="1"/>
  <c r="A27" i="61" s="1"/>
  <c r="A28" i="61" s="1"/>
  <c r="A29" i="61" s="1"/>
  <c r="A30" i="61" s="1"/>
  <c r="A31" i="61" s="1"/>
  <c r="A32" i="61" s="1"/>
  <c r="A33" i="61" s="1"/>
  <c r="A34" i="61" s="1"/>
  <c r="A35" i="61" s="1"/>
  <c r="A36" i="61" s="1"/>
  <c r="A37" i="61" s="1"/>
  <c r="A38" i="61" s="1"/>
  <c r="A39" i="61" s="1"/>
  <c r="A40" i="61" s="1"/>
  <c r="A41" i="61" s="1"/>
  <c r="A42" i="61" s="1"/>
  <c r="A43" i="61" s="1"/>
  <c r="A44" i="61" s="1"/>
  <c r="A45" i="61" s="1"/>
  <c r="A46" i="61" s="1"/>
  <c r="A47" i="61" s="1"/>
  <c r="A48" i="61" s="1"/>
  <c r="A49" i="61" s="1"/>
  <c r="A50" i="61" s="1"/>
  <c r="A51" i="61" s="1"/>
  <c r="A52" i="61" s="1"/>
  <c r="A53" i="61" s="1"/>
  <c r="A54" i="61" s="1"/>
  <c r="A55" i="61" s="1"/>
  <c r="A56" i="61" s="1"/>
  <c r="A57" i="61" s="1"/>
  <c r="A58" i="61" s="1"/>
  <c r="A59" i="61" s="1"/>
  <c r="A60" i="61" s="1"/>
  <c r="A61" i="61" s="1"/>
  <c r="C54" i="39"/>
  <c r="C59" i="62"/>
  <c r="C57" i="62"/>
  <c r="C56" i="62"/>
  <c r="C55" i="62"/>
  <c r="C48" i="62"/>
  <c r="C38" i="62"/>
  <c r="C82" i="62" s="1"/>
  <c r="C37" i="62"/>
  <c r="C28" i="62"/>
  <c r="C22" i="62"/>
  <c r="C19" i="62"/>
  <c r="C83" i="62" s="1"/>
  <c r="C18" i="62"/>
  <c r="C17" i="62"/>
  <c r="C20" i="62"/>
  <c r="C21" i="62"/>
  <c r="C23" i="62" s="1"/>
  <c r="C32" i="62" s="1"/>
  <c r="C111" i="62" s="1"/>
  <c r="E43" i="51"/>
  <c r="F73" i="39"/>
  <c r="E73" i="39"/>
  <c r="C67" i="39"/>
  <c r="C66" i="39"/>
  <c r="C65" i="39"/>
  <c r="C64" i="39"/>
  <c r="F52" i="39"/>
  <c r="E52" i="39"/>
  <c r="F47" i="39"/>
  <c r="E47" i="39"/>
  <c r="E59" i="39" s="1"/>
  <c r="C52" i="39"/>
  <c r="F171" i="38"/>
  <c r="E171" i="38"/>
  <c r="D171" i="38"/>
  <c r="H186" i="38"/>
  <c r="G186" i="38"/>
  <c r="H171" i="38"/>
  <c r="G171" i="38"/>
  <c r="F142" i="38"/>
  <c r="E142" i="38"/>
  <c r="D142" i="38"/>
  <c r="F130" i="38"/>
  <c r="E130" i="38"/>
  <c r="D130" i="38"/>
  <c r="F117" i="38"/>
  <c r="E117" i="38"/>
  <c r="D117" i="38"/>
  <c r="D105" i="38"/>
  <c r="E105" i="38"/>
  <c r="F105" i="38"/>
  <c r="H142" i="38"/>
  <c r="G142" i="38"/>
  <c r="H130" i="38"/>
  <c r="G130" i="38"/>
  <c r="H117" i="38"/>
  <c r="G117" i="38"/>
  <c r="H105" i="38"/>
  <c r="G105" i="38"/>
  <c r="I128" i="38"/>
  <c r="I104" i="38"/>
  <c r="F73" i="38"/>
  <c r="E73" i="38"/>
  <c r="D73" i="38"/>
  <c r="F62" i="38"/>
  <c r="E62" i="38"/>
  <c r="D62" i="38"/>
  <c r="H73" i="38"/>
  <c r="G73" i="38"/>
  <c r="H62" i="38"/>
  <c r="G62" i="38"/>
  <c r="G74" i="38" s="1"/>
  <c r="G76" i="38" s="1"/>
  <c r="H40" i="38"/>
  <c r="G40" i="38"/>
  <c r="I72" i="38"/>
  <c r="I61" i="38"/>
  <c r="A25" i="65"/>
  <c r="A26" i="65" s="1"/>
  <c r="A27" i="65" s="1"/>
  <c r="A28" i="65" s="1"/>
  <c r="A29" i="65" s="1"/>
  <c r="A30" i="65" s="1"/>
  <c r="A31" i="65" s="1"/>
  <c r="A32" i="65" s="1"/>
  <c r="A33" i="65" s="1"/>
  <c r="A34" i="65" s="1"/>
  <c r="A35" i="65" s="1"/>
  <c r="A36" i="65" s="1"/>
  <c r="A37" i="65" s="1"/>
  <c r="A38" i="65" s="1"/>
  <c r="A39" i="65" s="1"/>
  <c r="A40" i="65" s="1"/>
  <c r="A41" i="65" s="1"/>
  <c r="A42" i="65" s="1"/>
  <c r="A43" i="65" s="1"/>
  <c r="A44" i="65" s="1"/>
  <c r="A45" i="65" s="1"/>
  <c r="C74" i="8"/>
  <c r="C77" i="8"/>
  <c r="C78" i="8"/>
  <c r="D80" i="8"/>
  <c r="E80" i="8"/>
  <c r="F80" i="8"/>
  <c r="F90" i="8"/>
  <c r="F92" i="8"/>
  <c r="F94" i="8"/>
  <c r="F96" i="8"/>
  <c r="F98" i="8" s="1"/>
  <c r="F102" i="8" s="1"/>
  <c r="C82" i="8" s="1"/>
  <c r="C98" i="8"/>
  <c r="C102" i="8"/>
  <c r="D98" i="8"/>
  <c r="D102" i="8"/>
  <c r="F100" i="8"/>
  <c r="E108" i="8"/>
  <c r="E110" i="8"/>
  <c r="E112" i="8"/>
  <c r="C114" i="8"/>
  <c r="D114" i="8"/>
  <c r="G29" i="43"/>
  <c r="G30" i="43"/>
  <c r="G31" i="43"/>
  <c r="G32" i="43"/>
  <c r="G33" i="43"/>
  <c r="G34" i="43"/>
  <c r="G35" i="43"/>
  <c r="G36" i="43"/>
  <c r="G37" i="43"/>
  <c r="G38" i="43"/>
  <c r="G39" i="43"/>
  <c r="G40" i="43"/>
  <c r="G41" i="43"/>
  <c r="G42" i="43"/>
  <c r="G43" i="43"/>
  <c r="G44" i="43"/>
  <c r="D45" i="43"/>
  <c r="E45" i="43"/>
  <c r="F45" i="43"/>
  <c r="D28" i="6"/>
  <c r="E28" i="6"/>
  <c r="F28" i="6"/>
  <c r="G28" i="6"/>
  <c r="H28" i="6"/>
  <c r="I28" i="6"/>
  <c r="J28" i="6"/>
  <c r="K28" i="6"/>
  <c r="M28" i="6"/>
  <c r="D51" i="6"/>
  <c r="E51" i="6"/>
  <c r="F51" i="6"/>
  <c r="G51" i="6"/>
  <c r="H51" i="6"/>
  <c r="I51" i="6"/>
  <c r="J51" i="6"/>
  <c r="K51" i="6"/>
  <c r="M51" i="6"/>
  <c r="D190" i="6"/>
  <c r="E190" i="6"/>
  <c r="F190" i="6"/>
  <c r="G190" i="6"/>
  <c r="H190" i="6"/>
  <c r="I190" i="6"/>
  <c r="J190" i="6"/>
  <c r="K190" i="6"/>
  <c r="M190" i="6"/>
  <c r="D288" i="6"/>
  <c r="D295" i="6"/>
  <c r="E288" i="6"/>
  <c r="F288" i="6"/>
  <c r="G288" i="6"/>
  <c r="G295" i="6"/>
  <c r="H288" i="6"/>
  <c r="H295" i="6"/>
  <c r="I288" i="6"/>
  <c r="J288" i="6"/>
  <c r="J295" i="6" s="1"/>
  <c r="K288" i="6"/>
  <c r="K295" i="6"/>
  <c r="M288" i="6"/>
  <c r="M295" i="6"/>
  <c r="E295" i="6"/>
  <c r="F295" i="6"/>
  <c r="I295" i="6"/>
  <c r="D24" i="11"/>
  <c r="D31" i="11"/>
  <c r="D38" i="11"/>
  <c r="D66" i="11"/>
  <c r="G22" i="12"/>
  <c r="H22" i="12"/>
  <c r="H40" i="12"/>
  <c r="G23" i="12" s="1"/>
  <c r="H41" i="12"/>
  <c r="H42" i="12"/>
  <c r="H46" i="12" s="1"/>
  <c r="H43" i="12"/>
  <c r="D46" i="12"/>
  <c r="E46" i="12"/>
  <c r="F46" i="12"/>
  <c r="G46" i="12"/>
  <c r="A32" i="14"/>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E35" i="18"/>
  <c r="F35" i="18"/>
  <c r="G35" i="18"/>
  <c r="F53" i="18"/>
  <c r="F59" i="18"/>
  <c r="F60" i="18"/>
  <c r="H23" i="19"/>
  <c r="C23" i="19"/>
  <c r="E23" i="19"/>
  <c r="G23" i="19"/>
  <c r="C30" i="19"/>
  <c r="E30" i="19"/>
  <c r="G30" i="19"/>
  <c r="C37" i="19"/>
  <c r="E37" i="19"/>
  <c r="G37" i="19"/>
  <c r="C45" i="19"/>
  <c r="E45" i="19"/>
  <c r="G45" i="19"/>
  <c r="C23" i="7"/>
  <c r="D23" i="7"/>
  <c r="C62" i="20"/>
  <c r="H13" i="22"/>
  <c r="H14" i="22"/>
  <c r="H15" i="22"/>
  <c r="H16" i="22"/>
  <c r="H18" i="22"/>
  <c r="H19" i="22"/>
  <c r="H20" i="22"/>
  <c r="H21" i="22"/>
  <c r="H23" i="22"/>
  <c r="H24" i="22"/>
  <c r="H25" i="22"/>
  <c r="H27" i="22"/>
  <c r="H28" i="22"/>
  <c r="H29" i="22"/>
  <c r="H30" i="22"/>
  <c r="D31" i="22"/>
  <c r="E31" i="22"/>
  <c r="H31" i="22" s="1"/>
  <c r="F31" i="22"/>
  <c r="G31" i="22"/>
  <c r="C35" i="23"/>
  <c r="C60" i="23" s="1"/>
  <c r="D35" i="23"/>
  <c r="D60" i="23" s="1"/>
  <c r="C59" i="23"/>
  <c r="D59" i="23"/>
  <c r="H30" i="26"/>
  <c r="K15" i="27"/>
  <c r="K20" i="27"/>
  <c r="K24" i="27"/>
  <c r="K32" i="27"/>
  <c r="F37" i="29"/>
  <c r="P16" i="32"/>
  <c r="Q16" i="32"/>
  <c r="R16" i="32"/>
  <c r="P17" i="32"/>
  <c r="Q17" i="32"/>
  <c r="R17" i="32"/>
  <c r="P18" i="32"/>
  <c r="Q18" i="32"/>
  <c r="R18" i="32"/>
  <c r="P19" i="32"/>
  <c r="Q19" i="32"/>
  <c r="R19" i="32"/>
  <c r="P20" i="32"/>
  <c r="Q20" i="32"/>
  <c r="R20" i="32"/>
  <c r="P21" i="32"/>
  <c r="Q21" i="32"/>
  <c r="R21" i="32"/>
  <c r="P22" i="32"/>
  <c r="Q22" i="32"/>
  <c r="R22" i="32"/>
  <c r="P23" i="32"/>
  <c r="Q23" i="32"/>
  <c r="R23" i="32"/>
  <c r="P24" i="32"/>
  <c r="Q24" i="32"/>
  <c r="R24" i="32"/>
  <c r="P25" i="32"/>
  <c r="Q25" i="32"/>
  <c r="R25" i="32"/>
  <c r="P26" i="32"/>
  <c r="Q26" i="32"/>
  <c r="R26" i="32"/>
  <c r="P27" i="32"/>
  <c r="Q27" i="32"/>
  <c r="R27" i="32"/>
  <c r="P28" i="32"/>
  <c r="Q28" i="32"/>
  <c r="R28" i="32"/>
  <c r="P29" i="32"/>
  <c r="Q29" i="32"/>
  <c r="R29" i="32"/>
  <c r="P30" i="32"/>
  <c r="Q30" i="32"/>
  <c r="R30" i="32"/>
  <c r="P31" i="32"/>
  <c r="Q31" i="32"/>
  <c r="R31" i="32"/>
  <c r="P32" i="32"/>
  <c r="Q32" i="32"/>
  <c r="R32" i="32"/>
  <c r="P33" i="32"/>
  <c r="Q33" i="32"/>
  <c r="R33" i="32"/>
  <c r="P34" i="32"/>
  <c r="Q34" i="32"/>
  <c r="R34" i="32"/>
  <c r="P35" i="32"/>
  <c r="Q35" i="32"/>
  <c r="R35" i="32"/>
  <c r="P36" i="32"/>
  <c r="Q36" i="32"/>
  <c r="R36" i="32"/>
  <c r="P37" i="32"/>
  <c r="Q37" i="32"/>
  <c r="R37" i="32"/>
  <c r="P38" i="32"/>
  <c r="Q38" i="32"/>
  <c r="R38" i="32"/>
  <c r="P39" i="32"/>
  <c r="Q39" i="32"/>
  <c r="R39" i="32"/>
  <c r="P40" i="32"/>
  <c r="Q40" i="32"/>
  <c r="R40" i="32"/>
  <c r="P41" i="32"/>
  <c r="Q41" i="32"/>
  <c r="R41" i="32"/>
  <c r="P42" i="32"/>
  <c r="Q42" i="32"/>
  <c r="R42" i="32"/>
  <c r="P43" i="32"/>
  <c r="Q43" i="32"/>
  <c r="R43" i="32"/>
  <c r="P44" i="32"/>
  <c r="Q44" i="32"/>
  <c r="R44" i="32"/>
  <c r="P45" i="32"/>
  <c r="Q45" i="32"/>
  <c r="R45" i="32"/>
  <c r="P46" i="32"/>
  <c r="Q46" i="32"/>
  <c r="R46" i="32"/>
  <c r="P47" i="32"/>
  <c r="Q47" i="32"/>
  <c r="R47" i="32"/>
  <c r="P48" i="32"/>
  <c r="Q48" i="32"/>
  <c r="R48" i="32"/>
  <c r="P49" i="32"/>
  <c r="Q49" i="32"/>
  <c r="R49" i="32"/>
  <c r="P50" i="32"/>
  <c r="Q50" i="32"/>
  <c r="R50" i="32"/>
  <c r="P51" i="32"/>
  <c r="Q51" i="32"/>
  <c r="R51" i="32"/>
  <c r="P52" i="32"/>
  <c r="Q52" i="32"/>
  <c r="R52" i="32"/>
  <c r="P53" i="32"/>
  <c r="Q53" i="32"/>
  <c r="R53" i="32"/>
  <c r="P54" i="32"/>
  <c r="Q54" i="32"/>
  <c r="R54" i="32"/>
  <c r="P55" i="32"/>
  <c r="Q55" i="32"/>
  <c r="R55" i="32"/>
  <c r="P56" i="32"/>
  <c r="Q56" i="32"/>
  <c r="R56" i="32"/>
  <c r="P57" i="32"/>
  <c r="Q57" i="32"/>
  <c r="R57" i="32"/>
  <c r="P58" i="32"/>
  <c r="Q58" i="32"/>
  <c r="R58" i="32"/>
  <c r="P59" i="32"/>
  <c r="Q59" i="32"/>
  <c r="R59" i="32"/>
  <c r="P60" i="32"/>
  <c r="Q60" i="32"/>
  <c r="R60" i="32"/>
  <c r="D61" i="32"/>
  <c r="E61" i="32"/>
  <c r="F61" i="32"/>
  <c r="G61" i="32"/>
  <c r="H61" i="32"/>
  <c r="I61" i="32"/>
  <c r="J61" i="32"/>
  <c r="K61" i="32"/>
  <c r="L61" i="32"/>
  <c r="M61" i="32"/>
  <c r="N61" i="32"/>
  <c r="O61" i="32"/>
  <c r="C40" i="34"/>
  <c r="D40" i="34"/>
  <c r="E40" i="34"/>
  <c r="F40" i="34"/>
  <c r="F67" i="34"/>
  <c r="C105" i="34"/>
  <c r="D105" i="34"/>
  <c r="E105" i="34"/>
  <c r="F105" i="34"/>
  <c r="F135" i="34"/>
  <c r="C73" i="35"/>
  <c r="D73" i="35"/>
  <c r="F73" i="35"/>
  <c r="G73" i="35"/>
  <c r="H73" i="35"/>
  <c r="I73" i="35"/>
  <c r="J73" i="35"/>
  <c r="K73" i="35"/>
  <c r="L73" i="35"/>
  <c r="M73" i="35"/>
  <c r="N73" i="35"/>
  <c r="I37" i="38"/>
  <c r="I38" i="38"/>
  <c r="I39" i="38"/>
  <c r="D40" i="38"/>
  <c r="E40" i="38"/>
  <c r="F40" i="38"/>
  <c r="I43" i="38"/>
  <c r="I44" i="38"/>
  <c r="I45" i="38"/>
  <c r="I46" i="38"/>
  <c r="I47" i="38"/>
  <c r="I48" i="38"/>
  <c r="I49" i="38"/>
  <c r="I50" i="38"/>
  <c r="I51" i="38"/>
  <c r="I52" i="38"/>
  <c r="I53" i="38"/>
  <c r="I54" i="38"/>
  <c r="I55" i="38"/>
  <c r="I56" i="38"/>
  <c r="I57" i="38"/>
  <c r="I58" i="38"/>
  <c r="I59" i="38"/>
  <c r="I60" i="38"/>
  <c r="I64" i="38"/>
  <c r="I65" i="38"/>
  <c r="I66" i="38"/>
  <c r="I67" i="38"/>
  <c r="I68" i="38"/>
  <c r="I69" i="38"/>
  <c r="I70" i="38"/>
  <c r="I71" i="38"/>
  <c r="I75" i="38"/>
  <c r="C219" i="62" s="1"/>
  <c r="I92" i="38"/>
  <c r="I93" i="38"/>
  <c r="I94" i="38"/>
  <c r="I95" i="38"/>
  <c r="I96" i="38"/>
  <c r="I97" i="38"/>
  <c r="I98" i="38"/>
  <c r="I99" i="38"/>
  <c r="I100" i="38"/>
  <c r="I101" i="38"/>
  <c r="I102" i="38"/>
  <c r="I103" i="38"/>
  <c r="I117" i="38"/>
  <c r="I120" i="38"/>
  <c r="I121" i="38"/>
  <c r="I122" i="38"/>
  <c r="I123" i="38"/>
  <c r="I124" i="38"/>
  <c r="I125" i="38"/>
  <c r="I126" i="38"/>
  <c r="I127" i="38"/>
  <c r="I142" i="38"/>
  <c r="C224" i="62" s="1"/>
  <c r="I171" i="38"/>
  <c r="C225" i="62" s="1"/>
  <c r="D183" i="38"/>
  <c r="D186" i="38" s="1"/>
  <c r="E183" i="38"/>
  <c r="E186" i="38" s="1"/>
  <c r="F183" i="38"/>
  <c r="F186" i="38" s="1"/>
  <c r="I188" i="38"/>
  <c r="I189" i="38"/>
  <c r="I190" i="38"/>
  <c r="C228" i="62" s="1"/>
  <c r="D47" i="39"/>
  <c r="D59" i="39" s="1"/>
  <c r="D52" i="39"/>
  <c r="D73" i="39"/>
  <c r="C64" i="41"/>
  <c r="H64" i="41"/>
  <c r="J64" i="41"/>
  <c r="K64" i="41"/>
  <c r="L64" i="41"/>
  <c r="M64" i="41"/>
  <c r="N64" i="41"/>
  <c r="O64" i="41"/>
  <c r="P64" i="41"/>
  <c r="Q64" i="41"/>
  <c r="F22" i="45"/>
  <c r="G22" i="45"/>
  <c r="F29" i="45"/>
  <c r="G29" i="45"/>
  <c r="F30" i="45"/>
  <c r="G30" i="45"/>
  <c r="F31" i="45"/>
  <c r="G31" i="45"/>
  <c r="F32" i="45"/>
  <c r="G32" i="45"/>
  <c r="D33" i="45"/>
  <c r="E33" i="45"/>
  <c r="E45" i="45" s="1"/>
  <c r="F34" i="45"/>
  <c r="G34" i="45"/>
  <c r="F35" i="45"/>
  <c r="G35" i="45"/>
  <c r="F36" i="45"/>
  <c r="G36" i="45"/>
  <c r="F37" i="45"/>
  <c r="G37" i="45"/>
  <c r="F38" i="45"/>
  <c r="G38" i="45"/>
  <c r="F39" i="45"/>
  <c r="G39" i="45"/>
  <c r="F40" i="45"/>
  <c r="G40" i="45"/>
  <c r="F41" i="45"/>
  <c r="G41" i="45"/>
  <c r="F42" i="45"/>
  <c r="G42" i="45"/>
  <c r="F43" i="45"/>
  <c r="G43" i="45"/>
  <c r="C44" i="45"/>
  <c r="D44" i="45"/>
  <c r="E44" i="45"/>
  <c r="F46" i="45"/>
  <c r="G46" i="45"/>
  <c r="F55" i="45"/>
  <c r="G55" i="45"/>
  <c r="F56" i="45"/>
  <c r="G56" i="45"/>
  <c r="F57" i="45"/>
  <c r="G57" i="45"/>
  <c r="F58" i="45"/>
  <c r="G58" i="45"/>
  <c r="F59" i="45"/>
  <c r="G59" i="45"/>
  <c r="F60" i="45"/>
  <c r="G60" i="45"/>
  <c r="F61" i="45"/>
  <c r="G61" i="45"/>
  <c r="F62" i="45"/>
  <c r="G62" i="45"/>
  <c r="F63" i="45"/>
  <c r="G63" i="45"/>
  <c r="D64" i="45"/>
  <c r="E64" i="45"/>
  <c r="F75" i="45"/>
  <c r="G75" i="45"/>
  <c r="F76" i="45"/>
  <c r="G76" i="45"/>
  <c r="F77" i="45"/>
  <c r="G77" i="45"/>
  <c r="F78" i="45"/>
  <c r="G78" i="45"/>
  <c r="F79" i="45"/>
  <c r="G79" i="45"/>
  <c r="F80" i="45"/>
  <c r="G80" i="45"/>
  <c r="F81" i="45"/>
  <c r="G81" i="45"/>
  <c r="F82" i="45"/>
  <c r="G82" i="45"/>
  <c r="F83" i="45"/>
  <c r="G83" i="45"/>
  <c r="F84" i="45"/>
  <c r="G84" i="45"/>
  <c r="F85" i="45"/>
  <c r="G85" i="45"/>
  <c r="F86" i="45"/>
  <c r="G86" i="45"/>
  <c r="F87" i="45"/>
  <c r="G87" i="45"/>
  <c r="C88" i="45"/>
  <c r="D88" i="45"/>
  <c r="E88" i="45"/>
  <c r="F90" i="45"/>
  <c r="G90" i="45"/>
  <c r="A94" i="45"/>
  <c r="A95" i="45" s="1"/>
  <c r="A96" i="45" s="1"/>
  <c r="A97" i="45" s="1"/>
  <c r="A98" i="45" s="1"/>
  <c r="A99" i="45" s="1"/>
  <c r="A100" i="45" s="1"/>
  <c r="A101" i="45" s="1"/>
  <c r="A102" i="45" s="1"/>
  <c r="A103" i="45" s="1"/>
  <c r="A104" i="45" s="1"/>
  <c r="A105" i="45" s="1"/>
  <c r="A106" i="45" s="1"/>
  <c r="A107" i="45" s="1"/>
  <c r="A108" i="45" s="1"/>
  <c r="A109" i="45" s="1"/>
  <c r="A110" i="45" s="1"/>
  <c r="A111" i="45" s="1"/>
  <c r="A112" i="45" s="1"/>
  <c r="A113" i="45" s="1"/>
  <c r="A114" i="45" s="1"/>
  <c r="A115" i="45" s="1"/>
  <c r="A116" i="45" s="1"/>
  <c r="A117" i="45" s="1"/>
  <c r="A118" i="45" s="1"/>
  <c r="A119" i="45" s="1"/>
  <c r="A120" i="45" s="1"/>
  <c r="A121" i="45" s="1"/>
  <c r="A122" i="45" s="1"/>
  <c r="A123" i="45" s="1"/>
  <c r="A124" i="45" s="1"/>
  <c r="A125" i="45" s="1"/>
  <c r="A126" i="45" s="1"/>
  <c r="A127" i="45" s="1"/>
  <c r="A128" i="45" s="1"/>
  <c r="A129" i="45" s="1"/>
  <c r="A130" i="45" s="1"/>
  <c r="A131" i="45" s="1"/>
  <c r="A132" i="45" s="1"/>
  <c r="A133" i="45" s="1"/>
  <c r="A134" i="45" s="1"/>
  <c r="A135" i="45" s="1"/>
  <c r="F100" i="45"/>
  <c r="G100" i="45"/>
  <c r="F101" i="45"/>
  <c r="G101" i="45"/>
  <c r="F102" i="45"/>
  <c r="G102" i="45"/>
  <c r="F103" i="45"/>
  <c r="G103" i="45"/>
  <c r="F104" i="45"/>
  <c r="G104" i="45"/>
  <c r="F105" i="45"/>
  <c r="G105" i="45"/>
  <c r="F106" i="45"/>
  <c r="G106" i="45"/>
  <c r="F107" i="45"/>
  <c r="G107" i="45"/>
  <c r="C108" i="45"/>
  <c r="C115" i="45" s="1"/>
  <c r="D108" i="45"/>
  <c r="E108" i="45"/>
  <c r="E115" i="45" s="1"/>
  <c r="F109" i="45"/>
  <c r="G109" i="45"/>
  <c r="F110" i="45"/>
  <c r="G110" i="45"/>
  <c r="F111" i="45"/>
  <c r="G111" i="45"/>
  <c r="F112" i="45"/>
  <c r="G112" i="45"/>
  <c r="F113" i="45"/>
  <c r="G113" i="45"/>
  <c r="C114" i="45"/>
  <c r="D114" i="45"/>
  <c r="E114" i="45"/>
  <c r="F116" i="45"/>
  <c r="G116" i="45"/>
  <c r="F118" i="45"/>
  <c r="G118" i="45"/>
  <c r="C119" i="45"/>
  <c r="C124" i="45" s="1"/>
  <c r="D119" i="45"/>
  <c r="E119" i="45"/>
  <c r="F120" i="45"/>
  <c r="G120" i="45"/>
  <c r="F121" i="45"/>
  <c r="G121" i="45"/>
  <c r="F122" i="45"/>
  <c r="G122" i="45"/>
  <c r="C123" i="45"/>
  <c r="D123" i="45"/>
  <c r="E123" i="45"/>
  <c r="F125" i="45"/>
  <c r="G125" i="45"/>
  <c r="F126" i="45"/>
  <c r="G126" i="45"/>
  <c r="F127" i="45"/>
  <c r="G127" i="45"/>
  <c r="C128" i="45"/>
  <c r="D128" i="45"/>
  <c r="E128" i="45"/>
  <c r="F129" i="45"/>
  <c r="G129" i="45"/>
  <c r="F130" i="45"/>
  <c r="G130" i="45"/>
  <c r="C131" i="45"/>
  <c r="D131" i="45"/>
  <c r="E131" i="45"/>
  <c r="F133" i="45"/>
  <c r="G133" i="45"/>
  <c r="F134" i="45"/>
  <c r="G134" i="45"/>
  <c r="C135" i="45"/>
  <c r="D135" i="45"/>
  <c r="E135" i="45"/>
  <c r="F151" i="45"/>
  <c r="G151" i="45"/>
  <c r="F152" i="45"/>
  <c r="G152" i="45"/>
  <c r="F153" i="45"/>
  <c r="G153" i="45"/>
  <c r="F154" i="45"/>
  <c r="G154" i="45"/>
  <c r="F155" i="45"/>
  <c r="G155" i="45"/>
  <c r="F156" i="45"/>
  <c r="G156" i="45"/>
  <c r="F157" i="45"/>
  <c r="G157" i="45"/>
  <c r="F158" i="45"/>
  <c r="G158" i="45"/>
  <c r="F159" i="45"/>
  <c r="G159" i="45"/>
  <c r="F160" i="45"/>
  <c r="G160" i="45"/>
  <c r="F161" i="45"/>
  <c r="G161" i="45"/>
  <c r="F162" i="45"/>
  <c r="G162" i="45"/>
  <c r="F163" i="45"/>
  <c r="G163" i="45"/>
  <c r="F166" i="45"/>
  <c r="G166" i="45"/>
  <c r="F167" i="45"/>
  <c r="G167" i="45"/>
  <c r="F168" i="45"/>
  <c r="G168" i="45"/>
  <c r="F169" i="45"/>
  <c r="G169" i="45"/>
  <c r="F170" i="45"/>
  <c r="G170" i="45"/>
  <c r="F171" i="45"/>
  <c r="G171" i="45"/>
  <c r="F172" i="45"/>
  <c r="G172" i="45"/>
  <c r="F173" i="45"/>
  <c r="G173" i="45"/>
  <c r="F174" i="45"/>
  <c r="G174" i="45"/>
  <c r="F176" i="45"/>
  <c r="G176" i="45"/>
  <c r="F177" i="45"/>
  <c r="G177" i="45"/>
  <c r="F178" i="45"/>
  <c r="G178" i="45"/>
  <c r="F179" i="45"/>
  <c r="G179" i="45"/>
  <c r="F180" i="45"/>
  <c r="G180" i="45"/>
  <c r="F181" i="45"/>
  <c r="G181" i="45"/>
  <c r="F182" i="45"/>
  <c r="G182" i="45"/>
  <c r="F183" i="45"/>
  <c r="G183" i="45"/>
  <c r="F184" i="45"/>
  <c r="G184" i="45"/>
  <c r="F188" i="45"/>
  <c r="G188" i="45"/>
  <c r="F189" i="45"/>
  <c r="G189" i="45"/>
  <c r="F190" i="45"/>
  <c r="G190" i="45"/>
  <c r="D31" i="46"/>
  <c r="E31" i="46"/>
  <c r="D42" i="46"/>
  <c r="D43" i="46" s="1"/>
  <c r="E42" i="46"/>
  <c r="E43" i="46"/>
  <c r="D60" i="46"/>
  <c r="E60" i="46"/>
  <c r="D80" i="46"/>
  <c r="E80" i="46"/>
  <c r="D81" i="46"/>
  <c r="D88" i="46"/>
  <c r="E88" i="46"/>
  <c r="D100" i="46"/>
  <c r="E100" i="46"/>
  <c r="D108" i="46"/>
  <c r="E108" i="46"/>
  <c r="D117" i="46"/>
  <c r="E117" i="46"/>
  <c r="E119" i="46"/>
  <c r="D146" i="46"/>
  <c r="E146" i="46"/>
  <c r="D156" i="46"/>
  <c r="E156" i="46"/>
  <c r="D166" i="46"/>
  <c r="E166" i="46"/>
  <c r="D177" i="46"/>
  <c r="E177" i="46"/>
  <c r="D206" i="46"/>
  <c r="D217" i="46" s="1"/>
  <c r="E206" i="46"/>
  <c r="D216" i="46"/>
  <c r="E216" i="46"/>
  <c r="D232" i="46"/>
  <c r="E232" i="46"/>
  <c r="D251" i="46"/>
  <c r="E251" i="46"/>
  <c r="D267" i="46"/>
  <c r="E267" i="46"/>
  <c r="D279" i="46"/>
  <c r="E279" i="46"/>
  <c r="D288" i="46"/>
  <c r="C98" i="62" s="1"/>
  <c r="E288" i="46"/>
  <c r="D304" i="46"/>
  <c r="E304" i="46"/>
  <c r="D311" i="46"/>
  <c r="C99" i="62" s="1"/>
  <c r="E311" i="46"/>
  <c r="D327" i="46"/>
  <c r="D330" i="46" s="1"/>
  <c r="C100" i="62" s="1"/>
  <c r="E327" i="46"/>
  <c r="E330" i="46" s="1"/>
  <c r="D343" i="46"/>
  <c r="C246" i="62" s="1"/>
  <c r="H13" i="47"/>
  <c r="H14" i="47"/>
  <c r="H15" i="47"/>
  <c r="H16" i="47"/>
  <c r="H17" i="47"/>
  <c r="H18" i="47"/>
  <c r="H19" i="47"/>
  <c r="H20" i="47"/>
  <c r="F21" i="47"/>
  <c r="G21" i="47"/>
  <c r="H22" i="47"/>
  <c r="H24" i="47"/>
  <c r="H25" i="47"/>
  <c r="H26" i="47"/>
  <c r="H27" i="47"/>
  <c r="H28" i="47"/>
  <c r="H29" i="47"/>
  <c r="F30" i="47"/>
  <c r="G30" i="47"/>
  <c r="H30" i="47" s="1"/>
  <c r="H31" i="47"/>
  <c r="H32" i="47"/>
  <c r="H33" i="47"/>
  <c r="H34" i="47"/>
  <c r="H35" i="47"/>
  <c r="H36" i="47"/>
  <c r="H37" i="47"/>
  <c r="H38" i="47"/>
  <c r="F39" i="47"/>
  <c r="G39" i="47"/>
  <c r="H39" i="47" s="1"/>
  <c r="H40" i="47"/>
  <c r="H44" i="47"/>
  <c r="H45" i="47"/>
  <c r="H46" i="47"/>
  <c r="H47" i="47"/>
  <c r="F48" i="47"/>
  <c r="G48" i="47"/>
  <c r="H48" i="47" s="1"/>
  <c r="H63" i="47"/>
  <c r="H64" i="47"/>
  <c r="H65" i="47"/>
  <c r="H66" i="47"/>
  <c r="H67" i="47"/>
  <c r="H68" i="47"/>
  <c r="H69" i="47"/>
  <c r="F70" i="47"/>
  <c r="G70" i="47"/>
  <c r="H74" i="47"/>
  <c r="H75" i="47"/>
  <c r="H76" i="47"/>
  <c r="F77" i="47"/>
  <c r="G77" i="47"/>
  <c r="H77" i="47"/>
  <c r="H78" i="47"/>
  <c r="H79" i="47"/>
  <c r="H80" i="47"/>
  <c r="H81" i="47"/>
  <c r="H82" i="47"/>
  <c r="H83" i="47"/>
  <c r="F84" i="47"/>
  <c r="G84" i="47"/>
  <c r="H84" i="47" s="1"/>
  <c r="H85" i="47"/>
  <c r="H86" i="47"/>
  <c r="H87" i="47"/>
  <c r="H88" i="47"/>
  <c r="F91" i="47"/>
  <c r="G91" i="47"/>
  <c r="H91" i="47" s="1"/>
  <c r="H92" i="47"/>
  <c r="H93" i="47"/>
  <c r="H94" i="47"/>
  <c r="H95" i="47"/>
  <c r="H96" i="47"/>
  <c r="H97" i="47"/>
  <c r="F98" i="47"/>
  <c r="G98" i="47"/>
  <c r="G13" i="49"/>
  <c r="G14" i="49"/>
  <c r="G15" i="49"/>
  <c r="G16" i="49"/>
  <c r="G17" i="49"/>
  <c r="G18" i="49"/>
  <c r="G19" i="49"/>
  <c r="G20" i="49"/>
  <c r="G21" i="49"/>
  <c r="G22" i="49"/>
  <c r="G23" i="49"/>
  <c r="G24" i="49"/>
  <c r="G25" i="49"/>
  <c r="G26" i="49"/>
  <c r="G27" i="49"/>
  <c r="G28" i="49"/>
  <c r="G29" i="49"/>
  <c r="G30" i="49"/>
  <c r="G31" i="49"/>
  <c r="G32" i="49"/>
  <c r="G33" i="49"/>
  <c r="G34" i="49"/>
  <c r="G35" i="49"/>
  <c r="G36" i="49"/>
  <c r="G37" i="49"/>
  <c r="G38" i="49"/>
  <c r="G39" i="49"/>
  <c r="G40" i="49"/>
  <c r="G41" i="49"/>
  <c r="G42" i="49"/>
  <c r="G43" i="49"/>
  <c r="G44" i="49"/>
  <c r="D45" i="49"/>
  <c r="F45" i="49"/>
  <c r="G16" i="50"/>
  <c r="G17" i="50"/>
  <c r="G18" i="50"/>
  <c r="G19" i="50"/>
  <c r="G20" i="50"/>
  <c r="G21" i="50"/>
  <c r="G22" i="50"/>
  <c r="G23" i="50"/>
  <c r="G24" i="50"/>
  <c r="G25" i="50"/>
  <c r="G26" i="50"/>
  <c r="G27" i="50"/>
  <c r="G28" i="50"/>
  <c r="G29" i="50"/>
  <c r="G30" i="50"/>
  <c r="G31" i="50"/>
  <c r="G32" i="50"/>
  <c r="G33" i="50"/>
  <c r="G34" i="50"/>
  <c r="G35" i="50"/>
  <c r="G36" i="50"/>
  <c r="G37" i="50"/>
  <c r="G38" i="50"/>
  <c r="G39" i="50"/>
  <c r="G40" i="50"/>
  <c r="G41" i="50"/>
  <c r="D42" i="50"/>
  <c r="E42" i="50"/>
  <c r="F42" i="50"/>
  <c r="J32" i="51"/>
  <c r="J33" i="51"/>
  <c r="J34" i="51"/>
  <c r="J35" i="51"/>
  <c r="J36" i="51"/>
  <c r="J37" i="51"/>
  <c r="J38" i="51"/>
  <c r="J39" i="51"/>
  <c r="J40" i="51"/>
  <c r="J41" i="51"/>
  <c r="J42" i="51"/>
  <c r="D43" i="51"/>
  <c r="F43" i="51"/>
  <c r="G43" i="51"/>
  <c r="H43" i="51"/>
  <c r="I43" i="51"/>
  <c r="C110" i="53"/>
  <c r="D110" i="53"/>
  <c r="E110" i="53"/>
  <c r="F110" i="53"/>
  <c r="F135" i="53"/>
  <c r="E37" i="10"/>
  <c r="G37" i="10"/>
  <c r="H37" i="10"/>
  <c r="I37" i="10"/>
  <c r="E45" i="10"/>
  <c r="G45" i="10"/>
  <c r="H45" i="10"/>
  <c r="I45" i="10"/>
  <c r="C46" i="57"/>
  <c r="C62" i="57" s="1"/>
  <c r="D46" i="57"/>
  <c r="D62" i="57" s="1"/>
  <c r="E46" i="57"/>
  <c r="E62" i="57" s="1"/>
  <c r="F46" i="57"/>
  <c r="G46" i="57"/>
  <c r="I46" i="57"/>
  <c r="F62" i="57"/>
  <c r="G62" i="57"/>
  <c r="I62" i="57"/>
  <c r="E36" i="58"/>
  <c r="E37" i="58" s="1"/>
  <c r="I37" i="58"/>
  <c r="D8" i="61"/>
  <c r="C199" i="62"/>
  <c r="C123" i="62" s="1"/>
  <c r="C194" i="62"/>
  <c r="C14" i="62"/>
  <c r="C87" i="62"/>
  <c r="C88" i="62"/>
  <c r="C109" i="62"/>
  <c r="C125" i="62"/>
  <c r="C127" i="62"/>
  <c r="C176" i="62"/>
  <c r="C179" i="62"/>
  <c r="C186" i="62"/>
  <c r="C187" i="62"/>
  <c r="C188" i="62" s="1"/>
  <c r="C216" i="62"/>
  <c r="C229" i="62"/>
  <c r="C233" i="62"/>
  <c r="C234" i="62"/>
  <c r="C235" i="62"/>
  <c r="C240" i="62"/>
  <c r="A43" i="1"/>
  <c r="C1" i="25"/>
  <c r="H1" i="48"/>
  <c r="A49" i="1"/>
  <c r="A1" i="51"/>
  <c r="H1" i="10"/>
  <c r="E70" i="34"/>
  <c r="F1" i="19"/>
  <c r="G1" i="47"/>
  <c r="G1" i="12"/>
  <c r="H1" i="56"/>
  <c r="G119" i="45"/>
  <c r="E64" i="41"/>
  <c r="R61" i="32"/>
  <c r="H1" i="27"/>
  <c r="I1" i="65"/>
  <c r="F1" i="43"/>
  <c r="F1" i="13"/>
  <c r="E1" i="34"/>
  <c r="G1" i="42"/>
  <c r="C1" i="28"/>
  <c r="Q1" i="32"/>
  <c r="G51" i="47"/>
  <c r="C1" i="23"/>
  <c r="F1" i="49"/>
  <c r="I183" i="38"/>
  <c r="I186" i="38" s="1"/>
  <c r="C226" i="62" s="1"/>
  <c r="I1" i="40"/>
  <c r="F64" i="41"/>
  <c r="F1" i="14"/>
  <c r="I1" i="51"/>
  <c r="C61" i="26"/>
  <c r="A6" i="1"/>
  <c r="G64" i="41"/>
  <c r="C81" i="62"/>
  <c r="C29" i="62"/>
  <c r="C63" i="40"/>
  <c r="C25" i="62"/>
  <c r="C30" i="62"/>
  <c r="I1" i="54"/>
  <c r="F67" i="45"/>
  <c r="G1" i="41"/>
  <c r="G66" i="55"/>
  <c r="G1" i="55"/>
  <c r="F1" i="45"/>
  <c r="G49" i="57"/>
  <c r="C70" i="25"/>
  <c r="D1" i="31"/>
  <c r="C68" i="9"/>
  <c r="E1" i="50"/>
  <c r="F143" i="45"/>
  <c r="P1" i="41"/>
  <c r="F1" i="18"/>
  <c r="D1" i="30"/>
  <c r="C4" i="61"/>
  <c r="H1" i="32"/>
  <c r="G1" i="57"/>
  <c r="H1" i="58"/>
  <c r="D1" i="29"/>
  <c r="G1" i="22"/>
  <c r="G2" i="24"/>
  <c r="M1" i="66"/>
  <c r="M1" i="35"/>
  <c r="E72" i="53"/>
  <c r="C1" i="35"/>
  <c r="C65" i="27"/>
  <c r="E252" i="46"/>
  <c r="E114" i="8"/>
  <c r="F110" i="8" s="1"/>
  <c r="C77" i="62"/>
  <c r="C71" i="62"/>
  <c r="A51" i="1"/>
  <c r="A61" i="1"/>
  <c r="C73" i="62"/>
  <c r="D280" i="46" l="1"/>
  <c r="C97" i="62" s="1"/>
  <c r="A59" i="1"/>
  <c r="A63" i="1"/>
  <c r="A53" i="1"/>
  <c r="A57" i="1"/>
  <c r="A55" i="1"/>
  <c r="A1" i="26" s="1"/>
  <c r="A1" i="42"/>
  <c r="A2" i="24"/>
  <c r="A1" i="46"/>
  <c r="H98" i="47"/>
  <c r="E217" i="46"/>
  <c r="E157" i="46"/>
  <c r="C178" i="62"/>
  <c r="C181" i="62" s="1"/>
  <c r="C91" i="62"/>
  <c r="D119" i="46"/>
  <c r="E81" i="46"/>
  <c r="E120" i="46" s="1"/>
  <c r="E331" i="46" s="1"/>
  <c r="G135" i="45"/>
  <c r="F131" i="45"/>
  <c r="D252" i="46"/>
  <c r="C96" i="62" s="1"/>
  <c r="G128" i="45"/>
  <c r="F123" i="45"/>
  <c r="G114" i="45"/>
  <c r="F88" i="45"/>
  <c r="G44" i="45"/>
  <c r="G24" i="12"/>
  <c r="F112" i="8"/>
  <c r="C58" i="62"/>
  <c r="C66" i="62" s="1"/>
  <c r="C59" i="39"/>
  <c r="C40" i="62"/>
  <c r="C50" i="62" s="1"/>
  <c r="C33" i="45"/>
  <c r="F33" i="45" s="1"/>
  <c r="G24" i="45"/>
  <c r="G93" i="45"/>
  <c r="F119" i="45"/>
  <c r="G45" i="49"/>
  <c r="H70" i="47"/>
  <c r="H21" i="47"/>
  <c r="E280" i="46"/>
  <c r="E178" i="46"/>
  <c r="E218" i="46" s="1"/>
  <c r="D157" i="46"/>
  <c r="F135" i="45"/>
  <c r="G131" i="45"/>
  <c r="E132" i="45"/>
  <c r="F128" i="45"/>
  <c r="F132" i="45" s="1"/>
  <c r="D124" i="45"/>
  <c r="G124" i="45" s="1"/>
  <c r="G123" i="45"/>
  <c r="F114" i="45"/>
  <c r="D115" i="45"/>
  <c r="G88" i="45"/>
  <c r="E89" i="45"/>
  <c r="F44" i="45"/>
  <c r="Q61" i="32"/>
  <c r="P61" i="32"/>
  <c r="K25" i="27"/>
  <c r="F67" i="18"/>
  <c r="C80" i="8"/>
  <c r="F74" i="38"/>
  <c r="F76" i="38" s="1"/>
  <c r="F131" i="38"/>
  <c r="F59" i="39"/>
  <c r="C73" i="39"/>
  <c r="C76" i="62"/>
  <c r="C78" i="62"/>
  <c r="F55" i="18"/>
  <c r="C64" i="45"/>
  <c r="C89" i="45" s="1"/>
  <c r="F32" i="13"/>
  <c r="F66" i="13" s="1"/>
  <c r="D74" i="38"/>
  <c r="D76" i="38" s="1"/>
  <c r="H131" i="38"/>
  <c r="C227" i="62"/>
  <c r="D131" i="38"/>
  <c r="D187" i="38" s="1"/>
  <c r="D191" i="38" s="1"/>
  <c r="E74" i="38"/>
  <c r="E76" i="38" s="1"/>
  <c r="I105" i="38"/>
  <c r="I62" i="38"/>
  <c r="I130" i="38"/>
  <c r="C223" i="62" s="1"/>
  <c r="I73" i="38"/>
  <c r="I40" i="38"/>
  <c r="C217" i="62" s="1"/>
  <c r="H74" i="38"/>
  <c r="H76" i="38" s="1"/>
  <c r="G131" i="38"/>
  <c r="G187" i="38" s="1"/>
  <c r="G191" i="38" s="1"/>
  <c r="A1" i="58"/>
  <c r="A67" i="45"/>
  <c r="A1" i="43"/>
  <c r="A1" i="40"/>
  <c r="F1" i="35"/>
  <c r="A1" i="13"/>
  <c r="F115" i="45"/>
  <c r="F108" i="45"/>
  <c r="G64" i="45"/>
  <c r="G33" i="45"/>
  <c r="D178" i="46"/>
  <c r="C94" i="62" s="1"/>
  <c r="G45" i="43"/>
  <c r="G41" i="14"/>
  <c r="F187" i="38"/>
  <c r="F191" i="38" s="1"/>
  <c r="E131" i="38"/>
  <c r="C72" i="62"/>
  <c r="J43" i="51"/>
  <c r="C93" i="62"/>
  <c r="C119" i="62"/>
  <c r="C193" i="62"/>
  <c r="C192" i="62"/>
  <c r="C202" i="62" s="1"/>
  <c r="C183" i="62"/>
  <c r="C117" i="62" s="1"/>
  <c r="C89" i="62"/>
  <c r="D120" i="46"/>
  <c r="C90" i="62"/>
  <c r="C92" i="62" s="1"/>
  <c r="F89" i="45"/>
  <c r="G115" i="45"/>
  <c r="E124" i="45"/>
  <c r="F124" i="45" s="1"/>
  <c r="F64" i="45"/>
  <c r="C45" i="45"/>
  <c r="G108" i="45"/>
  <c r="D89" i="45"/>
  <c r="G89" i="45" s="1"/>
  <c r="D45" i="45"/>
  <c r="C132" i="45"/>
  <c r="D132" i="45"/>
  <c r="C141" i="62"/>
  <c r="C131" i="62"/>
  <c r="C143" i="62"/>
  <c r="C135" i="62"/>
  <c r="C137" i="62"/>
  <c r="C145" i="62"/>
  <c r="C113" i="62"/>
  <c r="K26" i="27"/>
  <c r="K27" i="27"/>
  <c r="H23" i="12"/>
  <c r="H24" i="12" s="1"/>
  <c r="E82" i="8"/>
  <c r="E84" i="8" s="1"/>
  <c r="F82" i="8"/>
  <c r="F84" i="8" s="1"/>
  <c r="C84" i="8"/>
  <c r="F108" i="8"/>
  <c r="F114" i="8" s="1"/>
  <c r="B54" i="6"/>
  <c r="A1" i="25"/>
  <c r="A1" i="41"/>
  <c r="A1" i="19"/>
  <c r="A1" i="57"/>
  <c r="B106" i="6"/>
  <c r="B1" i="6"/>
  <c r="B158" i="6"/>
  <c r="B262" i="6"/>
  <c r="A61" i="26"/>
  <c r="A1" i="47"/>
  <c r="A4" i="61"/>
  <c r="A1" i="65"/>
  <c r="A68" i="9"/>
  <c r="J1" i="41"/>
  <c r="A72" i="53"/>
  <c r="A123" i="46"/>
  <c r="A1" i="50"/>
  <c r="B210" i="6"/>
  <c r="A1" i="10"/>
  <c r="A1" i="28"/>
  <c r="A291" i="46"/>
  <c r="A1" i="29"/>
  <c r="A1" i="31"/>
  <c r="A1" i="30"/>
  <c r="A1" i="15"/>
  <c r="B1" i="27"/>
  <c r="A67" i="8"/>
  <c r="A66" i="55"/>
  <c r="A70" i="25"/>
  <c r="A70" i="34"/>
  <c r="A1" i="48"/>
  <c r="G1" i="56"/>
  <c r="A1" i="12"/>
  <c r="A1" i="45"/>
  <c r="B65" i="27"/>
  <c r="A1" i="14"/>
  <c r="D1" i="27"/>
  <c r="A1" i="55"/>
  <c r="A65" i="27"/>
  <c r="A1" i="54"/>
  <c r="A1" i="34"/>
  <c r="C1" i="15"/>
  <c r="C1" i="27"/>
  <c r="E67" i="8"/>
  <c r="A73" i="11"/>
  <c r="A1" i="20"/>
  <c r="D1" i="26"/>
  <c r="A1" i="11"/>
  <c r="A143" i="45"/>
  <c r="A1" i="18"/>
  <c r="A63" i="46"/>
  <c r="A235" i="46"/>
  <c r="A1" i="35"/>
  <c r="A1" i="66"/>
  <c r="A51" i="47"/>
  <c r="A1" i="49"/>
  <c r="A1" i="32"/>
  <c r="A1" i="23"/>
  <c r="J1" i="32"/>
  <c r="A1" i="22"/>
  <c r="A49" i="57"/>
  <c r="A181" i="46"/>
  <c r="C1" i="20"/>
  <c r="G1" i="26"/>
  <c r="E136" i="45" l="1"/>
  <c r="H187" i="38"/>
  <c r="H191" i="38" s="1"/>
  <c r="G132" i="45"/>
  <c r="I131" i="38"/>
  <c r="E187" i="38"/>
  <c r="E191" i="38" s="1"/>
  <c r="I74" i="38"/>
  <c r="I76" i="38" s="1"/>
  <c r="I187" i="38" s="1"/>
  <c r="I191" i="38" s="1"/>
  <c r="C222" i="62"/>
  <c r="C95" i="62"/>
  <c r="C101" i="62" s="1"/>
  <c r="D218" i="46"/>
  <c r="D331" i="46"/>
  <c r="G45" i="45"/>
  <c r="D136" i="45"/>
  <c r="C136" i="45"/>
  <c r="F45" i="45"/>
  <c r="C203" i="62"/>
  <c r="C204" i="62" s="1"/>
  <c r="C206" i="62" s="1"/>
  <c r="C153" i="62"/>
  <c r="C159" i="62"/>
  <c r="C161" i="62"/>
  <c r="C155" i="62"/>
  <c r="C163" i="62"/>
  <c r="D82" i="8"/>
  <c r="D84" i="8" s="1"/>
  <c r="B86" i="67"/>
  <c r="B145" i="67" s="1"/>
  <c r="C220" i="62" l="1"/>
  <c r="C231" i="62" s="1"/>
  <c r="C238" i="62" s="1"/>
  <c r="C242" i="62" s="1"/>
  <c r="G136" i="45"/>
  <c r="C191" i="62"/>
  <c r="C197" i="62" s="1"/>
  <c r="C121" i="62" s="1"/>
  <c r="F136" i="45"/>
  <c r="A65" i="68"/>
  <c r="C139" i="62" l="1"/>
  <c r="C157" i="62"/>
  <c r="C129" i="62"/>
  <c r="C147" i="62" l="1"/>
  <c r="C149" i="62" s="1"/>
  <c r="C165" i="62"/>
  <c r="C167" i="62" s="1"/>
</calcChain>
</file>

<file path=xl/sharedStrings.xml><?xml version="1.0" encoding="utf-8"?>
<sst xmlns="http://schemas.openxmlformats.org/spreadsheetml/2006/main" count="5177" uniqueCount="3116">
  <si>
    <t>Depreciation and Amortization</t>
  </si>
  <si>
    <t>Report on Line 3 items such as transfers of excess pension funds from the company's pension trust fund to an account set up under Section 401(h) of the Internal Revenue Code.</t>
  </si>
  <si>
    <t>Report on Line 5 items of income (e.g., dividends and interest).</t>
  </si>
  <si>
    <t>The amount reported on Line 9 should be the same amount as that reported on Line 4 on Page 31.</t>
  </si>
  <si>
    <t xml:space="preserve">(b)   </t>
  </si>
  <si>
    <t>EXTERNALLY HELD OPEB DEDICATED FUNDS OR TRUSTS</t>
  </si>
  <si>
    <t>Fair Value of Plan Assets at Beginning of Period</t>
  </si>
  <si>
    <t>Contributions to the Fund:</t>
  </si>
  <si>
    <t xml:space="preserve">     Deposits of Company Funds</t>
  </si>
  <si>
    <t>3.  If the trustee of any fund is an associated company, give name of such associated company.</t>
  </si>
  <si>
    <t>43A</t>
  </si>
  <si>
    <t xml:space="preserve">                                         _____________________________</t>
  </si>
  <si>
    <t xml:space="preserve">       L.S.                   .................…</t>
  </si>
  <si>
    <t xml:space="preserve">                              )    ss.:</t>
  </si>
  <si>
    <t>(Account 404.3)</t>
  </si>
  <si>
    <t xml:space="preserve"> (Account 405)</t>
  </si>
  <si>
    <t>Intangible Plant</t>
  </si>
  <si>
    <t>Production Plant, Manufactured Gas</t>
  </si>
  <si>
    <t>Production and Gathering Plant, Natural Gas</t>
  </si>
  <si>
    <t>Underground Gas Storage Plant</t>
  </si>
  <si>
    <t>Other Gas Storage Plant</t>
  </si>
  <si>
    <t>Base Load LNG Terminating and Processing Plant</t>
  </si>
  <si>
    <t>Transmission Plant</t>
  </si>
  <si>
    <t>Distribution Plant</t>
  </si>
  <si>
    <t>General Plant</t>
  </si>
  <si>
    <t>B. Basis for Depletion and Amortization Charges</t>
  </si>
  <si>
    <t>83</t>
  </si>
  <si>
    <t>DEPRECIATION AND AMORTIZATION OF GAS PLANT (CONTINUED)</t>
  </si>
  <si>
    <t>C. Factors Used in Estimating Depreciation charges (Continued)</t>
  </si>
  <si>
    <t>Depreciable</t>
  </si>
  <si>
    <t>Estimated</t>
  </si>
  <si>
    <t>Net</t>
  </si>
  <si>
    <t>Applied</t>
  </si>
  <si>
    <t>Mortality</t>
  </si>
  <si>
    <t>Average Age</t>
  </si>
  <si>
    <t>Plant Base</t>
  </si>
  <si>
    <t>Avg. Service</t>
  </si>
  <si>
    <t>Salvage</t>
  </si>
  <si>
    <t>Depr. Rate(s)</t>
  </si>
  <si>
    <t>Curve</t>
  </si>
  <si>
    <t>Surviving</t>
  </si>
  <si>
    <t>(thousands)</t>
  </si>
  <si>
    <t>Life</t>
  </si>
  <si>
    <t>(percent)</t>
  </si>
  <si>
    <t>Type</t>
  </si>
  <si>
    <t>84</t>
  </si>
  <si>
    <t>DATA BY TERRITORIAL SUBDIVISIONS - GAS</t>
  </si>
  <si>
    <t xml:space="preserve">     Report the indicated breakdown of operating revenue deductions and plant investment applicable respectively to</t>
  </si>
  <si>
    <t>accounting divisions and cost areas.  Accounts, or groups of accounts, which may be kept on a company-wide</t>
  </si>
  <si>
    <t>basis on order of the Commission should be shown as separate single items.  If the boundaries of a "cost area" are</t>
  </si>
  <si>
    <t>not apparent from entries in column (f), or are not otherwise a matter of record with the commission, a reasonably</t>
  </si>
  <si>
    <t>complete description should be furnished.  No breakdown by primary accounts  is required for columns (g) and (h).</t>
  </si>
  <si>
    <t>ACCOUNTING DIVISIONS</t>
  </si>
  <si>
    <t>Operation</t>
  </si>
  <si>
    <t>Designation</t>
  </si>
  <si>
    <t>(Acct.  401 -402.1)</t>
  </si>
  <si>
    <t>(Acct. 404-407)</t>
  </si>
  <si>
    <t>COST AREAS</t>
  </si>
  <si>
    <t>85</t>
  </si>
  <si>
    <t>DATA BY TERRITORIAL SUBDIVISIONS - GAS (Continued)</t>
  </si>
  <si>
    <t xml:space="preserve">(Acct.  401-402.1) </t>
  </si>
  <si>
    <t>85-A</t>
  </si>
  <si>
    <t>PRODUCTION PLANT STATISTICS</t>
  </si>
  <si>
    <t>Report the indicated data relating to the operation of each gas producing plant.  Entries on lines 1 to 12  should not include purchased gas which has been directly</t>
  </si>
  <si>
    <t>mixed but should include gas which has been reformed.  Entries on lines 8 to 12 should include the principal fuels used, and it may be advisable to use</t>
  </si>
  <si>
    <t>more than one column for lines 1 to 22 when more than one kind of gas is produced at a single plant.</t>
  </si>
  <si>
    <t>Designation of Plant</t>
  </si>
  <si>
    <t>Totals</t>
  </si>
  <si>
    <t>Net gas produced (kind and Btu)</t>
  </si>
  <si>
    <t>Maximum 24 - hour make  Dth</t>
  </si>
  <si>
    <t>Date of occurrence</t>
  </si>
  <si>
    <t>Fuel used, kind</t>
  </si>
  <si>
    <t xml:space="preserve">  Unit</t>
  </si>
  <si>
    <t xml:space="preserve">  Quantity</t>
  </si>
  <si>
    <t xml:space="preserve">  Average cost per unit</t>
  </si>
  <si>
    <t xml:space="preserve">  Average Btu per ___________</t>
  </si>
  <si>
    <t>Operation supervision and engineering</t>
  </si>
  <si>
    <t>Operation labor</t>
  </si>
  <si>
    <t>Fuel</t>
  </si>
  <si>
    <t>All other operation expenses</t>
  </si>
  <si>
    <t>Residuals produced - credit</t>
  </si>
  <si>
    <t>All other expenses</t>
  </si>
  <si>
    <t xml:space="preserve">   Total Accounts 700 to 743.2</t>
  </si>
  <si>
    <t>Reformed gas charged to Account 805</t>
  </si>
  <si>
    <t>86</t>
  </si>
  <si>
    <t>NATURAL GAS PRODUCTION LAND, WELLS AND STATISTICS</t>
  </si>
  <si>
    <t>1. Report the indicated particulars of natural gas production land and natural gas wells for the year.</t>
  </si>
  <si>
    <t xml:space="preserve">Acreage at end of </t>
  </si>
  <si>
    <t>Number of Wells</t>
  </si>
  <si>
    <t xml:space="preserve">Added </t>
  </si>
  <si>
    <t xml:space="preserve">Retired </t>
  </si>
  <si>
    <t>At End</t>
  </si>
  <si>
    <t>Approx..</t>
  </si>
  <si>
    <t>Net Gas</t>
  </si>
  <si>
    <t>during</t>
  </si>
  <si>
    <t>Produced</t>
  </si>
  <si>
    <t>Designation of Field</t>
  </si>
  <si>
    <t>Owned</t>
  </si>
  <si>
    <t>Leased</t>
  </si>
  <si>
    <t>Depth Ft.</t>
  </si>
  <si>
    <t xml:space="preserve">                      Totals</t>
  </si>
  <si>
    <t>2. Show the extent to which the wells included above are owned or leased.</t>
  </si>
  <si>
    <t>NATURAL GAS GATHERING LINES</t>
  </si>
  <si>
    <t>1. Report the indicated particulars of pipeline carried in Account 332 at the end of the year and of similar property held under lease,</t>
  </si>
  <si>
    <t xml:space="preserve">     distinguishing between the two by suitable entries in columns (a) and (d).  Show lengths in feet in columns (b), (c), (e) and (f).</t>
  </si>
  <si>
    <t>3" and</t>
  </si>
  <si>
    <t>Over</t>
  </si>
  <si>
    <t>Less</t>
  </si>
  <si>
    <t>3"</t>
  </si>
  <si>
    <t>2. If at the end of the year any gathering line included above (and used for conveying gas) was operated at a pressure in excess of</t>
  </si>
  <si>
    <t xml:space="preserve">   125 psig, show hereunder the total length of such line segregated on the basis of nominal diameter in inches.</t>
  </si>
  <si>
    <t>87</t>
  </si>
  <si>
    <t>88</t>
  </si>
  <si>
    <t>TRANSMISSION SYSTEM</t>
  </si>
  <si>
    <t>TRANSMISSION SYSTEM (Continued)</t>
  </si>
  <si>
    <t>1. Show a description of the transmission system at the end of the year disregarding comparatively insignificant branches.  The latter should be</t>
  </si>
  <si>
    <t xml:space="preserve">    summarized on the basis of size and length and shown hereunder as a separate item.  Show particularly points of origin and termination, distances in</t>
  </si>
  <si>
    <t xml:space="preserve">    miles, sizes of pipe, operating pressures, and principal compressing, regulating, and measuring stations.  In completing this schedule use of a map is</t>
  </si>
  <si>
    <t xml:space="preserve">           to receive benefits from that plan or that  eliminates the accrual of benefits for some or all of the future services</t>
  </si>
  <si>
    <t xml:space="preserve">     Gain or (loss): (3)-(4)</t>
  </si>
  <si>
    <t xml:space="preserve">           of a significant number of those employees.</t>
  </si>
  <si>
    <t>Products Extraction Plant</t>
  </si>
  <si>
    <t>(340)</t>
  </si>
  <si>
    <t>Land and Land Rights</t>
  </si>
  <si>
    <t>(341)</t>
  </si>
  <si>
    <t>Structures and Improvements</t>
  </si>
  <si>
    <t>(342)</t>
  </si>
  <si>
    <t>Extraction and Refining Equipment</t>
  </si>
  <si>
    <t>(343)</t>
  </si>
  <si>
    <t>Pipe Lines</t>
  </si>
  <si>
    <t>(344)</t>
  </si>
  <si>
    <t>Extracted Products Storage Equipment</t>
  </si>
  <si>
    <t>(345)</t>
  </si>
  <si>
    <t>Compressor Equipment</t>
  </si>
  <si>
    <t>(346)</t>
  </si>
  <si>
    <t>Gas Meas. and Reg. Equipment</t>
  </si>
  <si>
    <t>(347)</t>
  </si>
  <si>
    <t>Mfd. Gas Prod. Plant (Submit Suppl. Statement)</t>
  </si>
  <si>
    <t>60</t>
  </si>
  <si>
    <t>GAS PLANT IN SERVICE (Continued)</t>
  </si>
  <si>
    <t>Producing Leaseholds</t>
  </si>
  <si>
    <t>(325.3)</t>
  </si>
  <si>
    <t>Gas Rights</t>
  </si>
  <si>
    <t>(325.4)</t>
  </si>
  <si>
    <t>Rights-of-Way</t>
  </si>
  <si>
    <t>(325.5)</t>
  </si>
  <si>
    <t>Other Land and Land Rights</t>
  </si>
  <si>
    <t>(326)</t>
  </si>
  <si>
    <t>Gas Well Structures</t>
  </si>
  <si>
    <t>(327)</t>
  </si>
  <si>
    <t>Report on line 4 the expected return on plan assets (a component of the current-year expense calculation, which should</t>
  </si>
  <si>
    <t>be prorated for the elapsed portion of the current year).</t>
  </si>
  <si>
    <t>For the amount reported on line 16 specify:</t>
  </si>
  <si>
    <t>Used by gas dept. (specify purpose and quantities</t>
  </si>
  <si>
    <t xml:space="preserve">                       in footnote)</t>
  </si>
  <si>
    <t>Used by other depts..: Electric</t>
  </si>
  <si>
    <t>Natural gas produced:</t>
  </si>
  <si>
    <t xml:space="preserve">                                Steam</t>
  </si>
  <si>
    <t>Other gas produced (specify kind):</t>
  </si>
  <si>
    <t xml:space="preserve">                                Common</t>
  </si>
  <si>
    <t>Other disposition or credit adjustments (describe)</t>
  </si>
  <si>
    <t>Lost and Unaccounted for:</t>
  </si>
  <si>
    <t>Withdrawn from storage</t>
  </si>
  <si>
    <t xml:space="preserve">          In storage</t>
  </si>
  <si>
    <t>Other receipts or debit adjustments (describe)</t>
  </si>
  <si>
    <t xml:space="preserve">          Other (describe in foot note)</t>
  </si>
  <si>
    <t>In storage-end of year:</t>
  </si>
  <si>
    <t xml:space="preserve">          Natural</t>
  </si>
  <si>
    <t xml:space="preserve">      Total</t>
  </si>
  <si>
    <t>Equivalent therms, line 23</t>
  </si>
  <si>
    <t xml:space="preserve">     Total</t>
  </si>
  <si>
    <t xml:space="preserve">  2. State briefly the extent, including quantities when available, to which any kind of gas was used directly in the production process (other than for reforming)</t>
  </si>
  <si>
    <t xml:space="preserve">     which is not included above.  </t>
  </si>
  <si>
    <t xml:space="preserve">  3. To the extent not otherwise indicated in this report show the approximate p.s.i.a. pressures which apply to measurement of the principal quantities listed</t>
  </si>
  <si>
    <t xml:space="preserve">     above (for example, 14.7 for gas produced, 14.7 plus 6" for general consumption, etc.)</t>
  </si>
  <si>
    <t>Please provide the factor to convert Dth to Mcf where Mcf is equal</t>
  </si>
  <si>
    <t xml:space="preserve">  to 1.  Please input the factor here--------------------------------------------------&gt;</t>
  </si>
  <si>
    <t xml:space="preserve">    NYPSC 182-78</t>
  </si>
  <si>
    <t>VERIFICATION</t>
  </si>
  <si>
    <t xml:space="preserve">   The Public Service Law requires that "... it shall be the duty of every such person and corporation to file with the</t>
  </si>
  <si>
    <t>Commission an annual report, verified by oath of the president, vice-president, treasurer, secretary, general manager, or</t>
  </si>
  <si>
    <t>receiver, if any, thereof, or by the person required to file the same.   The verification shall be made by said official holding</t>
  </si>
  <si>
    <t>office at the time of the filing of said report, and if  not made upon the knowledge of the person verifying the same shall</t>
  </si>
  <si>
    <t>set forth the sources of his information and the grounds of his belief as to any matters not stated to be verified upon his</t>
  </si>
  <si>
    <t xml:space="preserve">knowledge." </t>
  </si>
  <si>
    <t xml:space="preserve">                       (Here insert the official title of the deponent)       (Here insert exact name of the reporting company)</t>
  </si>
  <si>
    <t>I am familiar with the preparation of the foregoing report know generally the contents thereof.  The said report which</t>
  </si>
  <si>
    <t xml:space="preserve">                                            (Here insert exact identification of the sections and pages comprising this report)</t>
  </si>
  <si>
    <t>is true and correct to the best of my knowledge and belief.   As to matters not actually stated upon my knowledge,</t>
  </si>
  <si>
    <t xml:space="preserve">Signature                                        </t>
  </si>
  <si>
    <t xml:space="preserve">Subscribed and sworn to before me a </t>
  </si>
  <si>
    <t xml:space="preserve">   [ use an im-</t>
  </si>
  <si>
    <t xml:space="preserve">  pression seal ]                                     (Signature of officer authorized to administer oaths)</t>
  </si>
  <si>
    <t>(This space for use of the Public Service Commission)</t>
  </si>
  <si>
    <t>Computed    ...............      ............</t>
  </si>
  <si>
    <t>Examined    ...............      ............</t>
  </si>
  <si>
    <t>Reviewed    ...............       ............</t>
  </si>
  <si>
    <t>NYPSC 182-79</t>
  </si>
  <si>
    <t>Expenses</t>
  </si>
  <si>
    <t>2. Points of receipt and delivery of gas should be so indicated that they may be readily identified on a map of the respondent's pipeline system.</t>
  </si>
  <si>
    <t>Name of Company</t>
  </si>
  <si>
    <t>Exchange Gas Received</t>
  </si>
  <si>
    <t>Exchange Gas Delivered</t>
  </si>
  <si>
    <t>Excess Dth.</t>
  </si>
  <si>
    <t xml:space="preserve">(Designate associated companies) </t>
  </si>
  <si>
    <t xml:space="preserve">Received or </t>
  </si>
  <si>
    <t>Point of Receipt</t>
  </si>
  <si>
    <t>Point of Delivery</t>
  </si>
  <si>
    <t>(Delivered)</t>
  </si>
  <si>
    <t xml:space="preserve">                        Total</t>
  </si>
  <si>
    <t>81</t>
  </si>
  <si>
    <t>TRANSMISSION AND COMPRESSION OF GAS BY OTHERS (Account 858)</t>
  </si>
  <si>
    <t xml:space="preserve"> 1. Report below particulars concerning gas transported or compressed for respondent by others and amounts of payments for such services during</t>
  </si>
  <si>
    <t>the year.</t>
  </si>
  <si>
    <t xml:space="preserve"> 2. In column (a) give name of companies to which payments were made, points of delivery and receipt of gas, names of companies to which gas was</t>
  </si>
  <si>
    <t>delivered and from which received.</t>
  </si>
  <si>
    <t xml:space="preserve"> 3. Points of delivery and receipt should be so designated that they can be identified readily on map of respondent's pipeline system.</t>
  </si>
  <si>
    <t>Prior Flow-Through Items</t>
  </si>
  <si>
    <t>Depreciation</t>
  </si>
  <si>
    <t>Asset Base Difference (non - ITC)</t>
  </si>
  <si>
    <t>Other (specify)</t>
  </si>
  <si>
    <t>ITC</t>
  </si>
  <si>
    <t>Section 46(f)(1) ITC</t>
  </si>
  <si>
    <t>Section 46(f)(2) ITC</t>
  </si>
  <si>
    <t>Other Items</t>
  </si>
  <si>
    <t>AMOUNT</t>
  </si>
  <si>
    <t>DATE</t>
  </si>
  <si>
    <t>(i)</t>
  </si>
  <si>
    <t>(j)</t>
  </si>
  <si>
    <t>Title</t>
  </si>
  <si>
    <t>In Current Year</t>
  </si>
  <si>
    <t>Amount</t>
  </si>
  <si>
    <t>70-71</t>
  </si>
  <si>
    <t>Gas Operation and Maintenance Expenses..........................</t>
  </si>
  <si>
    <t>72-77</t>
  </si>
  <si>
    <t>Purchased Gas...........................................................................</t>
  </si>
  <si>
    <t>78-79</t>
  </si>
  <si>
    <t>Contracts for Purchase of Gas................................................</t>
  </si>
  <si>
    <t>2. For the purposes of this schedule the interpretation of the term "distribution area" shall be optional with, and the responsibility of, the reporting utility.  In general when the</t>
  </si>
  <si>
    <t xml:space="preserve">    territory served covers considerable area these subdivisions should be selected so that, from territorial and rate standpoints, the data reported will be of reasonable</t>
  </si>
  <si>
    <t xml:space="preserve">    significance.  Entries in column (a) should reflect the approximate geographical extent of the individual subdivisions.</t>
  </si>
  <si>
    <t>Summary of</t>
  </si>
  <si>
    <t>District</t>
  </si>
  <si>
    <t>Mains - Entire Company</t>
  </si>
  <si>
    <t>Regula-</t>
  </si>
  <si>
    <t>tors or</t>
  </si>
  <si>
    <t xml:space="preserve">House </t>
  </si>
  <si>
    <t>Length,</t>
  </si>
  <si>
    <t>Stations</t>
  </si>
  <si>
    <t>than 3"</t>
  </si>
  <si>
    <t>Regulators</t>
  </si>
  <si>
    <t>Size</t>
  </si>
  <si>
    <t>Feet</t>
  </si>
  <si>
    <t>91</t>
  </si>
  <si>
    <t>DISTRIBUTION SYSTEM (CONTINUED)</t>
  </si>
  <si>
    <t xml:space="preserve">Totals    </t>
  </si>
  <si>
    <t>3.  If any mains included above were operated at pressures in excess of 125 p.s.i., show the total footage of such mains segregated on the basis of nominal diameter in inches.</t>
  </si>
  <si>
    <t>GAS PLANT IN SERVICE</t>
  </si>
  <si>
    <t>Report below the original cost of gas plant in service according to the prescribed accounts.</t>
  </si>
  <si>
    <t>In addition to Account 101, Gas Plant in Service (Classified), this schedule includes Account 102, Gas Plant Purchased or</t>
  </si>
  <si>
    <t>Sold; Account 103, Experimental Gas Plant Unclassified; and Account 106, Completed Construction Not Classified--Gas.</t>
  </si>
  <si>
    <t>Include in column (c) or (d), as appropriate, corrections of additions and retirements for the current or preceding year.</t>
  </si>
  <si>
    <t>Enclose in parentheses credit adjustments of plant accounts to indicate the negative effect of such accounts.</t>
  </si>
  <si>
    <t>For Account 399, state the nature and use of plant included in this account and if substantial in amount submit a supplementary</t>
  </si>
  <si>
    <t>statement showing subaccount classification of such plant conforming to the requirements of these pages.</t>
  </si>
  <si>
    <t>For each amount comprising the reported balance and changes in Account 102, state the property purchased or sold, name of</t>
  </si>
  <si>
    <t>vendor or purchaser, and date of transaction.  If proposed journal entries have been filed with the Commission as required by the</t>
  </si>
  <si>
    <t xml:space="preserve"> print range. This can be corrected by one of two methods: selecting a smaller font size</t>
  </si>
  <si>
    <t>Accumulated Deferred Balance Beginning of Period - [Debit / (Credit)]</t>
  </si>
  <si>
    <t>Deferral Applicable to Current Year Variation</t>
  </si>
  <si>
    <t>Amortization of Previous Deferrals</t>
  </si>
  <si>
    <t>Accumulated Deferred Balance at End of Period</t>
  </si>
  <si>
    <t>Balance of Deferred Income Tax Applicable to Deferred OPEB Expense at the End of Period</t>
  </si>
  <si>
    <t xml:space="preserve">  * Briefly explain any amounts reported on Line 8.</t>
  </si>
  <si>
    <t>33</t>
  </si>
  <si>
    <t>SALES OF ELECTRICITY BY COMMUNITIES</t>
  </si>
  <si>
    <t>SALES OF ELECTRICITY BY COMMUNITIES (Continued)</t>
  </si>
  <si>
    <t>Report below the information called for concerning sales of electricity in each community with a population of 50,000 or more, or according to operating</t>
  </si>
  <si>
    <t xml:space="preserve">    2.    The information to be shown below should be on the same basis as provided in Schedule entitled "Electric Operating Revenues",</t>
  </si>
  <si>
    <t>districts or divisions constituting distinct economic areas if the respondent's records do not readily permit reporting by communities.  If reporting is</t>
  </si>
  <si>
    <t xml:space="preserve">           pages 300-301.</t>
  </si>
  <si>
    <t>not by communities, the territory embraced within the reported area shall be indicated.  Except for state boundaries, community areas need not</t>
  </si>
  <si>
    <t xml:space="preserve">    3.    The totals for Accounts 440, 442, 444, and 445 should agree with the amounts for those accounts shown in Schedule entitled</t>
  </si>
  <si>
    <t>Insert Pages</t>
  </si>
  <si>
    <t>Printing Individual Schedules on the File</t>
  </si>
  <si>
    <t>Saving the File</t>
  </si>
  <si>
    <t xml:space="preserve">Print the Entire Report </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</si>
  <si>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</si>
  <si>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</si>
  <si>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</si>
  <si>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</si>
  <si>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</si>
  <si>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</si>
  <si>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</si>
  <si>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</si>
  <si>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</si>
  <si>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</si>
  <si>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</si>
  <si>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</si>
  <si>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</si>
  <si>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</si>
  <si>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</si>
  <si>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</si>
  <si>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DOLLAR AMOUNTS</t>
  </si>
  <si>
    <t>Purchased Gas &amp; Other Supply Exp.</t>
  </si>
  <si>
    <t>Wages and Benefits</t>
  </si>
  <si>
    <t>Other Operation &amp; Maintenance Exp.</t>
  </si>
  <si>
    <t>Depreciation &amp; Amortization Expense</t>
  </si>
  <si>
    <t>Capital Costs</t>
  </si>
  <si>
    <t>PERCENT OF REVENUES</t>
  </si>
  <si>
    <t>Formula Should = 100</t>
  </si>
  <si>
    <t>DOLLARS PER MCF</t>
  </si>
  <si>
    <t>Formula Should = 1/2</t>
  </si>
  <si>
    <t>Excludes Transportation Mcf</t>
  </si>
  <si>
    <t>Data Field Below</t>
  </si>
  <si>
    <t>Purchased Gas and Other Supply Exp.</t>
  </si>
  <si>
    <t>Transmission of Gas for Others</t>
  </si>
  <si>
    <t>Pg 75, L 42 (b)</t>
  </si>
  <si>
    <t xml:space="preserve">     Total Purchased Gas</t>
  </si>
  <si>
    <t>-Total PG related to Sales for Resale (Not Used)</t>
  </si>
  <si>
    <t xml:space="preserve">     PG - Ultimate Customers</t>
  </si>
  <si>
    <t>Note: It may not be appropriate to include storage and transmission expense in purchased gas</t>
  </si>
  <si>
    <t>Pensions and Benefits</t>
  </si>
  <si>
    <t>Pg 77, L 23 (b)</t>
  </si>
  <si>
    <t xml:space="preserve">     Total Wages and Benefits</t>
  </si>
  <si>
    <t>Other Expenses</t>
  </si>
  <si>
    <t>Total O&amp;M Expenses</t>
  </si>
  <si>
    <t>Pg 77, L 34 (b)</t>
  </si>
  <si>
    <t>-Total Purchased Gas</t>
  </si>
  <si>
    <t>-Wages and Benefits</t>
  </si>
  <si>
    <t>-Other Gains</t>
  </si>
  <si>
    <t>+Other Losses</t>
  </si>
  <si>
    <t>-Other Revenues (Not Used)</t>
  </si>
  <si>
    <t xml:space="preserve">     Other Expenses</t>
  </si>
  <si>
    <t>Fuel and PP related to Sales for Resale (Not Used)</t>
  </si>
  <si>
    <t>Total  PG</t>
  </si>
  <si>
    <t>divided by Total MCFs</t>
  </si>
  <si>
    <t xml:space="preserve">     Fuel Cost per MCF</t>
  </si>
  <si>
    <t>times Sales for Resale MCFs</t>
  </si>
  <si>
    <t xml:space="preserve">     Sales for Resale PG</t>
  </si>
  <si>
    <t>COMPARATIVE STATEMENT OF UTILITY PLANT AND SELECTED RATIOS</t>
  </si>
  <si>
    <t>Intangible</t>
  </si>
  <si>
    <t xml:space="preserve">    Manufactured Gas</t>
  </si>
  <si>
    <t xml:space="preserve">    Natural Gas</t>
  </si>
  <si>
    <t xml:space="preserve">Natural Gas Storage </t>
  </si>
  <si>
    <t xml:space="preserve">    Underground Storage</t>
  </si>
  <si>
    <t xml:space="preserve">    Other Storage </t>
  </si>
  <si>
    <t>Distribution</t>
  </si>
  <si>
    <t>General</t>
  </si>
  <si>
    <t>Gas - Purchased or Sold</t>
  </si>
  <si>
    <t>Experimental - Unclassified</t>
  </si>
  <si>
    <t>Gas - Stored Underground, Non-Current</t>
  </si>
  <si>
    <t>Total Plant In Service</t>
  </si>
  <si>
    <t>Plant Leased To Others/Property under Capital Leases</t>
  </si>
  <si>
    <t xml:space="preserve">          Total Gas Utility Plant</t>
  </si>
  <si>
    <t xml:space="preserve">          Net Gas Utility Plant</t>
  </si>
  <si>
    <t>Formula Should = FERC, Pg 201, L 15 (d)</t>
  </si>
  <si>
    <t>SELECTED RATIOS AND STATISTICS</t>
  </si>
  <si>
    <t>Number of Employees (Gas)</t>
  </si>
  <si>
    <t xml:space="preserve">Pg 77, L 4 </t>
  </si>
  <si>
    <t>GAS OPERATION AND MAINTENANCE EXPENSES (Accounts 401 - 402.1)</t>
  </si>
  <si>
    <t>Enter in the space provided the operation and maintenance expenses for the year and previous year.</t>
  </si>
  <si>
    <t>AMOUNT FOR</t>
  </si>
  <si>
    <t xml:space="preserve"> LINE</t>
  </si>
  <si>
    <t>CURRENT YEAR</t>
  </si>
  <si>
    <t>PREVIOUS YEAR</t>
  </si>
  <si>
    <t xml:space="preserve"> NO.</t>
  </si>
  <si>
    <t>1. PRODUCTION EXPENSES</t>
  </si>
  <si>
    <t>A. MANUFACTURED GAS PRODUCTION</t>
  </si>
  <si>
    <t>A1. STEAM PRODUCTION (Submit Supplemental Statement)</t>
  </si>
  <si>
    <t>A2. MANUFACTURED GAS PROD (Submit Supplemental Statement)</t>
  </si>
  <si>
    <t>GAS FUELS (Submit Supplemental Statement)</t>
  </si>
  <si>
    <t>GAS RAW MATERIALS (Submit Supplemental Statement)</t>
  </si>
  <si>
    <t>B. NATURAL GAS PRODUCTION</t>
  </si>
  <si>
    <t>B1. NATURAL GAS PRODUCTION AND GATHERING</t>
  </si>
  <si>
    <t>OPERATION</t>
  </si>
  <si>
    <t>(750)</t>
  </si>
  <si>
    <t>OPERATION SUPERVISION AND ENGINEERING</t>
  </si>
  <si>
    <t>(751)</t>
  </si>
  <si>
    <t>PRODUCTION MAPS AND RECORDS</t>
  </si>
  <si>
    <t>(752)</t>
  </si>
  <si>
    <t>GAS WELLS EXPENSES</t>
  </si>
  <si>
    <t>(753)</t>
  </si>
  <si>
    <t>FIELD LINES EXPENSES</t>
  </si>
  <si>
    <t>(754)</t>
  </si>
  <si>
    <t>FIELD COMPRESSOR STATION EXPENSES</t>
  </si>
  <si>
    <t>(755)</t>
  </si>
  <si>
    <t>Plant</t>
  </si>
  <si>
    <t>62</t>
  </si>
  <si>
    <t>ACCUMULATED PROVISIONS FOR DEPRECIATION OF GAS PLANT IN SERVICE (Account 108)</t>
  </si>
  <si>
    <t xml:space="preserve"> 4. If the Dth. of gas received differs from the Dth. delivered, explain reason for difference, i.e., uncompleted deliveries, allowance for transmission loss, etc.</t>
  </si>
  <si>
    <t>Avg. Rev.</t>
  </si>
  <si>
    <t>Payment</t>
  </si>
  <si>
    <t>Dth of Gas</t>
  </si>
  <si>
    <t xml:space="preserve">                                       TOTALS</t>
  </si>
  <si>
    <t>82</t>
  </si>
  <si>
    <t>DEPRECIATION AND AMORTIZATION OF GAS PLANT</t>
  </si>
  <si>
    <t>(Account 403, 404.1, 404.2, 404.3, 405)</t>
  </si>
  <si>
    <t>(Except Amortization of Acquisition Adjustments)</t>
  </si>
  <si>
    <t>Report in Section A for the year the amounts of depreciation expense, depletion and amortization for the accounts indicated, classified according to the plant functional groups shown.</t>
  </si>
  <si>
    <t>Report in Section B the bases and rates used by the respondent to determine charges for depletion and amortization of gas plant for the year for accounts 404.1, 404.2, 404.3 and 405</t>
  </si>
  <si>
    <t>whether any changes have been made in the bases or rates from those used for the preceding year.</t>
  </si>
  <si>
    <t xml:space="preserve">    of the applicable Uniform System of Accounts.</t>
  </si>
  <si>
    <t>3. Income tax effects relating to each extraordinary item should be listed in Column (c).</t>
  </si>
  <si>
    <t>GROSS</t>
  </si>
  <si>
    <t>RELATED</t>
  </si>
  <si>
    <t>DESCRIPTION OF ITEMS</t>
  </si>
  <si>
    <t>FEDERAL TAXES</t>
  </si>
  <si>
    <t>Extraordinary Income (Account 434):</t>
  </si>
  <si>
    <t>the provisions and the plant items to which related.</t>
  </si>
  <si>
    <t>A. Summary of Depreciation, Depletion and Amortization Charges</t>
  </si>
  <si>
    <t>and Depletion</t>
  </si>
  <si>
    <t>of Underground</t>
  </si>
  <si>
    <t>of Producing</t>
  </si>
  <si>
    <t xml:space="preserve"> Storage Land </t>
  </si>
  <si>
    <t>of Other</t>
  </si>
  <si>
    <t xml:space="preserve"> Amortization </t>
  </si>
  <si>
    <t xml:space="preserve">Depreciation </t>
  </si>
  <si>
    <t xml:space="preserve">Natural Gas Land </t>
  </si>
  <si>
    <t>financial, valuation, legal, accounting, purchasing, advertising, labor relations, and public relations, rendered the respondent under</t>
  </si>
  <si>
    <t>written or oral arrangement, for which aggregate payments were made during the year to any corporation,  partnership, organization of any kind,</t>
  </si>
  <si>
    <t xml:space="preserve">   (a) Name of person or organization rendering services in alphabetical order,</t>
  </si>
  <si>
    <t xml:space="preserve">   (b) description of services received during year and project or case to which services relate,</t>
  </si>
  <si>
    <t xml:space="preserve">   (c) total charges for the year.</t>
  </si>
  <si>
    <t>Designate with an asterisk associated companies.</t>
  </si>
  <si>
    <t>Person or Organization</t>
  </si>
  <si>
    <t>Description of Services</t>
  </si>
  <si>
    <t>Charges</t>
  </si>
  <si>
    <t>24</t>
  </si>
  <si>
    <t>24-A</t>
  </si>
  <si>
    <t>Employee Protective Plans</t>
  </si>
  <si>
    <t>Report a summary of each employee program in effect at any time during the year.  This schedule is intended</t>
  </si>
  <si>
    <t>to cover pension, profit sharing, group life insurance, accident and sickness, medical, hospital, prescription</t>
  </si>
  <si>
    <t>drugs, guaranteed annual wage, severance pay, and any other plan maintained for employees (or retirees), but</t>
  </si>
  <si>
    <t>it is not intended to cover such a plan required by law, (e.g. social security).</t>
  </si>
  <si>
    <t>For each plan report:</t>
  </si>
  <si>
    <t>1.  the identity thereof, and the employee group covered (e.g. management, non-management, executive</t>
  </si>
  <si>
    <t xml:space="preserve">     officers, etc.)</t>
  </si>
  <si>
    <t xml:space="preserve">2.  whether the benefits are provided through an insurance carrier or directly by the company.  </t>
  </si>
  <si>
    <t>3.  the total cost for the year.</t>
  </si>
  <si>
    <t>Note:  If any important change is made with respect to any such plan during the year, give brief particulars.</t>
  </si>
  <si>
    <t>25</t>
  </si>
  <si>
    <t>Employee Protective Plans (Continued)</t>
  </si>
  <si>
    <t>25-A</t>
  </si>
  <si>
    <t>ANALYSIS OF PENSION COST</t>
  </si>
  <si>
    <t>ANALYSIS OF PENSION COST (Continued)</t>
  </si>
  <si>
    <t>On lines 1-21 report the terms of the Pension Plan for the holding company or parent company; on lines 22-32 report</t>
  </si>
  <si>
    <t>5. For any rate schedule having an adjustment clause for purchased or other gas, state in a footnote the estimated additional revenue billed</t>
  </si>
  <si>
    <t xml:space="preserve">accrual of interest (e.g. in the company's last rate case a portion of the reserve may have been used to reduce rate base).  </t>
  </si>
  <si>
    <t xml:space="preserve">Report on Line 12 the balance of the reserve, net of its related deferred income tax effect, which is subject to the </t>
  </si>
  <si>
    <t>accrual of interest.</t>
  </si>
  <si>
    <t>Report on Line 14 the discount rate which was used to calculate the obligations reported on Lines 1-3.</t>
  </si>
  <si>
    <t>Report on Line 15 the expected long-term return on plan assets reported on Line 4.</t>
  </si>
  <si>
    <t>Report on Line 21 the net asset gain or loss deferred during the reporting year for later recognition.  Do not</t>
  </si>
  <si>
    <t>include in this amount amortization of previously deferred gains or losses as these amounts are to be reported</t>
  </si>
  <si>
    <t>on Line 24.</t>
  </si>
  <si>
    <t>The amount reported on Line 24 is to include the amortization of gains and losses arising from changes in</t>
  </si>
  <si>
    <t>assumptions.</t>
  </si>
  <si>
    <t>options made during the reporting year.  Quantify the effects of each revision on each of the amounts reported on</t>
  </si>
  <si>
    <t>Page **.  Use a separate insert sheet if more space is necessary.</t>
  </si>
  <si>
    <t>ANALYSIS OF OPEB COSTS, FUNDING AND DEFERRALS  (Continued)</t>
  </si>
  <si>
    <t>Company</t>
  </si>
  <si>
    <t>ANALYSIS OF OPEB COSTS</t>
  </si>
  <si>
    <t>Accumulated Benefit Obligation Attributable to:</t>
  </si>
  <si>
    <t xml:space="preserve">     Retirees Covered by the Plan</t>
  </si>
  <si>
    <t xml:space="preserve">     Other Fully Eligible Plan Participants</t>
  </si>
  <si>
    <t xml:space="preserve">     Other Active Plan Participants</t>
  </si>
  <si>
    <t>Fair Value of Plan Assets Held in an Exterior Fund or Trust</t>
  </si>
  <si>
    <t>Plan Assets Held in an Internal Reserve (net of tax):</t>
  </si>
  <si>
    <t xml:space="preserve">     New York State Jurisdiction</t>
  </si>
  <si>
    <t xml:space="preserve">     Other</t>
  </si>
  <si>
    <t>Other Plan Assets (Specify ....................................)</t>
  </si>
  <si>
    <t>Unrecognized Transition Obligation</t>
  </si>
  <si>
    <t>Gains or (Losses) Unrecognized in Market Related Value of Assets</t>
  </si>
  <si>
    <t>NYS Jurisdiction Internal Reserve Balance Subject to Accrual of Interest (net of tax)</t>
  </si>
  <si>
    <t xml:space="preserve">  Other Noncurrent Liabilities</t>
  </si>
  <si>
    <t xml:space="preserve">  Current &amp; Accrued Liabilities</t>
  </si>
  <si>
    <t xml:space="preserve">  Deferred Credits</t>
  </si>
  <si>
    <t xml:space="preserve">  Operating Reserves</t>
  </si>
  <si>
    <t xml:space="preserve">  Income Taxes</t>
  </si>
  <si>
    <t>1-A</t>
  </si>
  <si>
    <t>FOOTNOTES</t>
  </si>
  <si>
    <t>1-B</t>
  </si>
  <si>
    <t>1-C</t>
  </si>
  <si>
    <t>Income Statement</t>
  </si>
  <si>
    <t>Operating Revenues</t>
  </si>
  <si>
    <t>Operating Expenses</t>
  </si>
  <si>
    <t>Other Income and Deductions</t>
  </si>
  <si>
    <t>Interest Charges</t>
  </si>
  <si>
    <t>Extraordinary Items</t>
  </si>
  <si>
    <t>Net Income</t>
  </si>
  <si>
    <t>1-D</t>
  </si>
  <si>
    <t>1-E</t>
  </si>
  <si>
    <t>Statement of Cash Flows</t>
  </si>
  <si>
    <t>Operating Activities</t>
  </si>
  <si>
    <t>Investing Activities</t>
  </si>
  <si>
    <t>Financing Activities</t>
  </si>
  <si>
    <t xml:space="preserve">  Net increase (decrease) in cash</t>
  </si>
  <si>
    <t xml:space="preserve">    and cash equivalents</t>
  </si>
  <si>
    <t xml:space="preserve">  Cash and cash equivalents,</t>
  </si>
  <si>
    <t xml:space="preserve">      Beginning of Year</t>
  </si>
  <si>
    <t xml:space="preserve">      End of Year</t>
  </si>
  <si>
    <t>1-F</t>
  </si>
  <si>
    <t>NEW YORK INTRASTATE REVENUES</t>
  </si>
  <si>
    <t xml:space="preserve">    Show for each department the amount of gross operating revenues derived from New York  intrastate utility operations during </t>
  </si>
  <si>
    <t>the year.  If these amounts differ from the corresponding revenue figures in the Income Statement, each such difference should</t>
  </si>
  <si>
    <t xml:space="preserve">be explained in sufficient detail to identify the amounts by detail revenue accounts.  It is intended that the amounts shown </t>
  </si>
  <si>
    <t>hereunder shall represent the revenues subject to assessment under Section 18a of the Public Service Law.</t>
  </si>
  <si>
    <t>Revenues</t>
  </si>
  <si>
    <t xml:space="preserve"> Line</t>
  </si>
  <si>
    <t>Account</t>
  </si>
  <si>
    <t>Intrastate</t>
  </si>
  <si>
    <t>Interstate</t>
  </si>
  <si>
    <t xml:space="preserve">  No.</t>
  </si>
  <si>
    <t>(c)</t>
  </si>
  <si>
    <t>Electric Utility</t>
  </si>
  <si>
    <t xml:space="preserve"> </t>
  </si>
  <si>
    <t xml:space="preserve">Gas Utility </t>
  </si>
  <si>
    <t>TOTALS</t>
  </si>
  <si>
    <t>2</t>
  </si>
  <si>
    <t>INSTRUCTIONS FOR THE RATE OF RETURN AND RETURN ON</t>
  </si>
  <si>
    <t>COMMON EQUITY CALCULATION</t>
  </si>
  <si>
    <t>COMPUTATIONS:</t>
  </si>
  <si>
    <t>RETURN ON COMMON EQUITY</t>
  </si>
  <si>
    <t>Net Operating Income</t>
  </si>
  <si>
    <t>Page 114-115, Line 24, Column (e)</t>
  </si>
  <si>
    <t>Page 114-115, Line 24, Column (g)</t>
  </si>
  <si>
    <t>Page 114-115, Line 24, Column  (i)</t>
  </si>
  <si>
    <t>Page 117, Line 64, Column (c)</t>
  </si>
  <si>
    <t>Allocate to electric, gas and other based on Net Utility Plant.</t>
  </si>
  <si>
    <t>Preferred Stock Dividends</t>
  </si>
  <si>
    <t>Page 118, Line 29, Column (c)</t>
  </si>
  <si>
    <t>Net Income Available for Common</t>
  </si>
  <si>
    <t>Subtract Lines 2 and 3 from Line 1.</t>
  </si>
  <si>
    <t>Adjusted Common Equity</t>
  </si>
  <si>
    <t>Line 13 of this schedule</t>
  </si>
  <si>
    <t>Return on Common Equity</t>
  </si>
  <si>
    <t>Divide Line 4 by Line 5.</t>
  </si>
  <si>
    <t>TOTAL COMMON EQUITY</t>
  </si>
  <si>
    <t xml:space="preserve">Common Stock </t>
  </si>
  <si>
    <t>Page 112, Line 2: Columns (c) and (d).</t>
  </si>
  <si>
    <t>Premium on Capital Stock</t>
  </si>
  <si>
    <t>Page 112, Lines 4 through 8: Columns (c) and (d).</t>
  </si>
  <si>
    <t>Capital Stock Expense</t>
  </si>
  <si>
    <t>Page 112, Lines 9, 10: Columns (c) and (d).</t>
  </si>
  <si>
    <t>Retained Earnings</t>
  </si>
  <si>
    <t>Page 118, Lines 1 and 38: Column (c).</t>
  </si>
  <si>
    <t>Page 112, Line 12: Columns (c) and (d).</t>
  </si>
  <si>
    <t>Sum Lines 7 through 10.</t>
  </si>
  <si>
    <t xml:space="preserve">Investment in Subsidiary Companies </t>
  </si>
  <si>
    <t>Page 110, Lines 16 and 17: Columns (c) and (d).</t>
  </si>
  <si>
    <t>Subtract Line 12 from Line 11.</t>
  </si>
  <si>
    <t>NET PLANT INVESTMENT</t>
  </si>
  <si>
    <t>Net Plant - Electric</t>
  </si>
  <si>
    <t>Page 200-201, Line 15: Column (c).</t>
  </si>
  <si>
    <t>Net Plant - Gas</t>
  </si>
  <si>
    <t>Page 200-201, Line 15: Column (d).</t>
  </si>
  <si>
    <t>Net Plant - Other</t>
  </si>
  <si>
    <t>Page 200-201, Line 15: Columns (e) through (g).</t>
  </si>
  <si>
    <t>Page 110, Line 14 minus Line 15: Columns (c) and (d).</t>
  </si>
  <si>
    <t>3</t>
  </si>
  <si>
    <t>RATE OF RETURN AND RETURN ON COMMON EQUITY CALCULATION</t>
  </si>
  <si>
    <t>Electric</t>
  </si>
  <si>
    <t>Gas</t>
  </si>
  <si>
    <t>(d)</t>
  </si>
  <si>
    <t xml:space="preserve">Net Operating Income </t>
  </si>
  <si>
    <t>Less:</t>
  </si>
  <si>
    <t>Interest Charges (1)</t>
  </si>
  <si>
    <t>Preferred Stock Dividends (1)</t>
  </si>
  <si>
    <t>4</t>
  </si>
  <si>
    <t>5</t>
  </si>
  <si>
    <t>3. NATURAL GAS STORAGE AND PROCESSING PLANT</t>
  </si>
  <si>
    <t>Underground Storage Plant</t>
  </si>
  <si>
    <t>(350.1)</t>
  </si>
  <si>
    <t>Land</t>
  </si>
  <si>
    <t>(350.2)</t>
  </si>
  <si>
    <t>(351)</t>
  </si>
  <si>
    <t>(352)</t>
  </si>
  <si>
    <t>Wells</t>
  </si>
  <si>
    <t>(352.1)</t>
  </si>
  <si>
    <t>Storage Leaseholds and Rights</t>
  </si>
  <si>
    <t>(352.2)</t>
  </si>
  <si>
    <t>Reservoirs</t>
  </si>
  <si>
    <t>(352.3)</t>
  </si>
  <si>
    <t>Non-recoverable Natural Gas</t>
  </si>
  <si>
    <t>(353)</t>
  </si>
  <si>
    <t>Lines</t>
  </si>
  <si>
    <t>(354)</t>
  </si>
  <si>
    <t>Compressor Station Equipment</t>
  </si>
  <si>
    <t>(355)</t>
  </si>
  <si>
    <t>Measuring and Reg. Equipment</t>
  </si>
  <si>
    <t>(356)</t>
  </si>
  <si>
    <t>(357)</t>
  </si>
  <si>
    <t xml:space="preserve">     TOTAL Underground Storage Plant</t>
  </si>
  <si>
    <t>Other Storage Plant</t>
  </si>
  <si>
    <t>(360)</t>
  </si>
  <si>
    <t>(361)</t>
  </si>
  <si>
    <t>(362)</t>
  </si>
  <si>
    <t>Gas Holders</t>
  </si>
  <si>
    <t>(363)</t>
  </si>
  <si>
    <t>(363.1)</t>
  </si>
  <si>
    <t>Liquefaction Equipment</t>
  </si>
  <si>
    <t>(363.2)</t>
  </si>
  <si>
    <t>Vaporizing Equipment</t>
  </si>
  <si>
    <t>(363.3)</t>
  </si>
  <si>
    <t>(363.4)</t>
  </si>
  <si>
    <t>(363.5)</t>
  </si>
  <si>
    <t xml:space="preserve">     TOTAL Other Storage Plant</t>
  </si>
  <si>
    <t>Base Load Liquefied Natural Gas Terminating</t>
  </si>
  <si>
    <t>and Processing Plant</t>
  </si>
  <si>
    <t>(364.1)</t>
  </si>
  <si>
    <t>(364.2)</t>
  </si>
  <si>
    <t>(364.3)</t>
  </si>
  <si>
    <t>LNG Processing Terminal Equipment</t>
  </si>
  <si>
    <t>(364.4)</t>
  </si>
  <si>
    <t>LNG Transportation Equipment</t>
  </si>
  <si>
    <t>(364.5)</t>
  </si>
  <si>
    <t>Measuring and Regulating Equipment</t>
  </si>
  <si>
    <t>(364.6)</t>
  </si>
  <si>
    <t>(364.7)</t>
  </si>
  <si>
    <t>Communications Equipment</t>
  </si>
  <si>
    <t>(364.8)</t>
  </si>
  <si>
    <t xml:space="preserve">     TOTAL Base Load Liquefied Natural Gas,</t>
  </si>
  <si>
    <t xml:space="preserve">         Terminating and Processing Plant</t>
  </si>
  <si>
    <t xml:space="preserve">     TOTAL Nat. Gas Storage and Proc. Plant</t>
  </si>
  <si>
    <t>4. TRANSMISSION PLANT</t>
  </si>
  <si>
    <t>(365.1)</t>
  </si>
  <si>
    <t>(365.2)</t>
  </si>
  <si>
    <t>(366)</t>
  </si>
  <si>
    <t>(367)</t>
  </si>
  <si>
    <t>Mains</t>
  </si>
  <si>
    <t>(368)</t>
  </si>
  <si>
    <t>(369)</t>
  </si>
  <si>
    <t>Measuring and Reg. Station Equipment</t>
  </si>
  <si>
    <t>(370)</t>
  </si>
  <si>
    <t>Communication Equipment</t>
  </si>
  <si>
    <t>(371)</t>
  </si>
  <si>
    <t xml:space="preserve">     TOTAL Transmission Plant</t>
  </si>
  <si>
    <t>61</t>
  </si>
  <si>
    <t>5. DISTRIBUTION PLANT</t>
  </si>
  <si>
    <t>(374)</t>
  </si>
  <si>
    <t>(375)</t>
  </si>
  <si>
    <t>(376)</t>
  </si>
  <si>
    <t>(377)</t>
  </si>
  <si>
    <t>(378)</t>
  </si>
  <si>
    <t>Meas. and Reg. Sta. Equip. - General</t>
  </si>
  <si>
    <t>(379)</t>
  </si>
  <si>
    <t>Meas. and Reg. Sta. Equip. - City Gate</t>
  </si>
  <si>
    <t>(380)</t>
  </si>
  <si>
    <t>Services</t>
  </si>
  <si>
    <t>(381)</t>
  </si>
  <si>
    <t>(382)</t>
  </si>
  <si>
    <t>Meter Installations</t>
  </si>
  <si>
    <t>(383)</t>
  </si>
  <si>
    <t>House Regulators</t>
  </si>
  <si>
    <t>(384)</t>
  </si>
  <si>
    <t>House Reg. Installations</t>
  </si>
  <si>
    <t>(385)</t>
  </si>
  <si>
    <t>Industrial Meas. and Reg. Sta. Equipment</t>
  </si>
  <si>
    <t>(386)</t>
  </si>
  <si>
    <t>Other Prop. on Customers' Premises</t>
  </si>
  <si>
    <t>(387)</t>
  </si>
  <si>
    <t xml:space="preserve">     TOTAL Distribution Plant</t>
  </si>
  <si>
    <t>6. GENERAL PLANT</t>
  </si>
  <si>
    <t>(389)</t>
  </si>
  <si>
    <t>(390)</t>
  </si>
  <si>
    <t>(391)</t>
  </si>
  <si>
    <t>Office Furniture and Equipment</t>
  </si>
  <si>
    <t>(392)</t>
  </si>
  <si>
    <t>Transportation Equipment</t>
  </si>
  <si>
    <t>(393)</t>
  </si>
  <si>
    <t>Stores Equipment</t>
  </si>
  <si>
    <t>(394)</t>
  </si>
  <si>
    <t>Tools, Shop and Garage Equipment</t>
  </si>
  <si>
    <t>(395)</t>
  </si>
  <si>
    <t>Laboratory Equipment</t>
  </si>
  <si>
    <t>(396)</t>
  </si>
  <si>
    <t>Power Operated Equipment</t>
  </si>
  <si>
    <t>(397)</t>
  </si>
  <si>
    <t>(398)</t>
  </si>
  <si>
    <t>Miscellaneous Equipment</t>
  </si>
  <si>
    <t xml:space="preserve">     Subtotal</t>
  </si>
  <si>
    <t>(399)</t>
  </si>
  <si>
    <t>Other Tangible Property*</t>
  </si>
  <si>
    <t xml:space="preserve">     TOTAL General Plant</t>
  </si>
  <si>
    <t xml:space="preserve">          TOTAL (Accounts 101 and 106)</t>
  </si>
  <si>
    <t>Gas Plant Purchased**</t>
  </si>
  <si>
    <t>(Less) Gas Plant Sold**</t>
  </si>
  <si>
    <t>Experimental Gas Plant Unclassified</t>
  </si>
  <si>
    <t xml:space="preserve">          TOTAL Gas Plant in Service</t>
  </si>
  <si>
    <t>EXCHANGE GAS TRANSACTIONS</t>
  </si>
  <si>
    <t>(Account 806, Exchange Gas)</t>
  </si>
  <si>
    <t>1. Report below particulars concerning the gas volumes of natural gas exchange transactions during the year.  Minor transactions may be grouped.</t>
  </si>
  <si>
    <t>reasonableness of the earnings of any utility under the jurisdiction of the Public Service Commission.  Also,</t>
  </si>
  <si>
    <t>the earned rates of return reported here are not necessarily the same that would be computed in a formal rate</t>
  </si>
  <si>
    <t>C. LIQUEFIED NAT. GAS TERMINALING AND PROCESSING EXP.</t>
  </si>
  <si>
    <t>(844.1)</t>
  </si>
  <si>
    <t>(844.2)</t>
  </si>
  <si>
    <t>Revenues from Natural Gas</t>
  </si>
  <si>
    <t>Dth. of Natural Gas</t>
  </si>
  <si>
    <t>Average Number of Natural</t>
  </si>
  <si>
    <t>Gas Customers Per Month</t>
  </si>
  <si>
    <t>From</t>
  </si>
  <si>
    <t>Account Title</t>
  </si>
  <si>
    <t>Operating</t>
  </si>
  <si>
    <t>Manufactured</t>
  </si>
  <si>
    <t>for</t>
  </si>
  <si>
    <t>Previous Year</t>
  </si>
  <si>
    <t>SALES OF GAS</t>
  </si>
  <si>
    <t>(480) Residential Sales</t>
  </si>
  <si>
    <t>(481) Commercial and Industrial Sales</t>
  </si>
  <si>
    <t>(482) Other Sales-Public Authorities</t>
  </si>
  <si>
    <t>(483) Sales for Resale</t>
  </si>
  <si>
    <t>(484) Interdepartmental Sales</t>
  </si>
  <si>
    <t xml:space="preserve">     Total Sales of Gas</t>
  </si>
  <si>
    <t xml:space="preserve"> OTHER OPERATING REVENUES</t>
  </si>
  <si>
    <t>(487)  Forfeited Discounts</t>
  </si>
  <si>
    <t>(488)  Misc. Service Revenues</t>
  </si>
  <si>
    <t>Transportation of Gas of Others</t>
  </si>
  <si>
    <t xml:space="preserve"> (489.3)  Distribution Facilities*</t>
  </si>
  <si>
    <t>(490)  Sales of Prod. Ext. from Nat. Gas</t>
  </si>
  <si>
    <t>(491)  Rev. from Nat. Gas Proc. by Others</t>
  </si>
  <si>
    <t>(492)  Incidental Gas &amp; Oil Sales</t>
  </si>
  <si>
    <t>(493)  Rent from Gas Property</t>
  </si>
  <si>
    <t>(494)  Interdepartmental Rents</t>
  </si>
  <si>
    <t>(495)  Other Gas Revenues</t>
  </si>
  <si>
    <t xml:space="preserve">       Total Other Operating Revenues</t>
  </si>
  <si>
    <t xml:space="preserve">       Total Gas Operating Revenues</t>
  </si>
  <si>
    <t>Less (496) Provision for Rate Refunds</t>
  </si>
  <si>
    <t>BILLING ROUTINE - GAS</t>
  </si>
  <si>
    <t>Report the following information in days for Accounts 480 and 481:</t>
  </si>
  <si>
    <t xml:space="preserve">    1.  The period for which bills are rendered.</t>
  </si>
  <si>
    <t xml:space="preserve">    2.  The period between the date meters are read and the date customers are billed.</t>
  </si>
  <si>
    <t xml:space="preserve">    3.  The period between the billing date and the date on which discounts are forfeited.</t>
  </si>
  <si>
    <t xml:space="preserve">64  </t>
  </si>
  <si>
    <t>SALES OF NATURAL GAS BY COMMUNITIES</t>
  </si>
  <si>
    <t>SALES OF NATURAL GAS BY COMMUNITIES (CONTINUED)</t>
  </si>
  <si>
    <t>1.  Report below the information called for concerning sales of gas in each community of 50,000 population or more, or according</t>
  </si>
  <si>
    <t>2.  Natural gas means either natural gas unmixed, or any mixture of natural and manufactured gas.  Designate, however, those</t>
  </si>
  <si>
    <t xml:space="preserve">     to operating districts or divisions constituting distinct economic areas if the respondent's records do not readily permit reporting</t>
  </si>
  <si>
    <t xml:space="preserve">     communities in which mixed gas is sold.  In a footnote state the components of mixed gas, i.e.. whether natural and oil</t>
  </si>
  <si>
    <t xml:space="preserve">     by communities.  Except for state boundaries, community areas need not hold rigidly to political boundaries and may embrace</t>
  </si>
  <si>
    <t xml:space="preserve">     refinery gases, natural and coke oven gases, etc., and specify the approximate percentage of natural gas in the mixture.</t>
  </si>
  <si>
    <t xml:space="preserve">     a metropolitan area and immediate environs.  Include in this schedule field and main line sales to commercial and  industrial</t>
  </si>
  <si>
    <t xml:space="preserve">     When gases having substantially different thermal characteristics are regularly distributed separate data should be reported</t>
  </si>
  <si>
    <t xml:space="preserve">     customers.</t>
  </si>
  <si>
    <t xml:space="preserve">     with respect to each.</t>
  </si>
  <si>
    <t>BTU</t>
  </si>
  <si>
    <t>Total Residential, Commercial and Industrial</t>
  </si>
  <si>
    <t>Residential</t>
  </si>
  <si>
    <t>Residential (Continued)</t>
  </si>
  <si>
    <t>Commercial and Industrial Sales</t>
  </si>
  <si>
    <t>Other Sales to Public Authorities</t>
  </si>
  <si>
    <t>Content</t>
  </si>
  <si>
    <t>and Other Sales to Public Authorities</t>
  </si>
  <si>
    <t>per</t>
  </si>
  <si>
    <t>Average</t>
  </si>
  <si>
    <t>Name of</t>
  </si>
  <si>
    <t>cubic</t>
  </si>
  <si>
    <t>Dth.</t>
  </si>
  <si>
    <t>Community</t>
  </si>
  <si>
    <t>Population</t>
  </si>
  <si>
    <t>foot</t>
  </si>
  <si>
    <t xml:space="preserve"> (f)</t>
  </si>
  <si>
    <t>TOTAL SALES</t>
  </si>
  <si>
    <t>65</t>
  </si>
  <si>
    <t>66</t>
  </si>
  <si>
    <t>SALES FOR RESALE</t>
  </si>
  <si>
    <t xml:space="preserve">     Report the indicated particulars of sales for redistribution during the year.  For other than straight natural gas, entries in</t>
  </si>
  <si>
    <t>column (d) should identify the process (or processes) used in production.</t>
  </si>
  <si>
    <t>Contract or</t>
  </si>
  <si>
    <t>Kind of</t>
  </si>
  <si>
    <t>Service</t>
  </si>
  <si>
    <t>Point</t>
  </si>
  <si>
    <t>Gas and</t>
  </si>
  <si>
    <t>Measurement</t>
  </si>
  <si>
    <t>Classification</t>
  </si>
  <si>
    <t>of</t>
  </si>
  <si>
    <t>Pressure</t>
  </si>
  <si>
    <t>Sold To</t>
  </si>
  <si>
    <t>Delivery</t>
  </si>
  <si>
    <t>Base</t>
  </si>
  <si>
    <t>67</t>
  </si>
  <si>
    <t>REVENUE FROM TRANSPORTATION OF GAS OF OTHERS - NATURAL GAS (Account 489)</t>
  </si>
  <si>
    <t>1. Report below particulars concerning revenue from transportation or compression by respondent of natural gas of others.  Report the indicated particulars of sales</t>
  </si>
  <si>
    <t xml:space="preserve">    for redistribution during the year.  For other than straight natural gas, </t>
  </si>
  <si>
    <t>2. Natural gas means either natural gas unmixed, or any mixture of natural and manufactured gas.  Designate, however, if gas transported or compressed is other</t>
  </si>
  <si>
    <t xml:space="preserve">    other natural gas.</t>
  </si>
  <si>
    <t>Gas - Stored Underground, Non-current</t>
  </si>
  <si>
    <t>Pg 110, L 12 (d)</t>
  </si>
  <si>
    <t>Depreciation Exp</t>
  </si>
  <si>
    <t>Pg 115, L 6 (g)</t>
  </si>
  <si>
    <t>Amort &amp; Depl of Utility Plant</t>
  </si>
  <si>
    <t>Pg 115, L 7 (g)</t>
  </si>
  <si>
    <t>Pg 115, L 8 (g)</t>
  </si>
  <si>
    <t>Amort of Property Losses</t>
  </si>
  <si>
    <t>Pg 115, L 9 (g)</t>
  </si>
  <si>
    <t>Amort of Conversion Expenses</t>
  </si>
  <si>
    <t>Pg 115, L 10 (g)</t>
  </si>
  <si>
    <t>Regulatory Debits</t>
  </si>
  <si>
    <t>Pg 115, L 11 (g)</t>
  </si>
  <si>
    <t>Pg 115, L 12 (g)</t>
  </si>
  <si>
    <t xml:space="preserve">     Total Depre and Amort</t>
  </si>
  <si>
    <t>Formula</t>
  </si>
  <si>
    <t>Other Taxes-Operating</t>
  </si>
  <si>
    <t>Pg 115, L 13 (g)</t>
  </si>
  <si>
    <t>Income Taxes-Operating</t>
  </si>
  <si>
    <t>Income Taxes - Federal</t>
  </si>
  <si>
    <t>Pg 115, L 14 (g)</t>
  </si>
  <si>
    <t>Income Taxes - Other</t>
  </si>
  <si>
    <t>Pg 115, L 15 (g)</t>
  </si>
  <si>
    <t>Provision for Deferred Income Taxes</t>
  </si>
  <si>
    <t>Pg 115, L 16 (g)</t>
  </si>
  <si>
    <t>(Less) Provision for Deferred Income Taxes - Cr.</t>
  </si>
  <si>
    <t>Pg 115, L 17 (g)</t>
  </si>
  <si>
    <t>Investment Tax Credit Adj - Net</t>
  </si>
  <si>
    <t>Pg 115, L 18 (g)</t>
  </si>
  <si>
    <t xml:space="preserve">          Income Taxes- Operating</t>
  </si>
  <si>
    <t>Other Gains</t>
  </si>
  <si>
    <t>(Less) Gains from Disp of Utility Plant</t>
  </si>
  <si>
    <t>Pg 115, L 19 (g)</t>
  </si>
  <si>
    <t>(Less) Gains from Disposition of Allowances</t>
  </si>
  <si>
    <t>Pg 115, L 21 (g)</t>
  </si>
  <si>
    <t xml:space="preserve">          Other Gains</t>
  </si>
  <si>
    <t>Other Losses</t>
  </si>
  <si>
    <t>Losses from Disp of Utility Plant</t>
  </si>
  <si>
    <t>Pg 115, L 20 (g)</t>
  </si>
  <si>
    <t>Pg 115, L 22 (g)</t>
  </si>
  <si>
    <t xml:space="preserve">          Other Losses</t>
  </si>
  <si>
    <t>Other Plant</t>
  </si>
  <si>
    <t>Property under Capital Leases</t>
  </si>
  <si>
    <t xml:space="preserve">Pg 201, L 4 (d) </t>
  </si>
  <si>
    <t>Plant Leased To Others</t>
  </si>
  <si>
    <t>Pg 201, L 9 (d)</t>
  </si>
  <si>
    <t xml:space="preserve">          Other Plant</t>
  </si>
  <si>
    <t>Plant Held For Future Use</t>
  </si>
  <si>
    <t>Pg 201, L 10 (d)</t>
  </si>
  <si>
    <t>CWIP/Completed CWIP</t>
  </si>
  <si>
    <t>Completed CWIP</t>
  </si>
  <si>
    <t>Pg 201, L 6 (d)</t>
  </si>
  <si>
    <t>Construction Work In Progress</t>
  </si>
  <si>
    <t>Pg 201, L 11 (d)</t>
  </si>
  <si>
    <t xml:space="preserve">          CWIP/Completed CWIP</t>
  </si>
  <si>
    <t>Pg 201, L 12 (d)</t>
  </si>
  <si>
    <t xml:space="preserve">Year-to-date liability gain or (loss): </t>
  </si>
  <si>
    <t>Report on line 14 the net asset gain or loss deferred during the reporting year for later recognition.  Do not include in this</t>
  </si>
  <si>
    <t>Date of Valuation Reported on Lines 1 through 6</t>
  </si>
  <si>
    <t>amount amortization of previously deferred gains or losses as these amounts are to be reported on line 17.</t>
  </si>
  <si>
    <t xml:space="preserve">Discount Rate </t>
  </si>
  <si>
    <t>8.</t>
  </si>
  <si>
    <t>Report on lines 19 through 21 and lines 29 through 32 the number of persons covered by the plan at the beginning of the</t>
  </si>
  <si>
    <t xml:space="preserve">ANALYSIS OF PENSION SETTLEMENTS, CURTAILMENTS AND TERMINATIONS </t>
  </si>
  <si>
    <t xml:space="preserve">    permissible.  Leased facilities should be included and designated as such.</t>
  </si>
  <si>
    <t>2. If any transmission line which is operated at a pressure in excess of 125 p.s.i.g. is summarized in this schedule as permitted by Paragraph 1, or if</t>
  </si>
  <si>
    <t xml:space="preserve">    the total length of such line segregated on the basis of nominal diameter in inches is not indicated in the detail portion of reported data, such</t>
  </si>
  <si>
    <t xml:space="preserve">    information should be set forth in a footnote.</t>
  </si>
  <si>
    <t xml:space="preserve">                                     NYPSC 182-78</t>
  </si>
  <si>
    <t>89</t>
  </si>
  <si>
    <t>90</t>
  </si>
  <si>
    <t>1. Report the indicated particulars of the gas distribution system at the end of the year.  Entries in columns (b) to (f) should reflect the number of units installed, but if any</t>
  </si>
  <si>
    <t xml:space="preserve">    substantial number of such units had no prospective use, particulars should be shown.  Entries in columns (g) and (h) may be restricted to a summary of mains for the</t>
  </si>
  <si>
    <t xml:space="preserve">    company as a whole.  Leased facilities should be included and designated as such.</t>
  </si>
  <si>
    <t>4. The average number of customers should be the number of bills rendered during the year divided by the number of billing periods during the</t>
  </si>
  <si>
    <t xml:space="preserve">    year (12 if all billings are made monthly).</t>
  </si>
  <si>
    <t xml:space="preserve">    pursuant thereto.</t>
  </si>
  <si>
    <t>Dth. of</t>
  </si>
  <si>
    <t xml:space="preserve">Number of </t>
  </si>
  <si>
    <t>Sales per</t>
  </si>
  <si>
    <t>Number and Title of Rate Schedule</t>
  </si>
  <si>
    <t>Customer</t>
  </si>
  <si>
    <t>Dth. Sold</t>
  </si>
  <si>
    <t>Residential Sales of Gas</t>
  </si>
  <si>
    <t>Subtotal</t>
  </si>
  <si>
    <t>Residential Transportation</t>
  </si>
  <si>
    <t xml:space="preserve">                      TOTAL (ACCOUNT 480)</t>
  </si>
  <si>
    <t>Commercial and Industrial Sales of Gas</t>
  </si>
  <si>
    <t>70</t>
  </si>
  <si>
    <t>Commercial and Industrial Transportation</t>
  </si>
  <si>
    <t xml:space="preserve">                      TOTAL (ACCOUNT 481)</t>
  </si>
  <si>
    <t>Public Authority Sales of Gas</t>
  </si>
  <si>
    <t>Public Authority Transportation</t>
  </si>
  <si>
    <t xml:space="preserve">                      TOTAL (ACCOUNT 482)</t>
  </si>
  <si>
    <t>Sales for Resale - Gas</t>
  </si>
  <si>
    <t>Sales for Resale - Transportation</t>
  </si>
  <si>
    <t xml:space="preserve">                      TOTAL (ACCOUNT 483)</t>
  </si>
  <si>
    <t>Interdepartment  Sales - Gas</t>
  </si>
  <si>
    <t>Interdepartment  Sales - Transportation</t>
  </si>
  <si>
    <t xml:space="preserve">                      TOTAL (ACCOUNT 484)</t>
  </si>
  <si>
    <t xml:space="preserve">                      TOTALS (Other)</t>
  </si>
  <si>
    <t xml:space="preserve">               Totals (Account 480 - 484)</t>
  </si>
  <si>
    <t>71</t>
  </si>
  <si>
    <t>71-A</t>
  </si>
  <si>
    <t>GAS WITHDRAWN FROM STORAGE:</t>
  </si>
  <si>
    <t xml:space="preserve"> NYPSC 182-96</t>
  </si>
  <si>
    <t>PREPAYMENTS (ACCOUNT 165)</t>
  </si>
  <si>
    <t>1. Give below the particulars called for concerning each prepayment.</t>
  </si>
  <si>
    <t>FIELD COMPRESSOR STATION FUEL AND POWER</t>
  </si>
  <si>
    <t>(756)</t>
  </si>
  <si>
    <t>FIELD MEASURING AND REGULATING STATION EXPENSES</t>
  </si>
  <si>
    <t>(757)</t>
  </si>
  <si>
    <t>PURIFICATION EXPENSES</t>
  </si>
  <si>
    <t>(758)</t>
  </si>
  <si>
    <t>GAS WELL ROYALTIES</t>
  </si>
  <si>
    <t>(759)</t>
  </si>
  <si>
    <t>OTHER EXPENSES</t>
  </si>
  <si>
    <t>(760)</t>
  </si>
  <si>
    <t>RENTS</t>
  </si>
  <si>
    <t xml:space="preserve">          TOTAL OPERATION</t>
  </si>
  <si>
    <t>MAINTENANCE</t>
  </si>
  <si>
    <t>(761)</t>
  </si>
  <si>
    <t>MAINTENANCE SUPERVISION AND ENGINEERING</t>
  </si>
  <si>
    <t>(762)</t>
  </si>
  <si>
    <t>MAINTENANCE OF STRUCTURES AND IMPROVEMENTS</t>
  </si>
  <si>
    <t>(763)</t>
  </si>
  <si>
    <t>MAINTENANCE OF PRODUCING GAS WELLS</t>
  </si>
  <si>
    <t>(764)</t>
  </si>
  <si>
    <t>MAINTENANCE OF FIELD LINES</t>
  </si>
  <si>
    <t>(765)</t>
  </si>
  <si>
    <t>MAINTENANCE OF FIELD COMPRESSOR STATION EQUIPMENT</t>
  </si>
  <si>
    <t>(766)</t>
  </si>
  <si>
    <t>MAINTENANCE OF FIELD MEAS. AND REG. STA. EQUIPMENT</t>
  </si>
  <si>
    <t>(767)</t>
  </si>
  <si>
    <t>MAINTENANCE OF PURIFICATION EQUIPMENT</t>
  </si>
  <si>
    <t>(768)</t>
  </si>
  <si>
    <t>MAINTENANCE OF DRILLING AND CLEANING EQUIPMENT</t>
  </si>
  <si>
    <t>(769)</t>
  </si>
  <si>
    <t>MAINTENANCE OF OTHER EQUIPMENT</t>
  </si>
  <si>
    <t xml:space="preserve">          TOTAL MAINTENANCE</t>
  </si>
  <si>
    <t xml:space="preserve">          TOTAL NATURAL GAS PRODUCTION AND GATHERING</t>
  </si>
  <si>
    <t>B2. PRODUCTS EXTRACTION</t>
  </si>
  <si>
    <t>(770)</t>
  </si>
  <si>
    <t>(771)</t>
  </si>
  <si>
    <t>OPERATION LABOR</t>
  </si>
  <si>
    <t>(772)</t>
  </si>
  <si>
    <t>GAS SHRINKAGE</t>
  </si>
  <si>
    <t>(773)</t>
  </si>
  <si>
    <t>FUEL</t>
  </si>
  <si>
    <t>(774)</t>
  </si>
  <si>
    <t>POWER</t>
  </si>
  <si>
    <t>(775)</t>
  </si>
  <si>
    <t>MATERIALS</t>
  </si>
  <si>
    <t>(776)</t>
  </si>
  <si>
    <t>OPERATION SUPPLIES AND EXPENSES</t>
  </si>
  <si>
    <t>(777)</t>
  </si>
  <si>
    <t>GAS PROCESSED BY OTHERS</t>
  </si>
  <si>
    <t>(778)</t>
  </si>
  <si>
    <t>ROYALTIES ON PRODUCTS EXTRACTED</t>
  </si>
  <si>
    <t>(779)</t>
  </si>
  <si>
    <t>MARKETING EXPENSES</t>
  </si>
  <si>
    <t>(780)</t>
  </si>
  <si>
    <t>PRODUCTS PURCHASED FOR RESALE</t>
  </si>
  <si>
    <t>(781)</t>
  </si>
  <si>
    <t>VARIATION IN PRODUCTS INVENTORY</t>
  </si>
  <si>
    <t>(782)</t>
  </si>
  <si>
    <t>If the respondent's annual report to stockholders or audited annual financial statements are prepared on a fiscal year basis, then a statement shall be included stating that, except as noted, the major financial statements are prepared on the same basis as in this annual report to the Commission and are in conformity with this Commission's applicable Uniform System of Accounts.</t>
  </si>
  <si>
    <t>108 Accumulated Provision for Depreciation of</t>
  </si>
  <si>
    <t xml:space="preserve">    Plant Leased to Others</t>
  </si>
  <si>
    <t xml:space="preserve">    Plant Held for Future Use</t>
  </si>
  <si>
    <t xml:space="preserve">111 Accumulated Provision for Amortization of </t>
  </si>
  <si>
    <t>111 Accumulated Provision for Abandonment</t>
  </si>
  <si>
    <t xml:space="preserve">      of Leases</t>
  </si>
  <si>
    <t>111 Accumulated Provision for Amortization</t>
  </si>
  <si>
    <t xml:space="preserve">      of Other Gas Plant Held for Future Use</t>
  </si>
  <si>
    <t xml:space="preserve">115 Accumulated Provision for Amortization of </t>
  </si>
  <si>
    <t xml:space="preserve">    Plant Acquisition Adjustments</t>
  </si>
  <si>
    <t>119 Accumulated Provision for Depreciation and</t>
  </si>
  <si>
    <t xml:space="preserve">      Amortization of Other Utility Plant</t>
  </si>
  <si>
    <t>NYPSC 182-98</t>
  </si>
  <si>
    <t>Investments (Account 123 and 124)</t>
  </si>
  <si>
    <t>1. Report below investments greater than or equal to $250,000 in Accounts 123, Investment in Associated Companies and 124, Other Investments.</t>
  </si>
  <si>
    <t>2. Provide a subheading for each account and list thereunder the information called for, observing the instructions below.</t>
  </si>
  <si>
    <t>3. Investment in Securities - List and describe each security owned, giving name of issuer.  For bonds give also principal amount, date of issue, maturity, and interest rate.</t>
  </si>
  <si>
    <t xml:space="preserve">     For capital stock state number of shares, class and series of stock.  Minor investments may be grouped by classes.</t>
  </si>
  <si>
    <t xml:space="preserve">     Transfers from Pension Related Funds</t>
  </si>
  <si>
    <t xml:space="preserve">     Other  *</t>
  </si>
  <si>
    <t xml:space="preserve">Income or (Loss) Earned on Fund Assets </t>
  </si>
  <si>
    <t>Capital Appreciation or (Depreciation) of Fund Assets</t>
  </si>
  <si>
    <t>Cost Benefits Paid from the Fund To or For Plan Participants</t>
  </si>
  <si>
    <t>Other Expenses Paid By the Fund **</t>
  </si>
  <si>
    <t xml:space="preserve">Fair Value of Plan Assets at End of the Period </t>
  </si>
  <si>
    <t>*  Specify the source of any amount reported on Line 4.</t>
  </si>
  <si>
    <t>** Specify the type and amount of any expenses reported on Line 8.</t>
  </si>
  <si>
    <t>The data requested on Lines 1 through 12  are for the internal reserve, the establishment of which is required by the Commission's</t>
  </si>
  <si>
    <t>"Statement of Policy and Order Concerning the Accounting and Ratemaking Treatment for Pensions and Postretirement Benefits Other</t>
  </si>
  <si>
    <t>Than Pensions"  (Case 91-M-0890, issued and effective September 7, 1993).   The amounts reported below are to be consistent with the</t>
  </si>
  <si>
    <t>definitions and intent contained in that Statement.</t>
  </si>
  <si>
    <t>The "rate allowance"  to be reported on Line 2  is the amount which was projected to be charged to expense accounts (i.e., not charged</t>
  </si>
  <si>
    <t>DATE OF</t>
  </si>
  <si>
    <t>at End of</t>
  </si>
  <si>
    <t>Uniform System of Accounts, give also date of such filing.</t>
  </si>
  <si>
    <t>END</t>
  </si>
  <si>
    <t xml:space="preserve">LINE </t>
  </si>
  <si>
    <t>ADDITIONS</t>
  </si>
  <si>
    <t>RETIREMENTS</t>
  </si>
  <si>
    <t>1. INTANGIBLE PLANT</t>
  </si>
  <si>
    <t>(301)</t>
  </si>
  <si>
    <t>Organization</t>
  </si>
  <si>
    <t>(302)</t>
  </si>
  <si>
    <t>Franchises and Consents</t>
  </si>
  <si>
    <t>(303)</t>
  </si>
  <si>
    <t>Miscellaneous Intangible Plant</t>
  </si>
  <si>
    <t xml:space="preserve">     TOTAL Intangible Plant</t>
  </si>
  <si>
    <t>2. PRODUCTION PLANT</t>
  </si>
  <si>
    <t>Natural Gas Production and Gathering Plant</t>
  </si>
  <si>
    <t>(325.1)</t>
  </si>
  <si>
    <t>Producing Lands</t>
  </si>
  <si>
    <t>(325.2)</t>
  </si>
  <si>
    <t xml:space="preserve">  Current Assets</t>
  </si>
  <si>
    <t xml:space="preserve">  Deferred Debits</t>
  </si>
  <si>
    <t>Total</t>
  </si>
  <si>
    <t>Liabilities &amp; Capital</t>
  </si>
  <si>
    <t xml:space="preserve">  Proprietary Capital</t>
  </si>
  <si>
    <t xml:space="preserve">  Long Term Debt</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</si>
  <si>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</si>
  <si>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Production</t>
  </si>
  <si>
    <t>Purchased Gas</t>
  </si>
  <si>
    <t>Miscellaneous Data (Please fill in the following information on Column C)</t>
  </si>
  <si>
    <t>Do not include with Hard Copy of PSC Report</t>
  </si>
  <si>
    <t>5 Year Book Data</t>
  </si>
  <si>
    <t>FERC Annual Report Source</t>
  </si>
  <si>
    <t>Page, Line (Column)</t>
  </si>
  <si>
    <t>hold rigidly to political boundaries and may embrace a metropolitan area and immediate environs.</t>
  </si>
  <si>
    <t xml:space="preserve">            "Electric Operating Revenues".</t>
  </si>
  <si>
    <t>RESIDENTIAL SALES</t>
  </si>
  <si>
    <t>COMMERCIAL AND INDUSTRIAL SALES</t>
  </si>
  <si>
    <t>PUBLIC STREET AND HIGHWAY LIGHTING</t>
  </si>
  <si>
    <t>OTHER SALES TO PUBLIC AUTHORITIES</t>
  </si>
  <si>
    <t>(Account 440)</t>
  </si>
  <si>
    <t>(Account 442)</t>
  </si>
  <si>
    <t>Report below the information called for concerning inventory of gas stored.</t>
  </si>
  <si>
    <t>The Uniform System of Accounts provides that inventory cost records be maintained on a consolidated basis</t>
  </si>
  <si>
    <t>for all storage projects with separate records showing the Dth of inputs and withdrawals and balance for</t>
  </si>
  <si>
    <t>each project, unless the storage projects are widely separated and the cost of gas therein varies signifi-</t>
  </si>
  <si>
    <t>cantly. If the respondent's inventory cost records are not maintained on a consolidated basis for all</t>
  </si>
  <si>
    <t>summary showing balance of accumulated provision and entries during the year.</t>
  </si>
  <si>
    <t xml:space="preserve">inaccuracies of gas measurements, furnish an explanation of the reason for the adjustment, the Dth and </t>
  </si>
  <si>
    <t xml:space="preserve">dollar amount of adjustment and account charged or credited. </t>
  </si>
  <si>
    <t>Give a concise statement of the facts and the accounting performed with respect to any encroachment of</t>
  </si>
  <si>
    <t>withdrawals during the year, or restoration of previous encroachment, upon native gas constituting the</t>
  </si>
  <si>
    <t xml:space="preserve">"gas cushion" of any storage reservoir. </t>
  </si>
  <si>
    <t>If the respondent uses a "base stock" in connection with its inventory accounting, give a concise</t>
  </si>
  <si>
    <t>statement of the basis of establishing  such "base stock" and the inventory basis and the accounting</t>
  </si>
  <si>
    <t>performed with respect to any encroachment of withdrawals upon "base stock," or restoration of previous</t>
  </si>
  <si>
    <t>encroachment, including brief particulars of any such accounting during the year.</t>
  </si>
  <si>
    <t>If respondent has provided accumulated provision for stored gas which may not eventually be fully</t>
  </si>
  <si>
    <t>recovered from any storage project furnish a statement showing: (a) date of Commission authorization of</t>
  </si>
  <si>
    <t>such accumulated provision (b) explanation of circumstances requiring such provision (c) basis of</t>
  </si>
  <si>
    <t>provision and factors of calculation (d) estimated ultimate accumulated provision accumulation (e) a</t>
  </si>
  <si>
    <t xml:space="preserve">If during the year adjustment was made of the stored gas inventory, such as to correct for cumulative </t>
  </si>
  <si>
    <t xml:space="preserve">storage projects, furnish an explanation of the accounting followed and the reason for the deviation. </t>
  </si>
  <si>
    <t>Separate schedules on this schedule form should be furnished for each group of storage projects for which</t>
  </si>
  <si>
    <t>separate inventory cost records are maintained.</t>
  </si>
  <si>
    <t>4. Points of receipt and delivery should be so designated that they can be identified on map of the respondent's pipeline system.</t>
  </si>
  <si>
    <t xml:space="preserve">  </t>
  </si>
  <si>
    <t>Avg. rev.</t>
  </si>
  <si>
    <t>Name of Company and Description of Service Performed</t>
  </si>
  <si>
    <t>Comment Sheet</t>
  </si>
  <si>
    <t xml:space="preserve"> 1. Show a brief summary of the terms of contract in effect during the year with the principal supplier (or suppliers if there were more than one, but in</t>
  </si>
  <si>
    <t xml:space="preserve">     any case limited to the two largest) listed in the preceding schedule.</t>
  </si>
  <si>
    <t>2. Show particularly the provision covering the determination of charges (including pressure base) the expiration date, delivery pressure and imminent</t>
  </si>
  <si>
    <t xml:space="preserve">    charges.</t>
  </si>
  <si>
    <t>80</t>
  </si>
  <si>
    <t>Average Annual Bill Per Customer</t>
  </si>
  <si>
    <t>Average MCF Consumption Per Customer</t>
  </si>
  <si>
    <t>Average Revenue Per MCF Sold</t>
  </si>
  <si>
    <t>COMMERCIAL SALES</t>
  </si>
  <si>
    <t>INDUSTRIAL SALES</t>
  </si>
  <si>
    <t>GAS OPERATION AND MAINTENANCE EXPENSES</t>
  </si>
  <si>
    <t>Steam</t>
  </si>
  <si>
    <t>Pg 72, L 3 (b)</t>
  </si>
  <si>
    <t>Manufactured Gas</t>
  </si>
  <si>
    <t>Pg 72, L 4, 5, 6 (b)</t>
  </si>
  <si>
    <t>Natural Gas Production</t>
  </si>
  <si>
    <t>Pg 72, L 33; Pg 73, L 12, 19 (b)</t>
  </si>
  <si>
    <t>Pg 73, L 31 (b)</t>
  </si>
  <si>
    <t>Pg 73, L 32, 39, 44, 48, 49 (b)</t>
  </si>
  <si>
    <t xml:space="preserve">     Total Production Expense</t>
  </si>
  <si>
    <t>Underground Storage Expense</t>
  </si>
  <si>
    <t>Pg 74, L 28 (b)</t>
  </si>
  <si>
    <t>Other Storage Expense</t>
  </si>
  <si>
    <t>Pg 74, L 49; Pg 75, L 30 (b)</t>
  </si>
  <si>
    <t xml:space="preserve">     Total Natural Gas Storage Expense</t>
  </si>
  <si>
    <t>Transmission Expense</t>
  </si>
  <si>
    <t>Pg 76, L 11 (b)</t>
  </si>
  <si>
    <t>Distribution Expense</t>
  </si>
  <si>
    <t xml:space="preserve">3.     All accounting terms and phrases used in this form are to be interpreted in accordance with the </t>
  </si>
  <si>
    <t xml:space="preserve">Uniform Systems of Accounts prescribed by this Commission.  Whenever the term respondent is used, it </t>
  </si>
  <si>
    <t>shall be understood to mean the reporting utility.</t>
  </si>
  <si>
    <t xml:space="preserve">4.     If the report is made for a period other than the calendar year, the period covered must be clearly </t>
  </si>
  <si>
    <t>stated on the front cover and elsewhere throughout the report where the period covered is shown.  When</t>
  </si>
  <si>
    <t>operations cease during the year because of the disposition of property the balance sheet and sup-</t>
  </si>
  <si>
    <t>porting schedules should consist of balances and items immediately prior to transfer (for accounting</t>
  </si>
  <si>
    <t xml:space="preserve">purposes).  If the books are not closed as of that date, the data in the report should nevertheless be </t>
  </si>
  <si>
    <t xml:space="preserve">complete and the amounts reported should be supported by information set forth in, or as part of the </t>
  </si>
  <si>
    <t>books of account.</t>
  </si>
  <si>
    <t>5.     Every inquiry must be definitely answered.  If "none" or "not applicable" states the fact, such an</t>
  </si>
  <si>
    <t>answer may be used.  The annual report should be complete in itself.  Reference to reports of previous</t>
  </si>
  <si>
    <t>years or to any paper or document should not be made in lieu of required entries except as</t>
  </si>
  <si>
    <t>specifically outlined.</t>
  </si>
  <si>
    <t>6.     Upon filing, the report may, if desired, be permanently bound.  If it is so bound, the  requirement for page by</t>
  </si>
  <si>
    <t>page identification of the reporting company set forth in paragraph 9 below, may be disregarded.  Extra</t>
  </si>
  <si>
    <t>copies of any page will be furnished upon request.</t>
  </si>
  <si>
    <t>7.     If the utility conducts operations both within and without the State of New York, data should be</t>
  </si>
  <si>
    <t xml:space="preserve">reported so that there will be shown the quantities of commodities sold within this State, and </t>
  </si>
  <si>
    <t xml:space="preserve">(separately by accounts) the operating revenues from sources within this State, the operating revenue </t>
  </si>
  <si>
    <t>Total Extraordinary Income</t>
  </si>
  <si>
    <t>Extraordinary Deductions (Account 435):</t>
  </si>
  <si>
    <t xml:space="preserve">     Total Extraordinary Deductions</t>
  </si>
  <si>
    <t>Net Extraordinary Items</t>
  </si>
  <si>
    <t>23</t>
  </si>
  <si>
    <t>CHARGES FOR OUTSIDE PROFESSIONAL AND OTHER CONSULTATIVE SERVICES</t>
  </si>
  <si>
    <t>Report the information specified below for all charges made during the year included in any account (including plant accounts) for outside</t>
  </si>
  <si>
    <t>consultative and other professional services.  These services include  rate, management, construction, engineering, research,</t>
  </si>
  <si>
    <t>Return on Equity Calculation...................................................</t>
  </si>
  <si>
    <t>3-4</t>
  </si>
  <si>
    <t>Production Plant Statistics........................................................</t>
  </si>
  <si>
    <t>Reserved</t>
  </si>
  <si>
    <t>Natural Gas Production Land, Wells and Statistics</t>
  </si>
  <si>
    <t>Natural Gas Gathering Lines...............................................</t>
  </si>
  <si>
    <t>87-88</t>
  </si>
  <si>
    <t>Transmission System..................................................................</t>
  </si>
  <si>
    <t>89-90</t>
  </si>
  <si>
    <t>Miscellaneous Plant Data............................................................</t>
  </si>
  <si>
    <t>7-8</t>
  </si>
  <si>
    <t>Distribution System...................................................................</t>
  </si>
  <si>
    <t>91-92</t>
  </si>
  <si>
    <t>Investments..................................................................................</t>
  </si>
  <si>
    <t>9</t>
  </si>
  <si>
    <t>Gas Account...............................................................................</t>
  </si>
  <si>
    <t>93</t>
  </si>
  <si>
    <t>Special Funds and Special Deposits.............................................</t>
  </si>
  <si>
    <t>Notes and Accounts Receivable............................................</t>
  </si>
  <si>
    <t>Steam Section</t>
  </si>
  <si>
    <t>Gas Stored..................................................................................</t>
  </si>
  <si>
    <t>Prepayments and Other Current and Accrued Assets...............................</t>
  </si>
  <si>
    <t>Verification</t>
  </si>
  <si>
    <t>Operating Reserves...................................................................</t>
  </si>
  <si>
    <t>Miscellaneous Tax Refunds....................................................</t>
  </si>
  <si>
    <t xml:space="preserve">details for the reporting company.  If the reporting company has more than one pension plan, report each using separate </t>
  </si>
  <si>
    <t>Current</t>
  </si>
  <si>
    <t>forms.</t>
  </si>
  <si>
    <t>Report on line 1 the actuarial present value of benefits determined as of a specific date during the calendar year according</t>
  </si>
  <si>
    <t>to the terms of a pension plan and based on employees' compensation and service to that date (salary progression is not</t>
  </si>
  <si>
    <t>considered in making this computation).</t>
  </si>
  <si>
    <t>PLAN</t>
  </si>
  <si>
    <t>Report on line 2 the actuarial present value of all benefits attributed to employee service up to a specific date, based on the</t>
  </si>
  <si>
    <t>Accumulated Benefit Obligation</t>
  </si>
  <si>
    <t xml:space="preserve">terms of the plan including salary progression factor for final pay and career average pay plans. </t>
  </si>
  <si>
    <t>Projected Benefit Obligation</t>
  </si>
  <si>
    <t>Report on line 3 the amount the pension plan could expect to receive for investments in a sale between a willing buyer and a</t>
  </si>
  <si>
    <t>Fair Value of Plan Assets</t>
  </si>
  <si>
    <t>willing seller, other than in a forced or liquidation sale.</t>
  </si>
  <si>
    <t>Unrecognized Transition Amount</t>
  </si>
  <si>
    <t>Report on line 8 the discount rate which was used to calculate the obligations reported on Lines 1 and 2.</t>
  </si>
  <si>
    <t>Unrecognized Prior Service Costs</t>
  </si>
  <si>
    <t>Report on Line 9 the expected long-term return on plan assets.</t>
  </si>
  <si>
    <t>Unrecognized Gains or (Losses)</t>
  </si>
  <si>
    <t>7.</t>
  </si>
  <si>
    <t>On line 22, the term "Minimum Required Contribution" shall mean the payment by the employer to its employees' pension</t>
  </si>
  <si>
    <t>Service Cost</t>
  </si>
  <si>
    <t>fund necessary to meet the requirement set forth in the Employee Retirement Income Security Act of 1974.</t>
  </si>
  <si>
    <t>Interest Cost</t>
  </si>
  <si>
    <t>11.</t>
  </si>
  <si>
    <t>On line 24, the term "Maximum Amount Deductible" shall mean the amount of pension expense that is allowable under</t>
  </si>
  <si>
    <t>Actual Return on Plan Assets [(Gain) or Loss]</t>
  </si>
  <si>
    <t>Section 415 of the Internal Revenue Code.</t>
  </si>
  <si>
    <t>Deferral of Asset Gain or (Loss)</t>
  </si>
  <si>
    <t>12.</t>
  </si>
  <si>
    <t>Report on line 26 the dollar amount applicable to the reporting company which has been included in the amount on line 18.</t>
  </si>
  <si>
    <t>Amortization of Transition Amount</t>
  </si>
  <si>
    <t>13.</t>
  </si>
  <si>
    <t>Report on line 27 the dollar amount included on line 26 which has been capitalized.</t>
  </si>
  <si>
    <t>Amortization of Unrecognized Prior Service Cost</t>
  </si>
  <si>
    <t>Amortization of Gains or Losses</t>
  </si>
  <si>
    <t>For each plan, specify and explain in the space below any accounting changes or changes in assumptions or elected</t>
  </si>
  <si>
    <t>Total Pension Cost</t>
  </si>
  <si>
    <t>options made during the reporting year.  Quantify the effects of each such revision on each of the amounts reported on</t>
  </si>
  <si>
    <t>Page **.  Use a separate insert sheet if more space is required.</t>
  </si>
  <si>
    <t>Number of Active Employees Covered by Plan</t>
  </si>
  <si>
    <t>Number of Retired Employees Covered by Plan</t>
  </si>
  <si>
    <t>Number of Previous Employees Vested but Not Retired</t>
  </si>
  <si>
    <t>REPORTING COMPANY</t>
  </si>
  <si>
    <t>Minimum Required Contribution</t>
  </si>
  <si>
    <t>Actual Contribution*</t>
  </si>
  <si>
    <t>Maximum Amount Deductible*</t>
  </si>
  <si>
    <t>Benefit Payments</t>
  </si>
  <si>
    <t>26</t>
  </si>
  <si>
    <t>27</t>
  </si>
  <si>
    <t>Pension Cost Capitalized</t>
  </si>
  <si>
    <t>28</t>
  </si>
  <si>
    <t>Accumulated Pension Asset/(Liability) at Close of Year</t>
  </si>
  <si>
    <t>29</t>
  </si>
  <si>
    <t>Total Number of Company Employees at Beginning of Policy Year</t>
  </si>
  <si>
    <t>30</t>
  </si>
  <si>
    <t>31</t>
  </si>
  <si>
    <t>32</t>
  </si>
  <si>
    <t xml:space="preserve"> *  Specify in the space below the reason(s) for any difference between the amounts reported</t>
  </si>
  <si>
    <t xml:space="preserve">     on lines 23(b) and 24(b).</t>
  </si>
  <si>
    <t>Note: It is acceptable to provide a specific reference to the information already contained in the notes to the financial</t>
  </si>
  <si>
    <t>statements.</t>
  </si>
  <si>
    <t>NYPSC 182-92</t>
  </si>
  <si>
    <t>Pg 76, L 39 (b)</t>
  </si>
  <si>
    <t>Customer Account Expense</t>
  </si>
  <si>
    <t>Pg 76, L 47; Pg 77, L 7 (b)</t>
  </si>
  <si>
    <t>Sales Expense</t>
  </si>
  <si>
    <t>Pg 77, L 14 (b)</t>
  </si>
  <si>
    <t>Administrative and General</t>
  </si>
  <si>
    <t>Pg 77, L 33 (b)</t>
  </si>
  <si>
    <t xml:space="preserve">     Total O &amp; M Expense</t>
  </si>
  <si>
    <t>Formula Should = Pg 78, L 34 (b)</t>
  </si>
  <si>
    <t>DISTRIBUTION OF GAS REVENUES</t>
  </si>
  <si>
    <t>Total Revenues</t>
  </si>
  <si>
    <t>Sales of Gas (Mcf)</t>
  </si>
  <si>
    <t>Distance</t>
  </si>
  <si>
    <t>Revenue</t>
  </si>
  <si>
    <t>per Dth.</t>
  </si>
  <si>
    <t>(Designate associated companies)</t>
  </si>
  <si>
    <t>Transported</t>
  </si>
  <si>
    <t>Received</t>
  </si>
  <si>
    <t>Delivered</t>
  </si>
  <si>
    <t>of gas</t>
  </si>
  <si>
    <t>delivered</t>
  </si>
  <si>
    <t>68</t>
  </si>
  <si>
    <t>2. Provide a subheading and total for each prescribed operating revenue account in the sequence followed in schedule entitled "Gas Operating</t>
  </si>
  <si>
    <t xml:space="preserve">    Revenues" page 64. If the sales under any rate schedule are classified in more than one revenue account list the rate schedule and sales</t>
  </si>
  <si>
    <t>3. Where the same customers are served under more than one rate schedule in the same revenue account classification (such as a general</t>
  </si>
  <si>
    <t xml:space="preserve">    residential schedule and off peak water heating schedule), the entries in column (d) for the special schedule should denote the duplication in</t>
  </si>
  <si>
    <t xml:space="preserve">    number of reported customers.</t>
  </si>
  <si>
    <t>Field Compressor Station Structures</t>
  </si>
  <si>
    <t>(328)</t>
  </si>
  <si>
    <t>Field Meas. and Reg. Station Structures</t>
  </si>
  <si>
    <t>(329)</t>
  </si>
  <si>
    <t xml:space="preserve">Other Structures </t>
  </si>
  <si>
    <t>(330)</t>
  </si>
  <si>
    <t>Producing Gas Wells - Well Construction</t>
  </si>
  <si>
    <t>(331)</t>
  </si>
  <si>
    <t>Producing Gas Wells - Well Equipment</t>
  </si>
  <si>
    <t>(332)</t>
  </si>
  <si>
    <t>Field Lines</t>
  </si>
  <si>
    <t>(333)</t>
  </si>
  <si>
    <t>Field Compressor Station Equipment</t>
  </si>
  <si>
    <t>(334)</t>
  </si>
  <si>
    <t>Field Meas. and Reg. Station Equipment</t>
  </si>
  <si>
    <t>(335)</t>
  </si>
  <si>
    <t>Drilling and Cleaning Equipment</t>
  </si>
  <si>
    <t>(336)</t>
  </si>
  <si>
    <t>Purification Equipment</t>
  </si>
  <si>
    <t>(337)</t>
  </si>
  <si>
    <t>Other Equipment</t>
  </si>
  <si>
    <t>(338)</t>
  </si>
  <si>
    <t>Unsuccessful Explor. &amp; Develop. Costs</t>
  </si>
  <si>
    <t xml:space="preserve">     TOTAL Production and Gathering Plant</t>
  </si>
  <si>
    <t>(OPEB).  For these schedules, the measurement date, calculation of the data requested, and separate reporting for</t>
  </si>
  <si>
    <t>different types of OPEB plans shall be consistent with the disclosure requirements specified in SFAS-106 (Paragraphs</t>
  </si>
  <si>
    <t>72-89).  If the reporting company's OPEB benefits are provided through a joint plan with its parent company or holding</t>
  </si>
  <si>
    <t>company, report under the columnar heading "Total Company" the data applicable to the total plan (i.e., that of the</t>
  </si>
  <si>
    <t>parent or holding company).  The columnar heading "New York State Jurisdiction" refers to the New York State</t>
  </si>
  <si>
    <t>jurisdictional operations of the reporting company, exclusive of amounts applicable to subsidiary companies which are</t>
  </si>
  <si>
    <t>subject to the Commission's jurisdiction but are separately reported.</t>
  </si>
  <si>
    <t>The quantification of amounts reported on Lines 1 - 12 shall be as of the date reported on Line 13.</t>
  </si>
  <si>
    <t>Report on Lines 1 - 3 the actuarial present value of benefits attributed employees' service rendered to the date reported</t>
  </si>
  <si>
    <t>on Line 13.</t>
  </si>
  <si>
    <t>Report on Line 4 the amount the OPEB plan(s) could expect to receive for investments in a sale between a</t>
  </si>
  <si>
    <t>willing buyer  and a willing seller, other than in a forced or liquidation sale.</t>
  </si>
  <si>
    <t>Report on Lines 5 and 6 , the amounts applicable to OPEB that are recorded in internal reserves, net of their related deferred</t>
  </si>
  <si>
    <t>income tax effect.   For New York State Jurisdictional Operations, creation of an internal reserve was required by the</t>
  </si>
  <si>
    <t>Commission's  "Statement of Policy and Order Concerning the Accounting and Ratemaking Treatment for Pensions and</t>
  </si>
  <si>
    <t>OPEB" ( issued September 7, 1993).</t>
  </si>
  <si>
    <t>Report on Line 10 the amount of unrecognized net gain or loss (including plan asset gains and losses not yet</t>
  </si>
  <si>
    <t>reflected in the market-related value of the plan assets).</t>
  </si>
  <si>
    <t>4. Investment Advances - Report separately for each person or company the amounts of loans or investment advances which are subject to repayment but which are not</t>
  </si>
  <si>
    <t xml:space="preserve">     subject to current settlement.  With respect to each advance show whether the advance is a note or open account.  Each note should be listed giving date of issuance, </t>
  </si>
  <si>
    <t xml:space="preserve">     maturity date, and specifying whether note is a renewal.  Designate any advances due from officers, directors, stockholders or employees.</t>
  </si>
  <si>
    <t xml:space="preserve">proceeding.  Differences may occur because the data in formal proceedings are analyzed in detail and </t>
  </si>
  <si>
    <t>adjustments are usually made to booked amounts.</t>
  </si>
  <si>
    <t>MISCELLANEOUS PLANT DATA</t>
  </si>
  <si>
    <t>Common Plant if a balance of $250,000 was carried therein at any time during the year.  There should be shown a brief</t>
  </si>
  <si>
    <t xml:space="preserve">               GRAND TOTAL</t>
  </si>
  <si>
    <t>NOTES PAYABLE (Account 231)</t>
  </si>
  <si>
    <t>Report the particulars indicated concerning notes payable at end of year.</t>
  </si>
  <si>
    <t>Give particulars of collateral pledged, if any.</t>
  </si>
  <si>
    <t>Furnish particulars for any formal or informal compensating balance agreements covering open lines of credit.</t>
  </si>
  <si>
    <t>Any demand notes should be designated as such in Column (c).</t>
  </si>
  <si>
    <t>Minor amounts may be grouped by classes, showing the number of such amounts.</t>
  </si>
  <si>
    <t>Report in total, all other interest accrued and paid on notes discharged during the year.</t>
  </si>
  <si>
    <t>PAYEE</t>
  </si>
  <si>
    <t>Outstanding</t>
  </si>
  <si>
    <t>INTEREST DURING YEAR</t>
  </si>
  <si>
    <t>AND</t>
  </si>
  <si>
    <t>OF</t>
  </si>
  <si>
    <t>Report particulars of notes and accounts payable to associated companies to end of year.</t>
  </si>
  <si>
    <t>List each note separately and state the purpose for which issued.  Show also in Column (a) date of</t>
  </si>
  <si>
    <t>note, maturity and interest rate.</t>
  </si>
  <si>
    <t>BALANCE</t>
  </si>
  <si>
    <t>TOTAL FOR YEAR</t>
  </si>
  <si>
    <t>BEGINNING</t>
  </si>
  <si>
    <t>END OF</t>
  </si>
  <si>
    <t xml:space="preserve">INTEREST </t>
  </si>
  <si>
    <t>PARTICULARS</t>
  </si>
  <si>
    <t>OF YEAR</t>
  </si>
  <si>
    <t>DEBITS</t>
  </si>
  <si>
    <t>CREDITS</t>
  </si>
  <si>
    <t>YEAR</t>
  </si>
  <si>
    <t>FOR YEAR</t>
  </si>
  <si>
    <t>TOTALS (ACCOUNT 233)</t>
  </si>
  <si>
    <t>18</t>
  </si>
  <si>
    <t>OPERATING RESERVES (ACCOUNTS 228.1, 228.2, 228.3, 228.4)</t>
  </si>
  <si>
    <t>1. Report below an analysis of the changes during the year for each of the above-named reserves.</t>
  </si>
  <si>
    <t>2. Show title of reserve, account number, description of the general nature of the entry and the contra account debited</t>
  </si>
  <si>
    <t>Gross-up of above amounts for income</t>
  </si>
  <si>
    <t>tax effects; etc.</t>
  </si>
  <si>
    <t>22</t>
  </si>
  <si>
    <t>EXTRAORDINARY ITEMS (Accounts 434 and 435)</t>
  </si>
  <si>
    <t>1. Give below a brief description of each item included in accounts 434, Extraordinary Income and 435,</t>
  </si>
  <si>
    <t xml:space="preserve">    Extraordinary Deductions.</t>
  </si>
  <si>
    <t>2. Give reference to Commission approval, including date of approval, for extraordinary treatment</t>
  </si>
  <si>
    <t xml:space="preserve">    of any item which amounts to less than 5% of income. (See General Instruction section 166.7 and 311.7 </t>
  </si>
  <si>
    <t>Gain or</t>
  </si>
  <si>
    <t>Description of Investment</t>
  </si>
  <si>
    <t xml:space="preserve">Date </t>
  </si>
  <si>
    <t>Date of</t>
  </si>
  <si>
    <t>Book Cost</t>
  </si>
  <si>
    <t>Amount or No.</t>
  </si>
  <si>
    <t>Book Costs *</t>
  </si>
  <si>
    <t>Loss From</t>
  </si>
  <si>
    <t>Acquired</t>
  </si>
  <si>
    <t>Maturity</t>
  </si>
  <si>
    <t xml:space="preserve">Beginning </t>
  </si>
  <si>
    <t>Of Shares</t>
  </si>
  <si>
    <t>End</t>
  </si>
  <si>
    <t>For</t>
  </si>
  <si>
    <t>Investment</t>
  </si>
  <si>
    <t>Of Year</t>
  </si>
  <si>
    <t>End of Year</t>
  </si>
  <si>
    <t>Disposed of</t>
  </si>
  <si>
    <t>(e)</t>
  </si>
  <si>
    <t>(f)</t>
  </si>
  <si>
    <t>(g)</t>
  </si>
  <si>
    <t>(h)</t>
  </si>
  <si>
    <t>Totals (Account 123)</t>
  </si>
  <si>
    <t>Totals (Account 124)</t>
  </si>
  <si>
    <t>4.  If assets other than cash comprise any fund, furnish a list of the securities or other assets, giving interest or dividend</t>
  </si>
  <si>
    <t xml:space="preserve">      rate of each, cost to respondent, number of shares or principal amount, and book cost at end of year.</t>
  </si>
  <si>
    <t>Balance</t>
  </si>
  <si>
    <t>Name of Fund and trustee if any</t>
  </si>
  <si>
    <t xml:space="preserve">                                  Total (Account 125)</t>
  </si>
  <si>
    <t xml:space="preserve">                                  Total (Account 126)</t>
  </si>
  <si>
    <t xml:space="preserve">                                  Total (Account 128)</t>
  </si>
  <si>
    <t>SPECIAL DEPOSITS (Accounts 132, 133, 134)</t>
  </si>
  <si>
    <t xml:space="preserve">1.   For each fund which exceeds $250,000 at the end of the year, report the balance below.  </t>
  </si>
  <si>
    <t xml:space="preserve">        Aggregate all other funds.</t>
  </si>
  <si>
    <t>2.  If any deposit consists of assets other than cash, give a brief description of such assets.</t>
  </si>
  <si>
    <t>3.  If any deposit is held by an associated company, give name of company.</t>
  </si>
  <si>
    <t>Description and purpose of deposit</t>
  </si>
  <si>
    <t xml:space="preserve">Interest Special Deposits (Account 132)                </t>
  </si>
  <si>
    <t>Dividend Special Deposits (Account 133)</t>
  </si>
  <si>
    <t>Other Special Deposits (Account 134):</t>
  </si>
  <si>
    <t xml:space="preserve">    (Specify purpose of each other special deposit)</t>
  </si>
  <si>
    <t xml:space="preserve">                                  Total (Account 134)</t>
  </si>
  <si>
    <t>If applicable, see insert page below:</t>
  </si>
  <si>
    <t>10-A</t>
  </si>
  <si>
    <t>NOTES AND ACCOUNTS RECEIVABLE (Accounts 141, 142, 143)</t>
  </si>
  <si>
    <t>Summary for Balance Sheet</t>
  </si>
  <si>
    <t>Show separately by footnote the total amount of notes and accounts receivable from directors, officers, and</t>
  </si>
  <si>
    <t>employees included in Notes Receivable (Account 141) and Other Accounts Receivable (Account 143).</t>
  </si>
  <si>
    <t>Disclose separately by footnote any capital stock subscriptions received included in  Account 143, Other</t>
  </si>
  <si>
    <t>Accounts Receivable.</t>
  </si>
  <si>
    <t>Beginning</t>
  </si>
  <si>
    <t>LINE</t>
  </si>
  <si>
    <t>Accounts</t>
  </si>
  <si>
    <t>of Year</t>
  </si>
  <si>
    <t>NO.</t>
  </si>
  <si>
    <t xml:space="preserve">(b)  </t>
  </si>
  <si>
    <t xml:space="preserve">(c)  </t>
  </si>
  <si>
    <t>Notes Receivable (Account 141)</t>
  </si>
  <si>
    <t>Customer Accounts Receivable (Account 142):</t>
  </si>
  <si>
    <t xml:space="preserve">  Gas</t>
  </si>
  <si>
    <t xml:space="preserve">  Electric</t>
  </si>
  <si>
    <t xml:space="preserve">  Merchandising, Jobbing and Contract Work</t>
  </si>
  <si>
    <t xml:space="preserve">  Other</t>
  </si>
  <si>
    <t>Other Accounts Receivable (Account 143)</t>
  </si>
  <si>
    <t>Total (Accounts 142 and 143)</t>
  </si>
  <si>
    <t>Less: Accumulated Provision for Uncollectible  Accounts - Cr. (Account 144)</t>
  </si>
  <si>
    <t xml:space="preserve">     Total, Less Accumulated Provision for Uncollectible Accounts</t>
  </si>
  <si>
    <t xml:space="preserve"> ACCUMULATED PROVISION FOR UNCOLLECTIBLE ACCOUNTS-CR. (Account 144)</t>
  </si>
  <si>
    <t xml:space="preserve">                                  1.  Report below the information called for concerning this accumulated provision.</t>
  </si>
  <si>
    <t>to construction, depreciation, nor the rate base allowance related to capitalized OPEB costs) in the company's latest rate proceeding,</t>
  </si>
  <si>
    <t>adjusted to actual applicable sales as per the above Policy Statement.</t>
  </si>
  <si>
    <t>The amount reported on Line 9 less the amount on Line 10 should total the amount reported on Line 5 of Page 33.</t>
  </si>
  <si>
    <t>In certain instances, a portion of the OPEB internal reserve may not be subject to the accrual of interest (e.g., in the company's last rate</t>
  </si>
  <si>
    <t>case, a portion of the reserve may have been used as a rate base reduction).  Report on Line 12 the balance of the reserve, net of its</t>
  </si>
  <si>
    <t>related deferred income tax effect, which is subject to the accrual of interest.</t>
  </si>
  <si>
    <t>The Commission's September 7, 1993 Policy Statement on pensions and OPEB stated that, except under certain circumstances, the</t>
  </si>
  <si>
    <t>difference between 1)  the rate allowance for OPEB expense, plus any pension related or other funds or credits the company is directed</t>
  </si>
  <si>
    <t>to use for OPEB purposes, and 2)  OPEB expense determined as required therein, are to be deferred for future recovery.   Report on</t>
  </si>
  <si>
    <t xml:space="preserve">Lines 13 through 17 the amounts relating to this requirement. </t>
  </si>
  <si>
    <t>New York State</t>
  </si>
  <si>
    <t>Jurisdiction</t>
  </si>
  <si>
    <t xml:space="preserve">      (b)   </t>
  </si>
  <si>
    <t xml:space="preserve">              OPEB RELATED ASSETS RECORDED IN AN INTERNAL RESERVE</t>
  </si>
  <si>
    <t>Balance in Internal Reserve at Beginning of the Period - [ (Debit) / Credit ]</t>
  </si>
  <si>
    <t>Amount of the Company's Latest Rate Allowance for OPEB Expense</t>
  </si>
  <si>
    <t>Amount of OPEB costs actually charged to Construction</t>
  </si>
  <si>
    <t xml:space="preserve">Pension Related or Other Funds or Credits this Commission Directed the Company </t>
  </si>
  <si>
    <t xml:space="preserve">     to Use for OPEB Purposes</t>
  </si>
  <si>
    <t>Cost Benefits Paid to or for Plan Participants</t>
  </si>
  <si>
    <t>Amount Transferred to an External OPEB Dedicated Fund</t>
  </si>
  <si>
    <t>Other Debits or Credits to the Internal Reserve *</t>
  </si>
  <si>
    <t>Balance in Internal Reserve at End of the Period</t>
  </si>
  <si>
    <t>Balance of Deferred Income Tax Applicable to the Internal Reserve</t>
  </si>
  <si>
    <t>Interest Rate Applied  to Internal Reserve  Balances</t>
  </si>
  <si>
    <t>Internal Reserve Balance Subject to Accrual of Interest (net of tax)</t>
  </si>
  <si>
    <t xml:space="preserve">              ACCUMULATED DEFERRED OPEB EXPENSE</t>
  </si>
  <si>
    <t>Give particulars of any notes pledged or discounted, also of any collateral held as guarantee of payment of any note or account.</t>
  </si>
  <si>
    <t>Interest</t>
  </si>
  <si>
    <t>Particulars</t>
  </si>
  <si>
    <t>Debits</t>
  </si>
  <si>
    <t>Credits</t>
  </si>
  <si>
    <t>for Year</t>
  </si>
  <si>
    <t xml:space="preserve"> No.</t>
  </si>
  <si>
    <t>Totals (Account 145)</t>
  </si>
  <si>
    <t xml:space="preserve"> 12</t>
  </si>
  <si>
    <t xml:space="preserve">                              GAS STORED (ACCOUNTS 117, 164.1 AND 164.2)</t>
  </si>
  <si>
    <t>If required, see insert page below.</t>
  </si>
  <si>
    <t>26-A</t>
  </si>
  <si>
    <t>Expected Long-Term Rate of Return on Assets</t>
  </si>
  <si>
    <t>policy year.</t>
  </si>
  <si>
    <t>Salary Progression Rate (if applicable)</t>
  </si>
  <si>
    <t>9.</t>
  </si>
  <si>
    <t xml:space="preserve"> Report on line lines 21 and 32 the numbers of persons having vested pension rights but who are no longer employed by the</t>
  </si>
  <si>
    <t>company and not yet drawing a pension allowance.</t>
  </si>
  <si>
    <t>Net Periodic Pension Cost:</t>
  </si>
  <si>
    <t>10.</t>
  </si>
  <si>
    <t>3. In column (a) give names of companies from which revenues were derived, points of receipt and delivery, and names of companies from which gas was received</t>
  </si>
  <si>
    <t xml:space="preserve">   and to  which delivered.</t>
  </si>
  <si>
    <t>ANALYSIS OF PENSION SETTLEMENTS, CURTAILMENTS AND TERMINATIONS (Continued)</t>
  </si>
  <si>
    <t>Report the amount of gains or losses arising from employee termination benefits or settlements, partial settlements,</t>
  </si>
  <si>
    <t>curtailments or suspensions of pensions or pension obligations during the year.  If none have occurred, state "none" on line 5.  If</t>
  </si>
  <si>
    <t>ESTIMATE OF SETTLEMENT GAIN OR LOSS</t>
  </si>
  <si>
    <t xml:space="preserve">they qualified as "small settlements" under SFAS-88 and the company elected not to recognize the gain or loss, state "none" on </t>
  </si>
  <si>
    <t>line 5 and complete the applicable sections on the bottom of the form.  Use separate forms to report the effect of each event</t>
  </si>
  <si>
    <t>and, if the event affected more than one plan, use separate forms for each plan.  These events include:</t>
  </si>
  <si>
    <t xml:space="preserve">      a.  purchases of annuity contracts.</t>
  </si>
  <si>
    <t>Unrecognized net asset</t>
  </si>
  <si>
    <t xml:space="preserve">      b.  lump-sum cash payments to plan participants.</t>
  </si>
  <si>
    <t>Unrecognized net actuarial gain or (loss)</t>
  </si>
  <si>
    <t xml:space="preserve">      c.  other irrevocable actions that relieved the company or the plan of primary  responsibility for a pension obligation</t>
  </si>
  <si>
    <t xml:space="preserve">Year-to-date asset gain or (loss): </t>
  </si>
  <si>
    <t xml:space="preserve">           and eliminates significant risks related to the obligation and assets.</t>
  </si>
  <si>
    <t xml:space="preserve">     Actual return</t>
  </si>
  <si>
    <t>4.  Describe briefly (1) the method employed in odorizing natural gas and (2) the protection provided against explosion due to the escape of gas (natural or manufactured) at</t>
  </si>
  <si>
    <t>pressures in excess of a normal customer consumption pressure.</t>
  </si>
  <si>
    <t>92</t>
  </si>
  <si>
    <t>GAS ACCOUNT</t>
  </si>
  <si>
    <t>1. Report the indicated summarization of gas transactions for the year, excluding gas which was reformed but not gas which was used for direct mixing; the former</t>
  </si>
  <si>
    <t xml:space="preserve">    should be treated as fuel.  If mixed gas is distributed, it should be shown as such in columns (d) to (f), but the constituent gases should be identified by production</t>
  </si>
  <si>
    <t xml:space="preserve">    processes in columns (a) to (c) unless mixed gas was purchased.  Exclude liquid petroleum in storage.  Items representing quantities of gas should agree with the</t>
  </si>
  <si>
    <t xml:space="preserve">    corresponding amounts shown elsewhere in this report.</t>
  </si>
  <si>
    <t>Gas Available</t>
  </si>
  <si>
    <t xml:space="preserve"> per </t>
  </si>
  <si>
    <t>Disposition</t>
  </si>
  <si>
    <t>(See Instructions)</t>
  </si>
  <si>
    <t>cf</t>
  </si>
  <si>
    <t>Quantity</t>
  </si>
  <si>
    <t>(Specify kind when possible)</t>
  </si>
  <si>
    <t>In storage-beg. of year (specify kind):</t>
  </si>
  <si>
    <t>Sold</t>
  </si>
  <si>
    <t xml:space="preserve">          Natural Gas</t>
  </si>
  <si>
    <t xml:space="preserve">          Liquified Natural Gas</t>
  </si>
  <si>
    <t xml:space="preserve">          Other (specify kind)</t>
  </si>
  <si>
    <t>Delivered to storage</t>
  </si>
  <si>
    <t>Natural Gas purchased:</t>
  </si>
  <si>
    <t>Other gas purchased (specify kind):</t>
  </si>
  <si>
    <t>Other Gas Sales</t>
  </si>
  <si>
    <t xml:space="preserve">        Total Sales</t>
  </si>
  <si>
    <t>AVERAGE CUSTOMERS PER MONTH</t>
  </si>
  <si>
    <t>Other Customers</t>
  </si>
  <si>
    <t xml:space="preserve">        Total Ultimate Consumer</t>
  </si>
  <si>
    <t>Resales</t>
  </si>
  <si>
    <t xml:space="preserve">        Total Customers</t>
  </si>
  <si>
    <t>GAS OPERATING REVENUES RELATIONSHIP</t>
  </si>
  <si>
    <t>No breakdown by primary accounts is required for columns (g) and (h).</t>
  </si>
  <si>
    <t>Accounting Divisions</t>
  </si>
  <si>
    <t>Operations</t>
  </si>
  <si>
    <t>Taxes</t>
  </si>
  <si>
    <t>Other Than</t>
  </si>
  <si>
    <t>Maintenance</t>
  </si>
  <si>
    <t>Expense</t>
  </si>
  <si>
    <t>Amortization</t>
  </si>
  <si>
    <t>Income Taxes</t>
  </si>
  <si>
    <t>(Acct. 401 - 402.1)</t>
  </si>
  <si>
    <t>(Acct. 403)</t>
  </si>
  <si>
    <t>(Acct. 404 - 407)</t>
  </si>
  <si>
    <t>(Acct. 408)</t>
  </si>
  <si>
    <t xml:space="preserve"> 1</t>
  </si>
  <si>
    <t xml:space="preserve"> 2</t>
  </si>
  <si>
    <t xml:space="preserve"> 3</t>
  </si>
  <si>
    <t xml:space="preserve"> 4</t>
  </si>
  <si>
    <t xml:space="preserve"> 5</t>
  </si>
  <si>
    <t xml:space="preserve"> 6</t>
  </si>
  <si>
    <t xml:space="preserve"> 7</t>
  </si>
  <si>
    <t xml:space="preserve"> 8</t>
  </si>
  <si>
    <t xml:space="preserve"> 9</t>
  </si>
  <si>
    <t xml:space="preserve">Totals </t>
  </si>
  <si>
    <t>Cost Areas</t>
  </si>
  <si>
    <t>Types of Segregated Plant</t>
  </si>
  <si>
    <t xml:space="preserve">        (g)</t>
  </si>
  <si>
    <t>34</t>
  </si>
  <si>
    <t>35</t>
  </si>
  <si>
    <t>36</t>
  </si>
  <si>
    <t>37</t>
  </si>
  <si>
    <t>38</t>
  </si>
  <si>
    <t>39</t>
  </si>
  <si>
    <t>41</t>
  </si>
  <si>
    <t xml:space="preserve">Total </t>
  </si>
  <si>
    <t>DATA BY TERRITORIAL SUBDIVISIONS-ELECTRIC (Continued)</t>
  </si>
  <si>
    <t>DISTRIBUTION SYSTEM</t>
  </si>
  <si>
    <t>DISTRIBUTION SYSTEM (Continued)</t>
  </si>
  <si>
    <t>1.  Report the indicated particulars of the electric distribution system as of the end of the year, including street and highway lighting</t>
  </si>
  <si>
    <t xml:space="preserve"> 4.  Show hereunder a brief general statement in description of the distribution system.  Indicate particularly the range of operating voltages</t>
  </si>
  <si>
    <t xml:space="preserve">     system.</t>
  </si>
  <si>
    <t xml:space="preserve">      and the sizes of wire generally used for different purposes (primaries, secondaries, services, etc.) and under differing circumstances.</t>
  </si>
  <si>
    <t xml:space="preserve">      Show also the approximate percentages of network system, of rural lines, of direct current facilities, and of alternating current service</t>
  </si>
  <si>
    <t xml:space="preserve">2.  For the purposes of this schedule the interpretation of the term "distribution area" shall be at the discretion of, and the </t>
  </si>
  <si>
    <t>(LESS) EXTRACTED PRODUCTS USED BY THE UTILITY - (CREDIT)</t>
  </si>
  <si>
    <t>(783)</t>
  </si>
  <si>
    <t>72</t>
  </si>
  <si>
    <t>(Continued)</t>
  </si>
  <si>
    <t>B2. PRODUCTS EXTRACTION (Continued)</t>
  </si>
  <si>
    <t>(784)</t>
  </si>
  <si>
    <t>(785)</t>
  </si>
  <si>
    <t>(786)</t>
  </si>
  <si>
    <t>MAINTENANCE OF EXTRACTION AND REFINING EQUIPMENT</t>
  </si>
  <si>
    <t>(787)</t>
  </si>
  <si>
    <t>MAINTENANCE OF PIPE LINES</t>
  </si>
  <si>
    <t>(788)</t>
  </si>
  <si>
    <t>MAINTENANCE OF EXTRACTED PRODUCTS STORAGE EQUIP.</t>
  </si>
  <si>
    <t>(789)</t>
  </si>
  <si>
    <t>MAINTENANCE OF COMPRESSOR EQUIPMENT</t>
  </si>
  <si>
    <t>(790)</t>
  </si>
  <si>
    <t>MAINTENANCE OF GAS MEASURING AND REG. EQUIPMENT</t>
  </si>
  <si>
    <t>(791)</t>
  </si>
  <si>
    <t xml:space="preserve">          TOTAL PRODUCTS EXTRACTION</t>
  </si>
  <si>
    <t>C. EXPLORATION AND DEVELOPMENT</t>
  </si>
  <si>
    <t>(795)</t>
  </si>
  <si>
    <t>DELAY RENTALS</t>
  </si>
  <si>
    <t>(796)</t>
  </si>
  <si>
    <t>NONPRODUCTIVE WELL DRILLING</t>
  </si>
  <si>
    <t>(797)</t>
  </si>
  <si>
    <t>ABANDONED LEASES</t>
  </si>
  <si>
    <t>(798)</t>
  </si>
  <si>
    <t>OTHER EXPLORATION</t>
  </si>
  <si>
    <t xml:space="preserve">          TOTAL EXPLORATION AND DEVELOPMENT</t>
  </si>
  <si>
    <t>D. OTHER GAS SUPPLY EXPENSES</t>
  </si>
  <si>
    <t>(800)</t>
  </si>
  <si>
    <t>NATURAL GAS WELL HEAD PURCHASES</t>
  </si>
  <si>
    <t>(800.1)</t>
  </si>
  <si>
    <t>NAT. GAS WELL HEAD PURCH., INTRACOMPANY TRANSFERS</t>
  </si>
  <si>
    <t>(801)</t>
  </si>
  <si>
    <t>NATURAL GAS FIELD LINE PURCHASES</t>
  </si>
  <si>
    <t>(802)</t>
  </si>
  <si>
    <t>NATURAL GAS GASOLINE PLANT OUTLET PURCHASES</t>
  </si>
  <si>
    <t>(803)</t>
  </si>
  <si>
    <t>NATURAL GAS TRANSMISSION LINE PURCHASES</t>
  </si>
  <si>
    <t>(804)</t>
  </si>
  <si>
    <t>NATURAL GAS CITY GATE PURCHASES</t>
  </si>
  <si>
    <t>(804.1)</t>
  </si>
  <si>
    <t>LIQUEFIED NATURAL GAS PURCHASES</t>
  </si>
  <si>
    <t>(805)</t>
  </si>
  <si>
    <t>OTHER GAS PURCHASES</t>
  </si>
  <si>
    <t>(805.1)</t>
  </si>
  <si>
    <t>(LESS) PURCHASED GAS COST ADJUSTMENTS</t>
  </si>
  <si>
    <t xml:space="preserve">          TOTAL PURCHASED GAS</t>
  </si>
  <si>
    <t>(806)</t>
  </si>
  <si>
    <t>EXCHANGE GAS</t>
  </si>
  <si>
    <t>PURCHASED GAS EXPENSES</t>
  </si>
  <si>
    <t>(807.1)</t>
  </si>
  <si>
    <t>WELL EXPENSES -- PURCHASED GAS</t>
  </si>
  <si>
    <t>(807.2)</t>
  </si>
  <si>
    <t>OPERATION OF PURCHASED GAS MEASURING STATIONS</t>
  </si>
  <si>
    <t>(807.3)</t>
  </si>
  <si>
    <t>MAINTENANCE OF PURCHASED GAS MEASURING STATIONS</t>
  </si>
  <si>
    <t>(807.4)</t>
  </si>
  <si>
    <t>PURCHASED GAS CALCULATIONS EXPENSES</t>
  </si>
  <si>
    <t>(807.5)</t>
  </si>
  <si>
    <t>OTHER PURCHASED GAS EXPENSES</t>
  </si>
  <si>
    <t xml:space="preserve">          TOTAL PURCHASED GAS EXPENSES</t>
  </si>
  <si>
    <t>(808.1)</t>
  </si>
  <si>
    <t>GAS WITHDRAWN FROM STORAGE -- DEBIT</t>
  </si>
  <si>
    <t>(808.2)</t>
  </si>
  <si>
    <t>(LESS) GAS DELIVERED TO STORAGE -- CREDIT</t>
  </si>
  <si>
    <t>(809.1)</t>
  </si>
  <si>
    <t>WITHDRAWALS OF LIQ. NAT. GAS FOR PROCESSING -- DEBIT</t>
  </si>
  <si>
    <t>(809.2)</t>
  </si>
  <si>
    <t>(LESS) DELIVERIES OF NAT. GAS FOR PROCESSING -- CREDIT</t>
  </si>
  <si>
    <t>GAS USED IN UTILITY OPERATIONS -- CREDIT</t>
  </si>
  <si>
    <t>(810)</t>
  </si>
  <si>
    <t>GAS USED FOR COMPRESSOR STATION FUEL -- CREDIT</t>
  </si>
  <si>
    <t>(811)</t>
  </si>
  <si>
    <t>GAS USED FOR PRODUCTS EXTRACTION -- CREDIT</t>
  </si>
  <si>
    <t>(812)</t>
  </si>
  <si>
    <t>GAS USED FOR OTHER UTILITY OPERATIONS -- CREDIT</t>
  </si>
  <si>
    <t xml:space="preserve">          TOTAL GAS USED IN UTILITY OPERATIONS -- CREDIT</t>
  </si>
  <si>
    <t>(813)</t>
  </si>
  <si>
    <t>OTHER GAS SUPPLY EXPENSES</t>
  </si>
  <si>
    <t xml:space="preserve">          TOTAL OTHER GAS SUPPLY EXPENSE</t>
  </si>
  <si>
    <t xml:space="preserve">          TOTAL PRODUCTION EXPENSES</t>
  </si>
  <si>
    <t>73</t>
  </si>
  <si>
    <t>2. NAT. GAS STORAGE, TERMINALING AND PROCESSING EXP.</t>
  </si>
  <si>
    <t>A. UNDERGROUND STORAGE EXPENSES</t>
  </si>
  <si>
    <t>(814)</t>
  </si>
  <si>
    <t>(815)</t>
  </si>
  <si>
    <t>MAPS AND RECORDS</t>
  </si>
  <si>
    <t>(816)</t>
  </si>
  <si>
    <t>WELLS EXPENSES</t>
  </si>
  <si>
    <t>(817)</t>
  </si>
  <si>
    <t>LINES EXPENSES</t>
  </si>
  <si>
    <t>(818)</t>
  </si>
  <si>
    <t>COMPRESSOR STATION EXPENSES</t>
  </si>
  <si>
    <t>(819)</t>
  </si>
  <si>
    <t>COMPRESSOR STATION FUEL AND POWER</t>
  </si>
  <si>
    <t>(820)</t>
  </si>
  <si>
    <t>MEASURING AND REGULATING STATION EXPENSES</t>
  </si>
  <si>
    <t>(821)</t>
  </si>
  <si>
    <t>(822)</t>
  </si>
  <si>
    <t>EXPLORATION AND DEVELOPMENT</t>
  </si>
  <si>
    <t>(823)</t>
  </si>
  <si>
    <t>GAS LOSSES</t>
  </si>
  <si>
    <t>(824)</t>
  </si>
  <si>
    <t>(825)</t>
  </si>
  <si>
    <t>STORAGE WELL ROYALTIES</t>
  </si>
  <si>
    <t>(826)</t>
  </si>
  <si>
    <t>(830)</t>
  </si>
  <si>
    <t>(831)</t>
  </si>
  <si>
    <t>(832)</t>
  </si>
  <si>
    <t>MAINTENANCE OF RESERVOIRS AND WELLS</t>
  </si>
  <si>
    <t>(833)</t>
  </si>
  <si>
    <t>MAINTENANCE OF LINES</t>
  </si>
  <si>
    <t>(834)</t>
  </si>
  <si>
    <t>MAINTENANCE COMPRESSOR STATION EQUIPMENT</t>
  </si>
  <si>
    <t>(835)</t>
  </si>
  <si>
    <t>MAINTENANCE OF MEASURING AND REG. STATION EQUIPMENT</t>
  </si>
  <si>
    <t>(836)</t>
  </si>
  <si>
    <t>(837)</t>
  </si>
  <si>
    <t xml:space="preserve">          TOTAL UNDERGROUND STORAGE EXPENSES</t>
  </si>
  <si>
    <t>B. OTHER STORAGE EXPENSES</t>
  </si>
  <si>
    <t>(840)</t>
  </si>
  <si>
    <t>(841)</t>
  </si>
  <si>
    <t>OPERATION LABOR AND EXPENSES</t>
  </si>
  <si>
    <t>(842)</t>
  </si>
  <si>
    <t>(842.1)</t>
  </si>
  <si>
    <t>(842.2)</t>
  </si>
  <si>
    <t>(842.3)</t>
  </si>
  <si>
    <t>(843.1)</t>
  </si>
  <si>
    <t>(843.2)</t>
  </si>
  <si>
    <t>INTEREST RATE</t>
  </si>
  <si>
    <t>NOTE</t>
  </si>
  <si>
    <t>MATURITY</t>
  </si>
  <si>
    <t>ACCRUED</t>
  </si>
  <si>
    <t>PAID</t>
  </si>
  <si>
    <t>(843.3)</t>
  </si>
  <si>
    <t>MAINTENANCE OF GAS HOLDERS</t>
  </si>
  <si>
    <t>(843.4)</t>
  </si>
  <si>
    <t>(843.5)</t>
  </si>
  <si>
    <t>MAINTENANCE OF LIQUEFACTION EQUIPMENT</t>
  </si>
  <si>
    <t>(843.6)</t>
  </si>
  <si>
    <t>MAINTENANCE OF VAPORIZING EQUIPMENT</t>
  </si>
  <si>
    <t>(843.7)</t>
  </si>
  <si>
    <t>(843.8)</t>
  </si>
  <si>
    <t>MAINTENANCE OF MEASURING AND REGULATING EQUIPMENT</t>
  </si>
  <si>
    <t>(843.9)</t>
  </si>
  <si>
    <t xml:space="preserve">          TOTAL OTHER STORAGE EXPENSES</t>
  </si>
  <si>
    <t>74</t>
  </si>
  <si>
    <t>Report on Line 11 the amount of unrecognized net asset gain or loss not yet reflected in the market-related value of</t>
  </si>
  <si>
    <t>plan assets.</t>
  </si>
  <si>
    <t xml:space="preserve">In certain instances, a portion of the New York State Jurisdiction OPEB internal reserve may not be subject to the </t>
  </si>
  <si>
    <t xml:space="preserve">  LINE</t>
  </si>
  <si>
    <t>DESCRIPTION</t>
  </si>
  <si>
    <t>NONCURRENT</t>
  </si>
  <si>
    <t>CURRENT</t>
  </si>
  <si>
    <t>LNG</t>
  </si>
  <si>
    <t>TOTAL</t>
  </si>
  <si>
    <t xml:space="preserve">   NO.</t>
  </si>
  <si>
    <t>BALANCE, BEGINNING OF YEAR</t>
  </si>
  <si>
    <t>GAS DELIVERED TO STORAGE</t>
  </si>
  <si>
    <t>GAS WITHDRAWN FROM STORAGE</t>
  </si>
  <si>
    <t>BALANCE, END OF YEAR</t>
  </si>
  <si>
    <t>Dth</t>
  </si>
  <si>
    <t>State basis of segregation of inventory between current and noncurrent portions.</t>
  </si>
  <si>
    <t>GAS DELIVERED TO STORAGE:</t>
  </si>
  <si>
    <t xml:space="preserve">  Cost of gas delivered to storage:</t>
  </si>
  <si>
    <t>If this is the first year the company is subject to the reporting requirements of this schedule, complete separate forms for</t>
  </si>
  <si>
    <t xml:space="preserve">     PBO at settlement date</t>
  </si>
  <si>
    <t>each reportable event having occurred since the company's adoption of SFAS-87 and include those forms in the current</t>
  </si>
  <si>
    <t xml:space="preserve">     Year-to-date increase (or decrease) in actuarial discount rate </t>
  </si>
  <si>
    <t>basis points</t>
  </si>
  <si>
    <t>Annual Report.</t>
  </si>
  <si>
    <t xml:space="preserve">     Percentage decrease in PBO for each 100 basis-point increase in the discount rate</t>
  </si>
  <si>
    <t xml:space="preserve">     Liability gain or (loss): {(6) x (7) x (8)} x 100 -- see instructions</t>
  </si>
  <si>
    <t>On lines 1-15 report activities for the holding company or parent company; on line 16-18 report details for the reporting</t>
  </si>
  <si>
    <t>Settlement gain or (loss):</t>
  </si>
  <si>
    <t xml:space="preserve">company. </t>
  </si>
  <si>
    <t xml:space="preserve">      Accounting value of obligation which was settled</t>
  </si>
  <si>
    <t xml:space="preserve">      Settlement cost (e.g., price of purchased annuity contract)</t>
  </si>
  <si>
    <t>Report on line 1 the amount of overfunding remaining (excess of plan assets, adjusted for accrued or prepaid pension</t>
  </si>
  <si>
    <t xml:space="preserve">      Settlement gain or (loss): (10)-(11)</t>
  </si>
  <si>
    <t>costs, over the Pension Benefit Obligation), if any, from when the company first complied with SFAS-87.  The amount</t>
  </si>
  <si>
    <t>Total accumulated gain or (loss): (1)+(2)+(5)+(9)+(12)</t>
  </si>
  <si>
    <t>should be adjusted by the year-to-date amortization.</t>
  </si>
  <si>
    <t>Settlement ratio: (10)/(6)</t>
  </si>
  <si>
    <t>14.</t>
  </si>
  <si>
    <t>Pretax gain recognizable in current income: (13) x (14)</t>
  </si>
  <si>
    <t>15.</t>
  </si>
  <si>
    <t>Report on line 2 the actuarial gains and losses that occurred in prior fiscal years</t>
  </si>
  <si>
    <t>following compliance with SFAS-87 but have not yet been amortized.  The amount should be</t>
  </si>
  <si>
    <t>Portion of amount on line 15 allocated to reporting company</t>
  </si>
  <si>
    <t>16.</t>
  </si>
  <si>
    <t>adjusted by the year-to-date amortization.</t>
  </si>
  <si>
    <t>Tax-affected gain:</t>
  </si>
  <si>
    <t xml:space="preserve">     Tax rate</t>
  </si>
  <si>
    <t>17.</t>
  </si>
  <si>
    <t>Report on line 3 the actual return on plan assets (the sum of investment income and appreciation).</t>
  </si>
  <si>
    <t xml:space="preserve">     Gain or (loss) after provision for income tax: 16 x [100% - (17)]</t>
  </si>
  <si>
    <t>18.</t>
  </si>
  <si>
    <t>Explain the basis of allocation used to derive the amount reported on line 16 from that reported on line 15:</t>
  </si>
  <si>
    <t>Date of Valuation for Amounts Reported on Lines 1 - 12.</t>
  </si>
  <si>
    <t>Discount Rate</t>
  </si>
  <si>
    <t>Expected Long-Term Rate of Return on Assets (Exterior Fund)</t>
  </si>
  <si>
    <t>Interest Rate Applied to NYS Jurisdiction Internal Reserve Balance</t>
  </si>
  <si>
    <t>NET PERIODIC OPEB COST</t>
  </si>
  <si>
    <t>Actual Return on Plan Assets [ (Gain) or Loss ]</t>
  </si>
  <si>
    <t>Amortization of (Gains) or Losses from Earlier Periods</t>
  </si>
  <si>
    <t xml:space="preserve">(Gain) or Loss Due to a Temporary Deviation From a Substantive Plan </t>
  </si>
  <si>
    <t>Net Periodic OPEB Cost</t>
  </si>
  <si>
    <t>ANALYSIS OF OPEB COSTS, FUNDING AND DEFERRALS (Continued)</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</si>
  <si>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</si>
  <si>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</si>
  <si>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</si>
  <si>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</si>
  <si>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</si>
  <si>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</si>
  <si>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</si>
  <si>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If the respondent's name is long, the "Year ended December 31, 19__" may over pass the</t>
  </si>
  <si>
    <t>on the specific sheet, or delete some spaces on the combined string below.</t>
  </si>
  <si>
    <t>Please fill in the following:</t>
  </si>
  <si>
    <t>Respondent's exact legal name:</t>
  </si>
  <si>
    <t>Address line 1:</t>
  </si>
  <si>
    <t/>
  </si>
  <si>
    <t>Address line 2:</t>
  </si>
  <si>
    <t>Example</t>
  </si>
  <si>
    <t>For the period starting:</t>
  </si>
  <si>
    <t>For the year ended:</t>
  </si>
  <si>
    <t>Date due:</t>
  </si>
  <si>
    <t>Instructions</t>
  </si>
  <si>
    <t>Do not include this sheet in the Annual Report you send to the Commission</t>
  </si>
  <si>
    <t>General Information</t>
  </si>
  <si>
    <t xml:space="preserve">    one or more of the portions thus allocated exceeds 0.2% of the operating revenues of the department to</t>
  </si>
  <si>
    <t xml:space="preserve">    which it is allocated.</t>
  </si>
  <si>
    <t xml:space="preserve">3. In determining whether a refund meets the criteria stated in Instruction 1 above, multiple refunds shall </t>
  </si>
  <si>
    <t xml:space="preserve">    be treated as a single refund if they share a common cause such as a common act of negotiation legisla-</t>
  </si>
  <si>
    <t xml:space="preserve">    tion, adjudication or rulemaking.</t>
  </si>
  <si>
    <t>4. In this report, the utility also shall either propose a method of distributing to its customers the</t>
  </si>
  <si>
    <t xml:space="preserve">    entire amount refunded, or show why it should not make such a distribution.</t>
  </si>
  <si>
    <t>Description of Item</t>
  </si>
  <si>
    <t>20</t>
  </si>
  <si>
    <t>Adjusted Common Equity (1)</t>
  </si>
  <si>
    <t>6</t>
  </si>
  <si>
    <t>Calculation of Common Equity</t>
  </si>
  <si>
    <t>Beginning of</t>
  </si>
  <si>
    <t>End of</t>
  </si>
  <si>
    <t xml:space="preserve">Average for </t>
  </si>
  <si>
    <t>Year</t>
  </si>
  <si>
    <t>7</t>
  </si>
  <si>
    <t>8</t>
  </si>
  <si>
    <t>Capital Stock Expense (Input as negative)</t>
  </si>
  <si>
    <t>10</t>
  </si>
  <si>
    <t>11</t>
  </si>
  <si>
    <t xml:space="preserve">          Total</t>
  </si>
  <si>
    <t>12</t>
  </si>
  <si>
    <t xml:space="preserve">Less:  Investment in Subsidiary Companies </t>
  </si>
  <si>
    <t>13</t>
  </si>
  <si>
    <t xml:space="preserve">         Adjusted Common Equity</t>
  </si>
  <si>
    <t>Allocation of Net Plant between Electric, Gas and Other</t>
  </si>
  <si>
    <t>Percentages</t>
  </si>
  <si>
    <t>14</t>
  </si>
  <si>
    <t>15</t>
  </si>
  <si>
    <t>16</t>
  </si>
  <si>
    <t>17</t>
  </si>
  <si>
    <t xml:space="preserve">       Total</t>
  </si>
  <si>
    <t>(1) It is acceptable to use the allocation method used in the company's last rate case proceeding. If this allocation method is used,</t>
  </si>
  <si>
    <t>please note "YES" here===================&gt;</t>
  </si>
  <si>
    <t xml:space="preserve">It should be noted that these calculated common equity returns are not intended as an evaluation of the </t>
  </si>
  <si>
    <t xml:space="preserve">to be erroneous, the reporting utility shall be duly notified and given a reasonable time within which </t>
  </si>
  <si>
    <t>to make the necessary amendments or corrections.</t>
  </si>
  <si>
    <t>Amount of</t>
  </si>
  <si>
    <t>DATA BY TERRITORIAL SUBDIVISIONS-ELECTRIC</t>
  </si>
  <si>
    <t>Report the indicated breakdown of operating revenue deductions and plant investment applicable respectively to accounting</t>
  </si>
  <si>
    <t>divisions and cost areas.  Accounts, or groups of accounts, which may be kept on a company-wide basis on order of the</t>
  </si>
  <si>
    <t>Commission should be shown as separate single items.  If the boundaries of a "cost area" are not apparent from entries in</t>
  </si>
  <si>
    <t>column (f), or are not otherwise a matter of record with the Commission, a reasonably complete description should be furnished.</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</si>
  <si>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</si>
  <si>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</si>
  <si>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</si>
  <si>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</si>
  <si>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</si>
  <si>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</si>
  <si>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</si>
  <si>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GENERAL INSTRUCTIONS</t>
  </si>
  <si>
    <t xml:space="preserve">1.     The completed original of this report form, properly filled out, shall be filed with </t>
  </si>
  <si>
    <t xml:space="preserve">the Public Service Commission, Albany, N.Y., on or before the 31st of March next following the end of </t>
  </si>
  <si>
    <t>(Account 444)</t>
  </si>
  <si>
    <t>(Account 445)</t>
  </si>
  <si>
    <t>AVG. NO.</t>
  </si>
  <si>
    <t>COMMUNITY</t>
  </si>
  <si>
    <t>OPERATING</t>
  </si>
  <si>
    <t>KILOWATT -</t>
  </si>
  <si>
    <t>OF CUST.</t>
  </si>
  <si>
    <t>REVENUES</t>
  </si>
  <si>
    <t>HOURS SOLD</t>
  </si>
  <si>
    <t>PER MO.</t>
  </si>
  <si>
    <t>(k)</t>
  </si>
  <si>
    <t>(l)</t>
  </si>
  <si>
    <t>(m)</t>
  </si>
  <si>
    <t>(n)</t>
  </si>
  <si>
    <t>(o)</t>
  </si>
  <si>
    <t>(p)</t>
  </si>
  <si>
    <t>NYPSC 182-94</t>
  </si>
  <si>
    <t>40</t>
  </si>
  <si>
    <t xml:space="preserve"> 41</t>
  </si>
  <si>
    <t>Complete reporting of all available information called for in columns (a) through (g) of Section C shall be made for report year 1972, thereafter report only annual changes to columns</t>
  </si>
  <si>
    <t>(c) through (g).  Complete reporting is again required for report year 1974 and every year thereafter with only annual changes to columns (c) through (g) to be shown in the intervals between</t>
  </si>
  <si>
    <t>complete reporting.  List numerically in column (a) each plant subaccount or account as appropriate, to which a rate is applied.  Identify at the bottom of Section C the type of plant included</t>
  </si>
  <si>
    <t xml:space="preserve">in any subaccounts used.  In column (b) report all depreciable plant balances to which rates are applied showing subtotals by functional classifications and showing a composite total. </t>
  </si>
  <si>
    <t>Indicate at the bottom of Section C the manner in which column (b) balances are obtained.  If average balances, state the method of averaging used.  For columns (c), (d) and (e) report</t>
  </si>
  <si>
    <t>available information for each plant subaccount or account listed in column (a).  Identify those accrual periods shown in column (c) which are based upon the life of associated gas reserves</t>
  </si>
  <si>
    <t>or gas supply contract. If mortality studies are prepared to assist in estimating service lives, show in column (f) the type mortality curve selected as most appropriate for the account and in</t>
  </si>
  <si>
    <t>column (g) the weighted average age of surviving plant.  Where the unit-of-production method is used to determine depreciation charges, show at the bottom of Section C any revisions</t>
  </si>
  <si>
    <t>made to estimated gas reserves.</t>
  </si>
  <si>
    <t>If provision for depreciation were made during the year in addition to depreciation provided by application of reported rates, state at the bottom of Section C the amounts and nature of</t>
  </si>
  <si>
    <t xml:space="preserve">     one customer should be counted for each group of meters so added.  The average number of customers means the average of twelve figures at the close of each month.  If customer count in the</t>
  </si>
  <si>
    <t xml:space="preserve">     residential and commercial classifications includes customers counted more than once because of special services, such as space heating, etc., indicate in a footnote the number of such duplicate</t>
  </si>
  <si>
    <t xml:space="preserve">     customers included in each of the two service classifications.</t>
  </si>
  <si>
    <t>and Land</t>
  </si>
  <si>
    <t xml:space="preserve">Limited -term </t>
  </si>
  <si>
    <t>Depletion</t>
  </si>
  <si>
    <t>and Land Rights</t>
  </si>
  <si>
    <t>Rights</t>
  </si>
  <si>
    <t>Gas Plant</t>
  </si>
  <si>
    <t>Functional classification</t>
  </si>
  <si>
    <t>(Account 403)</t>
  </si>
  <si>
    <t>(Account 404.1)</t>
  </si>
  <si>
    <t>(Account 404.2)</t>
  </si>
  <si>
    <t>SPECIAL FUNDS   (Accounts 125, 126, 128)</t>
  </si>
  <si>
    <t>(Sinking Funds, Depreciation Fund, Other Special Funds)</t>
  </si>
  <si>
    <t xml:space="preserve">1.  For each fund which exceeds $250,000 at the end of the year, report the balance below.  </t>
  </si>
  <si>
    <t xml:space="preserve">     Aggregate all other funds.  Indicate nature of any fund included in Account 128, Other Special Funds.</t>
  </si>
  <si>
    <t>2.  Explain, for each fund, any deductions other than withdrawals for the purpose for which the fund was created.</t>
  </si>
  <si>
    <t xml:space="preserve">     or credited. Combine the amounts of monthly accounting entries of the same general nature.  If respondent has more </t>
  </si>
  <si>
    <t xml:space="preserve">     than one utility department, contra accounts debited or credited should indicate the utility department affected.</t>
  </si>
  <si>
    <t xml:space="preserve">3. For Accounts 228.1, Accumulated Provision for Property Insurance and 228.2, Accumulated Provision for Injuries and </t>
  </si>
  <si>
    <t xml:space="preserve">     Damages, explain the nature of the risks covered by the reserves.</t>
  </si>
  <si>
    <t xml:space="preserve">4. For Account 228.4, Accumulated Miscellaneous Operating Provisions, report separately each reserve comprising the </t>
  </si>
  <si>
    <t xml:space="preserve">     account and explain briefly its purpose.</t>
  </si>
  <si>
    <t>CONTRA</t>
  </si>
  <si>
    <t>ITEM</t>
  </si>
  <si>
    <t>ACCOUNT</t>
  </si>
  <si>
    <t>END OF YEAR</t>
  </si>
  <si>
    <t>TOTAL ACCOUNT 228.1</t>
  </si>
  <si>
    <t xml:space="preserve">     TOTAL ACCOUNT 228.2</t>
  </si>
  <si>
    <t xml:space="preserve">     TOTAL ACCOUNT 228.3</t>
  </si>
  <si>
    <t xml:space="preserve">     TOTAL ACCOUNT 228.4</t>
  </si>
  <si>
    <t>19</t>
  </si>
  <si>
    <t>MISCELLANEOUS TAX REFUNDS</t>
  </si>
  <si>
    <t xml:space="preserve">1. Report below particulars concerning all tax refunds received or used as a reduction of taxes payable during the </t>
  </si>
  <si>
    <t xml:space="preserve">    year which are not more than $1.5 million or do not exceed $1,000 and 0.2% of the utility's operating revenues. </t>
  </si>
  <si>
    <t xml:space="preserve">   This information is requested in compliance with Section 89.3, Notification Concerning</t>
  </si>
  <si>
    <t xml:space="preserve">   Tax Refunds, of 16NYCRR.  This report shall be inapplicable to ordinary operating refunds</t>
  </si>
  <si>
    <t xml:space="preserve">    that are not attributable to negotiation or to new legislation, adjudication, or rulemaking ( such as</t>
  </si>
  <si>
    <t xml:space="preserve">    refunds for overpayment of estimated taxes, and carrybacks of net operating losses and investment tax</t>
  </si>
  <si>
    <t xml:space="preserve">    credits).</t>
  </si>
  <si>
    <t>2. In determining whether a refund exceeds 0.2% of operating revenues for purposes of this report, in the</t>
  </si>
  <si>
    <t xml:space="preserve">    case of a gas, electric, steam, or combination utility, operating revenues shall be reduced by the </t>
  </si>
  <si>
    <t xml:space="preserve">    amounts properly chargeable to the functional group of Production Operation and Maintenance expense</t>
  </si>
  <si>
    <t>Adjustments (Explain)</t>
  </si>
  <si>
    <t>The number of files that make up the annual report have been reduced from 172 files to 2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</si>
  <si>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</si>
  <si>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If you feel that certain formulas or cell references in the file are incorrect, make the correction and describe the change made on the " Comment" sheet provided. </t>
  </si>
  <si>
    <t>To print Individual Schedules use the print function of Excel. Select File, then print, making  sure "active sheet" is selected in the print dialogue box. Select Ok.</t>
  </si>
  <si>
    <t xml:space="preserve">As stated above, the name of the two files are FERCFORM.XLS and PSCFORM.XLS.  It is advised that you call up the file and then immediately save it using the assigned file names as shown below. </t>
  </si>
  <si>
    <t>BUG.XLS</t>
  </si>
  <si>
    <t>PSCBUG.XLS</t>
  </si>
  <si>
    <t>CORNING.XLS</t>
  </si>
  <si>
    <t>PSCCORN.XLS</t>
  </si>
  <si>
    <t>NFG.XLS</t>
  </si>
  <si>
    <t>PSCNFG.XLS</t>
  </si>
  <si>
    <t>NMSUB.XLS</t>
  </si>
  <si>
    <t>PSCNMSUB.XLS</t>
  </si>
  <si>
    <t>STLAW.XLS</t>
  </si>
  <si>
    <t>PSCSTLAW.XLLS</t>
  </si>
  <si>
    <t>CENHUD.XLS</t>
  </si>
  <si>
    <t>PSCCH.XLS.</t>
  </si>
  <si>
    <t>CONED.XLS</t>
  </si>
  <si>
    <t>PSCCONED.XLS</t>
  </si>
  <si>
    <t>LILCO.XLS</t>
  </si>
  <si>
    <t>PSCLILCO.XLS</t>
  </si>
  <si>
    <t>NYSEG.XLS</t>
  </si>
  <si>
    <t>PSCNYSEG.XLS</t>
  </si>
  <si>
    <t>NIMO.XLS</t>
  </si>
  <si>
    <t>PSCNIMO.XLS</t>
  </si>
  <si>
    <t>OR.XLS</t>
  </si>
  <si>
    <t>PSCOR.XLS</t>
  </si>
  <si>
    <t xml:space="preserve">RGE.XLS   </t>
  </si>
  <si>
    <t>PSCRGE.XLS</t>
  </si>
  <si>
    <t>FERCFORM.XLS File</t>
  </si>
  <si>
    <t>PSCFORM.XLS File</t>
  </si>
  <si>
    <t>Due to a large amount of data, some companies will be required to file additional pages to complete certain schedules.  If you are required to prepare insert pages, insert pages have been provided in the workspace below the applicable schedule.   The total of the insert pages should be inputted on the related schedule.</t>
  </si>
  <si>
    <t xml:space="preserve">                                  2.  Explain any important adjustments of subaccounts.</t>
  </si>
  <si>
    <t xml:space="preserve">                                  3.  Entries with respect to officers and employees shall not include items for utility services.</t>
  </si>
  <si>
    <t>Merchandising,</t>
  </si>
  <si>
    <t>Officers</t>
  </si>
  <si>
    <t>Utility</t>
  </si>
  <si>
    <t>Jobbing and</t>
  </si>
  <si>
    <t>and</t>
  </si>
  <si>
    <t>Customers</t>
  </si>
  <si>
    <t>Contract Work</t>
  </si>
  <si>
    <t>Employees</t>
  </si>
  <si>
    <t xml:space="preserve">(d)  </t>
  </si>
  <si>
    <t xml:space="preserve">(e)  </t>
  </si>
  <si>
    <t xml:space="preserve">(f)  </t>
  </si>
  <si>
    <t>Balance Beginning of Year</t>
  </si>
  <si>
    <t>Prov. for Uncollectibles for Year</t>
  </si>
  <si>
    <t>Accounts Written Off</t>
  </si>
  <si>
    <t>Collection of Accounts Written Off</t>
  </si>
  <si>
    <t>Balance End of Year</t>
  </si>
  <si>
    <t>4. Summarize the collection and write-off practices applied to overdue customers' accounts.</t>
  </si>
  <si>
    <t>NYPSC 182-78</t>
  </si>
  <si>
    <t>1.</t>
  </si>
  <si>
    <t>Report particulars of notes and accounts receivable from associated companies at end of year.</t>
  </si>
  <si>
    <t>2.</t>
  </si>
  <si>
    <t>3.</t>
  </si>
  <si>
    <t>For notes receivable list each note separately and state purpose for which received.  Show also in column (a) date of note, date</t>
  </si>
  <si>
    <t>of maturity and interest rate.</t>
  </si>
  <si>
    <t>4.</t>
  </si>
  <si>
    <t>If any note was received in satisfaction of an open account, state the period covered by such open account.</t>
  </si>
  <si>
    <t>5.</t>
  </si>
  <si>
    <t>during the year.</t>
  </si>
  <si>
    <t>6.</t>
  </si>
  <si>
    <t>If applicable, see insert Tab 24A</t>
  </si>
  <si>
    <t>Accum. Prov. - Depr &amp; Amort.</t>
  </si>
  <si>
    <t>Pg 201, L 14 (d)</t>
  </si>
  <si>
    <t>Salaries</t>
  </si>
  <si>
    <t>For PSC Use Only (Do not include with Hard Copy of PSC Report)</t>
  </si>
  <si>
    <t>Public Service Commission</t>
  </si>
  <si>
    <t>5 Year Book Data - From PSC Schedules</t>
  </si>
  <si>
    <t>STATEMENT OF REVENUE AND OPERATION AND MAINTENANCE - GAS</t>
  </si>
  <si>
    <t>Annual Report Source</t>
  </si>
  <si>
    <t>GAS REVENUES</t>
  </si>
  <si>
    <t>Commercial</t>
  </si>
  <si>
    <t>Industrial</t>
  </si>
  <si>
    <t>Other Ultimate Customers</t>
  </si>
  <si>
    <t xml:space="preserve">          Total Revenues-Ultimate Customer</t>
  </si>
  <si>
    <t>Sales for Resale</t>
  </si>
  <si>
    <t xml:space="preserve">          Total Revenues from Gas Sales</t>
  </si>
  <si>
    <t>Transportation Sales</t>
  </si>
  <si>
    <t>Other Gas Operating Revenues</t>
  </si>
  <si>
    <t xml:space="preserve">          Total Gas Operating Revenues</t>
  </si>
  <si>
    <t>SALES (Mcf)</t>
  </si>
  <si>
    <t xml:space="preserve">        Total Sales-Ultimate Consumer</t>
  </si>
  <si>
    <t>If reports to stockholders or audited annual financial statements are not prepared, so state below:</t>
  </si>
  <si>
    <t>1</t>
  </si>
  <si>
    <t>ANNUAL REPORT (Continued)</t>
  </si>
  <si>
    <t>($000s)</t>
  </si>
  <si>
    <t xml:space="preserve">Note: A reconciliation between the PSC and FERC is only necessary if the net income difference is greater than .05%. </t>
  </si>
  <si>
    <t>Line</t>
  </si>
  <si>
    <t>PSC</t>
  </si>
  <si>
    <t>FERC</t>
  </si>
  <si>
    <t>Consolidations</t>
  </si>
  <si>
    <t>Footnote</t>
  </si>
  <si>
    <t>Stockholder's</t>
  </si>
  <si>
    <t>No.</t>
  </si>
  <si>
    <t>USOA</t>
  </si>
  <si>
    <t>Adjustments</t>
  </si>
  <si>
    <t>Eliminations</t>
  </si>
  <si>
    <t>Ref</t>
  </si>
  <si>
    <t>Report</t>
  </si>
  <si>
    <t>Balance Sheet</t>
  </si>
  <si>
    <t>Assets</t>
  </si>
  <si>
    <t xml:space="preserve">  Total Net Utility Plant</t>
  </si>
  <si>
    <t xml:space="preserve">  Other Property &amp; Investments</t>
  </si>
  <si>
    <t xml:space="preserve">Report on line 6 the Pension Benefit Obligation (PBO) updated from the previous year-end figure to the settlement date. </t>
  </si>
  <si>
    <t xml:space="preserve">  a. the amount recorded as income for the current year</t>
  </si>
  <si>
    <t>This amount should reflect the addition of a pro rata portion of the service cost and interest cost and the subtraction of</t>
  </si>
  <si>
    <t xml:space="preserve">  b. the amount deferred on the balance sheet</t>
  </si>
  <si>
    <t>benefit payments.  It should also reflect any plan changes made during the year.</t>
  </si>
  <si>
    <t xml:space="preserve">  c. amortization period for the deferred amount (specify beginning and ending dates).</t>
  </si>
  <si>
    <t>Convert the basis points and percentages reported on line 7 and 8 to their decimal equivalents before entering them in the</t>
  </si>
  <si>
    <t xml:space="preserve">Briefly describe the event (e.g., settlement, curtailment or termination with short description of the change) and the date of </t>
  </si>
  <si>
    <t xml:space="preserve">formula on line 9. </t>
  </si>
  <si>
    <t>its occurrence.</t>
  </si>
  <si>
    <t>Report on line 17 the applicable Federal income tax rate.  Although no tax is currently payable on the gain and loss, it should</t>
  </si>
  <si>
    <t>be reflected because it represents a reduction of future pretax pension expense.</t>
  </si>
  <si>
    <t>If the event involves the purchase of an annuity contract(s), state whether they are participating or nonparticipating</t>
  </si>
  <si>
    <t>State separately below for each reportable event having occurred since the company's initial compliance with SFAS-87, and for</t>
  </si>
  <si>
    <t>contracts.  If they are participating, explain the terms and state the cost difference between the contract(s) purchased and</t>
  </si>
  <si>
    <t>which amortization of deferred gains or losses was not completed by December 31 of last year, the (1) type of event, e.g.</t>
  </si>
  <si>
    <t>identical contracts without the participating feature.</t>
  </si>
  <si>
    <t>settlement or curtailment, (2) date of occurrence, (3) amount of gain or loss originally deferred, (4) period of amortization</t>
  </si>
  <si>
    <t>specified by beginning and ending dates, and (5) amount of the current year's amortization.</t>
  </si>
  <si>
    <t>If the event qualified as a "small settlement" under SFAS 88, and the company elected not to recognize the gain or loss, state:</t>
  </si>
  <si>
    <t xml:space="preserve">   a. number of employees affected</t>
  </si>
  <si>
    <t xml:space="preserve">2. Report all payments for undelivered gas on line 5 and complete schedule 34 showing </t>
  </si>
  <si>
    <t xml:space="preserve">     particulars for gas prepayments.</t>
  </si>
  <si>
    <t>3. Minor items may be grouped by classes, showing number of such items.</t>
  </si>
  <si>
    <t xml:space="preserve">End of Year </t>
  </si>
  <si>
    <t>Nature of Prepayment</t>
  </si>
  <si>
    <t xml:space="preserve">                                                TOTAL (Account 165)</t>
  </si>
  <si>
    <t>OTHER CURRENT AND ACCRUED ASSETS (Accounts 172, 173, and 174)</t>
  </si>
  <si>
    <t>1.  Give a description and the amount of the principal items carried at the end of the</t>
  </si>
  <si>
    <t xml:space="preserve">     year in each of the accounts listed below.</t>
  </si>
  <si>
    <t>2.  Minor items may be grouped by classes, showing the number of items in each group.</t>
  </si>
  <si>
    <t>End Of Year</t>
  </si>
  <si>
    <t xml:space="preserve">  Line</t>
  </si>
  <si>
    <t xml:space="preserve">Rents Receivable (Account 172)                       </t>
  </si>
  <si>
    <t>TOTAL (Account 172)</t>
  </si>
  <si>
    <t>Accrued Utility Revenues  (Account 173)</t>
  </si>
  <si>
    <t>TOTAL (Account 173)</t>
  </si>
  <si>
    <t>Miscellaneous Current and Accrued Assets (Account 174)</t>
  </si>
  <si>
    <t>TOTAL (Account 174)</t>
  </si>
  <si>
    <t>Attach herein (following this page) the respondent's latest annual report to stockholders. If such a report is not prepared, but if audited annual financial statements on which a certified public accountant expresses an opinion are regularly prepared and distributed to bondholders, banking institutions or security analysts, submit that.</t>
  </si>
  <si>
    <t>If the respondent's annual report to stockholders or audited annual financial statements are prepared on a calendar year basis, the major financial statements contained therein, i.e., Balance Sheet, Income and Retained Earnings Statement and Statement of Cash Flows, shall be reconciled with the corresponding PSC and FERC statements. The reconciliation shall contain an explanation of all differences in reporting.</t>
  </si>
  <si>
    <t xml:space="preserve">      rendered at other than a 60-cycle frequency.  Identify exceptions to customary practices (i.e. the last two items in the preceding</t>
  </si>
  <si>
    <t xml:space="preserve">     responsibility of, the reporting utility.  In general when the territory served covers considerable area these subdivisions should</t>
  </si>
  <si>
    <t xml:space="preserve">      sentence) with applicable distribution areas.</t>
  </si>
  <si>
    <t xml:space="preserve">     be selected so that, from territorial and rate standpoints, the data reported will be of reasonable significance.  Entries in</t>
  </si>
  <si>
    <t xml:space="preserve">     column (a) should reflect the approximate geographical extent of the individual subdivision.</t>
  </si>
  <si>
    <t>3.  Entries in column (b) may be based on estimates and those in column (c) should exclude switching and voltage regulator stations.</t>
  </si>
  <si>
    <t xml:space="preserve">     Entries in columns (d) and (e) should not include services.</t>
  </si>
  <si>
    <t>Maximum</t>
  </si>
  <si>
    <t>Number of</t>
  </si>
  <si>
    <t>Street and Highway Lighting</t>
  </si>
  <si>
    <t>Coincident</t>
  </si>
  <si>
    <t>Power Units</t>
  </si>
  <si>
    <t>Miles of Conductor</t>
  </si>
  <si>
    <t xml:space="preserve">Miles of </t>
  </si>
  <si>
    <t>Number of Services</t>
  </si>
  <si>
    <t>Connected</t>
  </si>
  <si>
    <t>Distribution Area</t>
  </si>
  <si>
    <t>Demand - kW.</t>
  </si>
  <si>
    <t>(See instructions)</t>
  </si>
  <si>
    <t>Overhead</t>
  </si>
  <si>
    <t>Underground</t>
  </si>
  <si>
    <t>Duct</t>
  </si>
  <si>
    <t>Meters</t>
  </si>
  <si>
    <t>Lights</t>
  </si>
  <si>
    <t>44</t>
  </si>
  <si>
    <t>45</t>
  </si>
  <si>
    <t>deductions applicable thereto and the plant investment as of the end of the year within this State.</t>
  </si>
  <si>
    <t>8.     All entries shall be made in black or dark blue except those of a contrary or opposite nature, which</t>
  </si>
  <si>
    <t xml:space="preserve">should be made in red or enclosed in parentheses.  Inserts, if any, should be appropriately identified </t>
  </si>
  <si>
    <t>with the schedules to which they relate.</t>
  </si>
  <si>
    <t>9.     Insert the initials of the reporting utility and the year which the report covers in the space</t>
  </si>
  <si>
    <t>provided on each page.</t>
  </si>
  <si>
    <t>10.   Cents are to be omitted on all schedules except where they apply to averages and figures per unit</t>
  </si>
  <si>
    <t>where cents are important.  The amounts shown on all supporting schedules shall agree with the item</t>
  </si>
  <si>
    <t>in the statement they support.</t>
  </si>
  <si>
    <t>NYPSC 182-95</t>
  </si>
  <si>
    <t>LIST OF SCHEDULES</t>
  </si>
  <si>
    <t>SUPPLEMENTAL FILING FOR ELECTRIC AND GAS COMPANIES</t>
  </si>
  <si>
    <t>Title of Schedules</t>
  </si>
  <si>
    <t>Page No.</t>
  </si>
  <si>
    <t>(a)</t>
  </si>
  <si>
    <t>(b)</t>
  </si>
  <si>
    <t>General Section</t>
  </si>
  <si>
    <t>Reconciliation between FERC, PSC and</t>
  </si>
  <si>
    <t>Transmission and Compression of Gas by Others...............</t>
  </si>
  <si>
    <t xml:space="preserve">  Stockholders Annual Report................................................................................</t>
  </si>
  <si>
    <t>83-84</t>
  </si>
  <si>
    <t>Intrastate Revenues.....................................................................</t>
  </si>
  <si>
    <t>Data by Territorial Subdivisions/Cost Areas - Gas........................</t>
  </si>
  <si>
    <t>Transmission</t>
  </si>
  <si>
    <t xml:space="preserve">    accounts; in the case of a combination utility the refund shall be deemed to exceed 0.2% of operating</t>
  </si>
  <si>
    <t xml:space="preserve">    revenues if, after the refund is allocated among the gas, electric and steam departments in a manner</t>
  </si>
  <si>
    <t xml:space="preserve">    reflecting insofar as possible the extent to which the refund is related to each department's activities, </t>
  </si>
  <si>
    <t>MAINTENANCE OF MEAS. AND REG. STA. EQUIP. - GENERAL</t>
  </si>
  <si>
    <t>(890)</t>
  </si>
  <si>
    <t>MAINTENANCE OF MEAS. AND REG. STA. EQUIP. -INDUST.</t>
  </si>
  <si>
    <t>(891)</t>
  </si>
  <si>
    <t>MAINT. OF MEAS. AND REG. STA. EQUIP. - CITY GATE CHECK STA.</t>
  </si>
  <si>
    <t>(892)</t>
  </si>
  <si>
    <t>MAINTENANCE OF SERVICES</t>
  </si>
  <si>
    <t>(893)</t>
  </si>
  <si>
    <t>MAINTENANCE OF METERS AND HOUSE REGULATORS</t>
  </si>
  <si>
    <t>(894)</t>
  </si>
  <si>
    <t xml:space="preserve">          TOTAL DISTRIBUTION EXPENSES</t>
  </si>
  <si>
    <t>5. CUSTOMER ACCOUNTS EXPENSES</t>
  </si>
  <si>
    <t>(901)</t>
  </si>
  <si>
    <t>SUPERVISION</t>
  </si>
  <si>
    <t>(902)</t>
  </si>
  <si>
    <t>METER READING EXPENSES</t>
  </si>
  <si>
    <t>(903)</t>
  </si>
  <si>
    <t>CUSTOMER RECORDS AND COLLECTION EXPENSES</t>
  </si>
  <si>
    <t>(904)</t>
  </si>
  <si>
    <t>UNCOLLECTIBLE ACCOUNTS</t>
  </si>
  <si>
    <t>(905)</t>
  </si>
  <si>
    <t>MISCELLANEOUS CUSTOMER ACCOUNTS EXPENSES</t>
  </si>
  <si>
    <t xml:space="preserve">          TOTAL CUSTOMER ACCOUNTS EXPENSES</t>
  </si>
  <si>
    <t>76</t>
  </si>
  <si>
    <t>6. CUSTOMER SERVICE AND INFORMATIONAL EXPENSES</t>
  </si>
  <si>
    <t>(907)</t>
  </si>
  <si>
    <t xml:space="preserve">SUPERVISION </t>
  </si>
  <si>
    <t>(908)</t>
  </si>
  <si>
    <t>CUSTOMER ASSISTANCE EXPENSES</t>
  </si>
  <si>
    <t>(909)</t>
  </si>
  <si>
    <t>INFORMATIONAL AND INSTRUCTIONAL EXPENSES</t>
  </si>
  <si>
    <t>(910)</t>
  </si>
  <si>
    <t>MISCELLANEOUS CUST. SVC. AND INFORMATIONAL EXPENSES</t>
  </si>
  <si>
    <t xml:space="preserve">          TOTAL CUSTOMER SERVICE AND INFORMATION EXPENSES</t>
  </si>
  <si>
    <t>7. SALES EXPENSES</t>
  </si>
  <si>
    <t>(911)</t>
  </si>
  <si>
    <t>(912)</t>
  </si>
  <si>
    <t>DEMONSTRATING AND SELLING EXPENSES</t>
  </si>
  <si>
    <t>(913)</t>
  </si>
  <si>
    <t>ADVERTISING EXPENSES</t>
  </si>
  <si>
    <t>(916)</t>
  </si>
  <si>
    <t>MISCELLANEOUS SALES EXPENSES</t>
  </si>
  <si>
    <t xml:space="preserve">          TOTAL SALES EXPENSES</t>
  </si>
  <si>
    <t>8. ADMINISTRATIVE AND GENERAL EXPENSES</t>
  </si>
  <si>
    <t>(920)</t>
  </si>
  <si>
    <t>ADMINISTRATIVE AND GENERAL SALARIES</t>
  </si>
  <si>
    <t>(921)</t>
  </si>
  <si>
    <t>OFFICE SUPPLIES AND EXPENSES</t>
  </si>
  <si>
    <t>(922)</t>
  </si>
  <si>
    <t>(LESS) ADMINISTRATIVE EXPENSES TRANSFERRED - (CREDIT)</t>
  </si>
  <si>
    <t>(923)</t>
  </si>
  <si>
    <t>OUTSIDE SERVICES EMPLOYED</t>
  </si>
  <si>
    <t>(924)</t>
  </si>
  <si>
    <t>PROPERTY INSURANCE</t>
  </si>
  <si>
    <t>(925)</t>
  </si>
  <si>
    <t>INJURIES AND DAMAGES</t>
  </si>
  <si>
    <t>(926)</t>
  </si>
  <si>
    <t>EMPLOYEE PENSIONS AND BENEFITS</t>
  </si>
  <si>
    <t>(927)</t>
  </si>
  <si>
    <t>FRANCHISE REQUIREMENTS</t>
  </si>
  <si>
    <t>(928)</t>
  </si>
  <si>
    <t>REGULATORY COMMISSION EXPENSES</t>
  </si>
  <si>
    <t>(929)</t>
  </si>
  <si>
    <t>(LESS) DUPLICATE CHARGES - (CREDIT)</t>
  </si>
  <si>
    <t>(930.1)</t>
  </si>
  <si>
    <t>GENERAL ADVERTISING EXPENSES</t>
  </si>
  <si>
    <t>(930.2)</t>
  </si>
  <si>
    <t>MISCELLANEOUS GENERAL EXPENSES</t>
  </si>
  <si>
    <t>(931)</t>
  </si>
  <si>
    <t xml:space="preserve">     TOTAL OPERATION</t>
  </si>
  <si>
    <t>(932)</t>
  </si>
  <si>
    <t>MAINTENANCE OF GENERAL PLANT</t>
  </si>
  <si>
    <t xml:space="preserve">     TOTAL ADMINISTRATIVE AND GENERAL EXPENSES</t>
  </si>
  <si>
    <t xml:space="preserve">     TOTAL GAS OPERATION AND MAINTENANCE EXPENSES</t>
  </si>
  <si>
    <t>NUMBER OF GAS DEPARTMENT EMPLOYEES</t>
  </si>
  <si>
    <t>1. The data on number of employees should be reported for the payroll period ending nearest to October 31, or any payroll period ending 60 days before or after October 31.</t>
  </si>
  <si>
    <t>2. If the respondent's payroll for the reporting period includes any special construction personnel, include such employees on line 3, and show the number of such special construction employees in a footnote.</t>
  </si>
  <si>
    <t>Payroll Period ended (Date)</t>
  </si>
  <si>
    <t>Total Regular Full-Time Employees</t>
  </si>
  <si>
    <t>Total Part-Time and Temporary Employees</t>
  </si>
  <si>
    <t>Total Employees</t>
  </si>
  <si>
    <t>77</t>
  </si>
  <si>
    <t>PURCHASED GAS (Account 800 thru 805)</t>
  </si>
  <si>
    <t>1. Report below particulars of purchases for redistribution during the year.</t>
  </si>
  <si>
    <t>2. Minor purchases and borderline purchases, appropriately designated, may be grouped and entries in column (b) and (c) may be omitted.</t>
  </si>
  <si>
    <t>3. For manufactured gas, entries in column (d) should reflect the specific process to the extent such information is available.</t>
  </si>
  <si>
    <t>Contract</t>
  </si>
  <si>
    <t>Kind of gas</t>
  </si>
  <si>
    <t>or Service</t>
  </si>
  <si>
    <t>Point of</t>
  </si>
  <si>
    <t>and Average</t>
  </si>
  <si>
    <t>Purchased From</t>
  </si>
  <si>
    <t>Cl. No.</t>
  </si>
  <si>
    <t>Receipt</t>
  </si>
  <si>
    <t>Btu</t>
  </si>
  <si>
    <t>Cost</t>
  </si>
  <si>
    <t xml:space="preserve"> Totals (Account 800)</t>
  </si>
  <si>
    <t xml:space="preserve"> Totals (Account 800.1)</t>
  </si>
  <si>
    <t xml:space="preserve"> Totals (Account 801)</t>
  </si>
  <si>
    <t xml:space="preserve"> Totals (Account 802)</t>
  </si>
  <si>
    <t>78</t>
  </si>
  <si>
    <t>PURCHASED GAS (Account 800 thru 805) Continued</t>
  </si>
  <si>
    <t>Purchased from</t>
  </si>
  <si>
    <t xml:space="preserve"> Totals (Account 803)</t>
  </si>
  <si>
    <t xml:space="preserve"> Totals (Account 804)</t>
  </si>
  <si>
    <t xml:space="preserve"> Totals (Account 804.1)</t>
  </si>
  <si>
    <t xml:space="preserve"> Totals (Account 805)</t>
  </si>
  <si>
    <t xml:space="preserve"> Totals (Account 805.1)</t>
  </si>
  <si>
    <t>79</t>
  </si>
  <si>
    <t>CONTRACTS FOR PURCHASE OF GAS</t>
  </si>
  <si>
    <t>Account 190</t>
  </si>
  <si>
    <t>Account 281</t>
  </si>
  <si>
    <t>Account 282</t>
  </si>
  <si>
    <t>Account 283</t>
  </si>
  <si>
    <t>NYPSC 182-93</t>
  </si>
  <si>
    <t>21</t>
  </si>
  <si>
    <t>TEMPORARY INCOME TAX DIFFERENCES - SFAS 109</t>
  </si>
  <si>
    <t>Report below the accumulated deferred Federal income tax assets/liabilities, as of December 31 of the reporting year, that result</t>
  </si>
  <si>
    <t>purely from the implementation of SFAS - 109, "Accounting for Income Taxes", and in accordance with the Commission's associated</t>
  </si>
  <si>
    <t>Policy Statement (issued January 15, 1993) in Case 92-M-1005.</t>
  </si>
  <si>
    <t>AFUDC</t>
  </si>
  <si>
    <t>AFUDC - Net of Tax - Plant</t>
  </si>
  <si>
    <t>AFUDC - Equity Component - Plant</t>
  </si>
  <si>
    <t>Other Net of Tax Items (specify)</t>
  </si>
  <si>
    <t xml:space="preserve">the year to which the report applies.  At least one additional copy shall be retained in the files of </t>
  </si>
  <si>
    <t>the reporting utility.</t>
  </si>
  <si>
    <t xml:space="preserve">2.     All utility companies upon which this report form is served are required by statute to complete and </t>
  </si>
  <si>
    <t xml:space="preserve">to file the report.  The statute further provides that when any such report is defective or believed </t>
  </si>
  <si>
    <t>5. For any securities, notes, or accounts that were pledged, designate such securities, notes or accounts and in a footnote state the name of the pledgee and purpose of the pledge.</t>
  </si>
  <si>
    <t>6. If commission approval was required for any advance made or security acquired, designate such fact and in a  footnote give date of authorization and case number.</t>
  </si>
  <si>
    <t>7. Interest and dividend revenues from investments should be reported in column (g), including such revenues from securities disposed of during the year.</t>
  </si>
  <si>
    <t>8. In column (h) report for each investment disposed of during the year the gain or loss represented by the difference between cost of the investment ( or the other amount</t>
  </si>
  <si>
    <t xml:space="preserve">     at which carried in the books of account if different from cost) and the selling price therefor, not including any dividend or interest adjustment includible in column (g).</t>
  </si>
  <si>
    <t xml:space="preserve">Principal </t>
  </si>
  <si>
    <t>A. BALANCES AND CHANGES DURING YEAR</t>
  </si>
  <si>
    <t>(ACCOUNT 108)</t>
  </si>
  <si>
    <t xml:space="preserve"> Balance beginning of year</t>
  </si>
  <si>
    <t xml:space="preserve"> Depreciation provisions for year, charged to:</t>
  </si>
  <si>
    <t xml:space="preserve">     (403) Depreciation expense</t>
  </si>
  <si>
    <t xml:space="preserve">     (413) Exp. of Gas Plt. Leas. to Others</t>
  </si>
  <si>
    <t xml:space="preserve">     Transportation expenses - clearing</t>
  </si>
  <si>
    <t xml:space="preserve">          Other clearing accounts</t>
  </si>
  <si>
    <t xml:space="preserve">          Other accounts (specify):</t>
  </si>
  <si>
    <t xml:space="preserve">          Total depreciation provisions for year</t>
  </si>
  <si>
    <t xml:space="preserve"> Net charges for plant retired:</t>
  </si>
  <si>
    <t xml:space="preserve">     Book cost of plant retired</t>
  </si>
  <si>
    <t xml:space="preserve">     Cost of Removal</t>
  </si>
  <si>
    <t xml:space="preserve">     Salvage (credit)</t>
  </si>
  <si>
    <t xml:space="preserve">          Net charges for plant retired</t>
  </si>
  <si>
    <t xml:space="preserve"> Other debit or credit items (describe):</t>
  </si>
  <si>
    <t xml:space="preserve"> Balance end of year</t>
  </si>
  <si>
    <t>B. BALANCES AT END OF YEAR ACCORDING TO FUNCTIONAL CLASSIFICATIONS</t>
  </si>
  <si>
    <t xml:space="preserve"> Production - Manufactured Gas</t>
  </si>
  <si>
    <t xml:space="preserve"> Production and Gathering - Natural Gas</t>
  </si>
  <si>
    <t xml:space="preserve"> Products Extraction - Natural Gas</t>
  </si>
  <si>
    <t xml:space="preserve"> Underground Gas Storage</t>
  </si>
  <si>
    <t xml:space="preserve"> Other Gas Storage</t>
  </si>
  <si>
    <t xml:space="preserve"> Base Load LNG Terminating and Procurement</t>
  </si>
  <si>
    <t xml:space="preserve"> Transmission</t>
  </si>
  <si>
    <t xml:space="preserve"> Distribution</t>
  </si>
  <si>
    <t xml:space="preserve"> General</t>
  </si>
  <si>
    <t xml:space="preserve"> Total</t>
  </si>
  <si>
    <t>63</t>
  </si>
  <si>
    <t>GAS OPERATING REVENUES (Account 400)</t>
  </si>
  <si>
    <t>* If book cost is different from cost to respondent, give cost to respondent in a footnote and explain difference.</t>
  </si>
  <si>
    <t>Furnish a summary statement for each of the accounts listed here for each department and for</t>
  </si>
  <si>
    <t xml:space="preserve">description and amounts, of transactions earned through each such account and, except to the extent that the </t>
  </si>
  <si>
    <t>information is shown elsewhere in this report, opening and closing balances.  If any of the property involved</t>
  </si>
  <si>
    <t xml:space="preserve">has an income producing status during the year, the gross income and applicable expenses (suitably subdivided) </t>
  </si>
  <si>
    <t xml:space="preserve">should be reported.   </t>
  </si>
  <si>
    <t>*  Specify in the space below the reason(s) for any difference between the amounts reported</t>
  </si>
  <si>
    <t xml:space="preserve">    on lines 23(b) and 24(b).</t>
  </si>
  <si>
    <t>Other</t>
  </si>
  <si>
    <t>Miscellaneous Data................................................................</t>
  </si>
  <si>
    <t>Temporary Income Tax Differences - SFAS 109.............</t>
  </si>
  <si>
    <t>Extraordinary Items.....................................................................</t>
  </si>
  <si>
    <t>Employee Protective Plans........................................................</t>
  </si>
  <si>
    <t>Analysis of Pension Costs........................................................</t>
  </si>
  <si>
    <t>26-27</t>
  </si>
  <si>
    <t>Analysis of Pension Settlements, Curtailments and</t>
  </si>
  <si>
    <t xml:space="preserve">    Terminations............................................................................</t>
  </si>
  <si>
    <t>28-29</t>
  </si>
  <si>
    <t>Analysis of OPEB Cost, Funding and Deferrals..................</t>
  </si>
  <si>
    <t>30-33</t>
  </si>
  <si>
    <t>Electric Section</t>
  </si>
  <si>
    <t>Sales of Electricity by Communities.........................................</t>
  </si>
  <si>
    <t>40-41</t>
  </si>
  <si>
    <t>42</t>
  </si>
  <si>
    <t>Data by Territorial Subdivisions - Electric..............................</t>
  </si>
  <si>
    <t>43</t>
  </si>
  <si>
    <t>Distribution System....................................................................</t>
  </si>
  <si>
    <t>44-45</t>
  </si>
  <si>
    <t>Gas Section</t>
  </si>
  <si>
    <t>60-62</t>
  </si>
  <si>
    <t>Sales of Natural Gas by Communities......................................</t>
  </si>
  <si>
    <t>65-66</t>
  </si>
  <si>
    <t>Sales for Resale.........................................................................</t>
  </si>
  <si>
    <t>Revenue from Transportation of Gas of Others..................</t>
  </si>
  <si>
    <t xml:space="preserve">      d. an event that significantly reduces the expected of years future service for present employees who are entitled</t>
  </si>
  <si>
    <t xml:space="preserve">     Expected return   </t>
  </si>
  <si>
    <t>Exchange of Gas Transactions.................................................</t>
  </si>
  <si>
    <t>NYPSC 182-96</t>
  </si>
  <si>
    <t xml:space="preserve">RECONCILIATION BETWEEN FERC, PSC AND STOCKHOLDER'S </t>
  </si>
  <si>
    <t>LNG PROCESSING TERMINAL LABOR AND EXPENSES</t>
  </si>
  <si>
    <t>(844.3)</t>
  </si>
  <si>
    <t>LIQUEFACTION PROCESSING LABOR AND EXPENSES</t>
  </si>
  <si>
    <t>(844.4)</t>
  </si>
  <si>
    <t>LIQUEFACTION TRANSPORTATION LABOR AND EXPENSES</t>
  </si>
  <si>
    <t>(844.5)</t>
  </si>
  <si>
    <t>MEASURING AND REGULATING LABOR AND EXPENSES</t>
  </si>
  <si>
    <t>(844.6)</t>
  </si>
  <si>
    <t>COMPRESSOR STATION LABOR AND EXPENSES</t>
  </si>
  <si>
    <t>(844.7)</t>
  </si>
  <si>
    <t>COMMUNICATION SYSTEM EXPENSES</t>
  </si>
  <si>
    <t>(844.8)</t>
  </si>
  <si>
    <t>SYSTEM CONTROL AND LOAD DISPATCHING</t>
  </si>
  <si>
    <t>(845.1)</t>
  </si>
  <si>
    <t>(845.2)</t>
  </si>
  <si>
    <t>(845.3)</t>
  </si>
  <si>
    <t>(845.4)</t>
  </si>
  <si>
    <t>DEMURRAGE CHARGES</t>
  </si>
  <si>
    <t>(845.5)</t>
  </si>
  <si>
    <t>(LESS) WHARFAGE RECEIPTS -- CREDIT</t>
  </si>
  <si>
    <t>(845.6)</t>
  </si>
  <si>
    <t>PROCESSING LIQUEFIED OR VAPORIZED GAS BY OTHERS</t>
  </si>
  <si>
    <t>(846.1)</t>
  </si>
  <si>
    <t>(846.2)</t>
  </si>
  <si>
    <t>(847.1)</t>
  </si>
  <si>
    <t>(847.2)</t>
  </si>
  <si>
    <t>(847.3)</t>
  </si>
  <si>
    <t>MAINTENANCE OF LNG PROCESSING TERMINAL EQUIPMENT</t>
  </si>
  <si>
    <t>(847.4)</t>
  </si>
  <si>
    <t>MAINTENANCE OF LNG TRANSPORTATION EQUIPMENT</t>
  </si>
  <si>
    <t>(847.5)</t>
  </si>
  <si>
    <t>(847.6)</t>
  </si>
  <si>
    <t>MAINTENANCE OF COMPRESSOR STATION EQUIPMENT</t>
  </si>
  <si>
    <t>(847.7)</t>
  </si>
  <si>
    <t>MAINTENANCE OF COMMUNICATION EQUIPMENT</t>
  </si>
  <si>
    <t>(847.8)</t>
  </si>
  <si>
    <t xml:space="preserve">          TOTAL LIQ. NAT. GAS TERMINALING AND PROCESSING EXP.</t>
  </si>
  <si>
    <t xml:space="preserve">          TOTAL NATURAL GAS STORAGE</t>
  </si>
  <si>
    <t>3. TRANSMISSION EXPENSES</t>
  </si>
  <si>
    <t>(850)</t>
  </si>
  <si>
    <t>(851)</t>
  </si>
  <si>
    <t>(852)</t>
  </si>
  <si>
    <t>(853)</t>
  </si>
  <si>
    <t>(854)</t>
  </si>
  <si>
    <t>GAS FOR COMPRESSOR STATION FUEL</t>
  </si>
  <si>
    <t>(855)</t>
  </si>
  <si>
    <t>OTHER FUEL AND POWER FOR COMPRESSOR STATIONS</t>
  </si>
  <si>
    <t>(856)</t>
  </si>
  <si>
    <t>MAINS EXPENSES</t>
  </si>
  <si>
    <t>(857)</t>
  </si>
  <si>
    <t>(858)</t>
  </si>
  <si>
    <t>TRANSMISSION AND COMPRESSION OF GAS BY OTHERS</t>
  </si>
  <si>
    <t>(859)</t>
  </si>
  <si>
    <t>(860)</t>
  </si>
  <si>
    <t>75</t>
  </si>
  <si>
    <t>3. TRANSMISSION EXPENSES (Continued)</t>
  </si>
  <si>
    <t>(861)</t>
  </si>
  <si>
    <t>(862)</t>
  </si>
  <si>
    <t>(863)</t>
  </si>
  <si>
    <t>MAINTENANCE OF MAINS</t>
  </si>
  <si>
    <t>(864)</t>
  </si>
  <si>
    <t>(865)</t>
  </si>
  <si>
    <t>MAINTENANCE OF MEASURING AND REG. STATION EQUIP.</t>
  </si>
  <si>
    <t>(866)</t>
  </si>
  <si>
    <t>(867)</t>
  </si>
  <si>
    <t xml:space="preserve">          TOTAL TRANSMISSION EXPENSES</t>
  </si>
  <si>
    <t>4. DISTRIBUTION EXPENSES</t>
  </si>
  <si>
    <t>(870)</t>
  </si>
  <si>
    <t>(871)</t>
  </si>
  <si>
    <t xml:space="preserve">DISTRIBUTION LOAD DISPATCHING </t>
  </si>
  <si>
    <t>(872)</t>
  </si>
  <si>
    <t>(873)</t>
  </si>
  <si>
    <t>(874)</t>
  </si>
  <si>
    <t>MAINS AND SERVICES EXPENSES</t>
  </si>
  <si>
    <t>(875)</t>
  </si>
  <si>
    <t>MEASURING AND REGULATING STATION EXPENSES - GENERAL</t>
  </si>
  <si>
    <t>(876)</t>
  </si>
  <si>
    <t>MEASURING AND REGULATING STATION EXPENSES - INDUST.</t>
  </si>
  <si>
    <t>(877)</t>
  </si>
  <si>
    <t>MEAS. AND REG. STATION EXP. - CITY GATE CHECK STATION</t>
  </si>
  <si>
    <t>(878)</t>
  </si>
  <si>
    <t>METER AND HOUSE REGULATOR EXPENSES</t>
  </si>
  <si>
    <t>(879)</t>
  </si>
  <si>
    <t>CUSTOMER INSTALLATIONS EXPENSES</t>
  </si>
  <si>
    <t>(880)</t>
  </si>
  <si>
    <t>(881)</t>
  </si>
  <si>
    <t>(885)</t>
  </si>
  <si>
    <t>(886)</t>
  </si>
  <si>
    <t>(887)</t>
  </si>
  <si>
    <t>(888)</t>
  </si>
  <si>
    <t>(889)</t>
  </si>
  <si>
    <t xml:space="preserve">   b. the cost of the settlement</t>
  </si>
  <si>
    <t xml:space="preserve">   c. the amount of PBO settled</t>
  </si>
  <si>
    <t>28-A</t>
  </si>
  <si>
    <t>ANALYSIS OF OPEB COSTS, FUNDING AND DEFERRALS</t>
  </si>
  <si>
    <t>Report on pages ** through **, the requested data concerning Postretirement Benefits Other than Pensions</t>
  </si>
  <si>
    <t>Energy Conservation and Renewable Projects........................................</t>
  </si>
  <si>
    <t>Compressor Stations...............................................................................</t>
  </si>
  <si>
    <t>Energy Conservation and Renewables Projects</t>
  </si>
  <si>
    <t>A. Show in column (a) the programs initiated, continued or concluded during the year, separately for electric operations</t>
  </si>
  <si>
    <t xml:space="preserve">     and gas operations, for the following types of programs:</t>
  </si>
  <si>
    <t xml:space="preserve">          T&amp;MD - Technology and Market Development (formerly SBC)</t>
  </si>
  <si>
    <t xml:space="preserve">          EEPS - Energy Efficiency Portfolio Standard</t>
  </si>
  <si>
    <t xml:space="preserve">          RPS - Renewable Portfolio Standard</t>
  </si>
  <si>
    <t xml:space="preserve">          Other Internal Company Programs</t>
  </si>
  <si>
    <t>B.  Show in column (b) all revenue collected during the current year and the account number the revenue was recorded to.</t>
  </si>
  <si>
    <t>C.  Show in column (c) all expense charged during the current year and the account number the expense was recorded to.</t>
  </si>
  <si>
    <t>D.  Show in column (d) any amounts transferred out to third parties and the account number recorded to, and identify the third party.</t>
  </si>
  <si>
    <t>E.  Show on line 42 the amount of any incentives earned by the Company and approved by the Commission during the year related</t>
  </si>
  <si>
    <t xml:space="preserve">      to energy conservation or renewables projects.  Provide a description of the incentive.</t>
  </si>
  <si>
    <t>(c )</t>
  </si>
  <si>
    <t>Revenue Collected</t>
  </si>
  <si>
    <t>Expense Charged</t>
  </si>
  <si>
    <t>Funds Transferred Out</t>
  </si>
  <si>
    <t>Cumulative Unencumbered Collections</t>
  </si>
  <si>
    <t xml:space="preserve">Project  </t>
  </si>
  <si>
    <t>To Third Parties</t>
  </si>
  <si>
    <t>Acct No.</t>
  </si>
  <si>
    <t>T&amp;MD - Electric Operations</t>
  </si>
  <si>
    <t>T&amp;MD - Gas Operations</t>
  </si>
  <si>
    <t>EEPS - Electric Operations</t>
  </si>
  <si>
    <t>EEPS - Gas Operations</t>
  </si>
  <si>
    <t>RPS</t>
  </si>
  <si>
    <t xml:space="preserve">Incentives Earned by Company/ </t>
  </si>
  <si>
    <t xml:space="preserve">    Approved by the Commission</t>
  </si>
  <si>
    <t>Classify Account 106 according to prescribed accounts, on an estimated basis if necessary, and include the entries in</t>
  </si>
  <si>
    <t>column (c). Also to be included in column (c) are entries for reversals of tentative distributions of prior year reported</t>
  </si>
  <si>
    <t>in column (b). Likewise, if the respondent has a significant amount of plant retirements which have not been classified</t>
  </si>
  <si>
    <t>to primary accounts at the end of the year, include in column (d) a tentative distribution of such retirements, on an</t>
  </si>
  <si>
    <t>estimated basis, with appropriate contra entry to the account for accumulated depreciation provision. Include also in</t>
  </si>
  <si>
    <t>column (d) reversals of tentative distributions of prior year's unclassified retirements. Attach supplemental statement</t>
  </si>
  <si>
    <t>showing the account distributions of these tentative classifications in columns (c) and (d), including the reversals of</t>
  </si>
  <si>
    <t>the prior years tentative account distributions of these amounts. Careful observance of the above instructions and the</t>
  </si>
  <si>
    <t>texts of Account 101 and 106 will avoid serious omissions of respondent's reported amount for plant actually in service</t>
  </si>
  <si>
    <t>at end of year.</t>
  </si>
  <si>
    <t>Show in column (f) reclassifications or transfers within utility plant accounts. Include also in column (f) the additions</t>
  </si>
  <si>
    <t>or reductions of primary account classifications arising from distribution of amounts initially recorded in Account</t>
  </si>
  <si>
    <t>102. In showing the clearance of Account 102, include in column (e) the amounts with respect to accumulated provision</t>
  </si>
  <si>
    <t>for depreciation, acquisition adjustments, etc., and show in column (f) only the offset to the debits or credits to</t>
  </si>
  <si>
    <t>primary account classifications.</t>
  </si>
  <si>
    <t>ADJUSTMENTS</t>
  </si>
  <si>
    <t>TRANSFERS</t>
  </si>
  <si>
    <t>(339)</t>
  </si>
  <si>
    <t>Asset Retirement Costs for Natural Gas Production and Gathering Plant</t>
  </si>
  <si>
    <t>(348)</t>
  </si>
  <si>
    <t>Asset Retirement Costs for Products Extraction Plant</t>
  </si>
  <si>
    <t>(358)</t>
  </si>
  <si>
    <t>Asset Retirement Costs for Underground Storage Plant</t>
  </si>
  <si>
    <t>(363.6)</t>
  </si>
  <si>
    <t>Asset Retirement Costs for Other Storage Plant</t>
  </si>
  <si>
    <t>(364.9)</t>
  </si>
  <si>
    <t>Asset Retirement Costs for Base Load Liquefied Natural Gas Terminating and Processing Plant</t>
  </si>
  <si>
    <t>(372)</t>
  </si>
  <si>
    <t>Asset Retirement Costs for Transmission Plant</t>
  </si>
  <si>
    <t>(388)</t>
  </si>
  <si>
    <t>Asset Retirement Costs for Distribution Plant</t>
  </si>
  <si>
    <t>(399.1)</t>
  </si>
  <si>
    <t>Asset Retirement Costs for General Plant</t>
  </si>
  <si>
    <t xml:space="preserve">     progress at year end in the appropriate functional classifications.</t>
  </si>
  <si>
    <t>4.  Show separately interest credits under a sinking fund or similar method of depreciation accounting.</t>
  </si>
  <si>
    <t>5.  At lines 7 and 14, add rows as necessary to report all data. Additional rows should be numbered in sequence, e.g., 7.01, 7.02, etc.</t>
  </si>
  <si>
    <t xml:space="preserve">     Book Cost of Asset Retirement Costs</t>
  </si>
  <si>
    <t>(c+d+e)</t>
  </si>
  <si>
    <t>GAS PLANT HELD FOR</t>
  </si>
  <si>
    <t>GAS PLANT LEASED</t>
  </si>
  <si>
    <t>FUTURE USE</t>
  </si>
  <si>
    <t>TO OTHERS</t>
  </si>
  <si>
    <t>Expense for</t>
  </si>
  <si>
    <t>Asset</t>
  </si>
  <si>
    <t>Retirement</t>
  </si>
  <si>
    <t>Costs</t>
  </si>
  <si>
    <t>(Account 403.1)</t>
  </si>
  <si>
    <t>COMPRESSOR STATIONS</t>
  </si>
  <si>
    <t>Report below details concerning compressor stations. Use the following subheadings: field compressor stations, products extraction compressor stations, underground storage compressor stations, transmission compressor stations, distribution compressor stations, and other compressor stations.</t>
  </si>
  <si>
    <t>For column (a), indicate the production areas where such stations are used. Group relatively small field compressor stations by production areas. Show the number of stations grouped. Identify any station held under a title other than full ownership. State in a footnote the name of owner or co-owner, the</t>
  </si>
  <si>
    <t>nature of respondent's title, and percent of ownership if jointly owned.  Designate any station that was not operated during the past year. State in a footnote whether the book cost of such station has been retired in the books of account, or what disposition of the station and its book cost are contemplated.</t>
  </si>
  <si>
    <t>Designate any compressor units in transmission compressor stations installed and put into operation during the year and show in a footnote each unit's size and the date the unit was placed in operation.</t>
  </si>
  <si>
    <t>For column (e), include the type of fuel or power, if other than natural gas. If two types of fuel or power are used, show separate entries for natural gas and the other fuel or power.</t>
  </si>
  <si>
    <t>Operational Data</t>
  </si>
  <si>
    <t>(except depreciation</t>
  </si>
  <si>
    <t>Gas for</t>
  </si>
  <si>
    <t>Electricity for</t>
  </si>
  <si>
    <t>Certified</t>
  </si>
  <si>
    <t>and taxes)</t>
  </si>
  <si>
    <t>Compressor</t>
  </si>
  <si>
    <t>Total Compressor</t>
  </si>
  <si>
    <t>Compressors</t>
  </si>
  <si>
    <t>Station</t>
  </si>
  <si>
    <t>Units at</t>
  </si>
  <si>
    <t>Horsepower</t>
  </si>
  <si>
    <t>Plant Cost</t>
  </si>
  <si>
    <t>Fuel in Dth</t>
  </si>
  <si>
    <t>Station in kWh</t>
  </si>
  <si>
    <t>Hours of Operation</t>
  </si>
  <si>
    <t>Operated at Time</t>
  </si>
  <si>
    <t>Peak</t>
  </si>
  <si>
    <t>Name of Station and Location</t>
  </si>
  <si>
    <t>for Each Station</t>
  </si>
  <si>
    <t>Power</t>
  </si>
  <si>
    <t>During Year</t>
  </si>
  <si>
    <t>of Station Peak</t>
  </si>
  <si>
    <t>1.  The following instructions generally apply to the annual version of these pages. Do not report quarterly data in columns (e), (g), (h) and (i).  Unbilled revenues and Dth related to</t>
  </si>
  <si>
    <t xml:space="preserve">     unbilled revenues need not be reported separately as required in the annual version of these pages. </t>
  </si>
  <si>
    <t>9.  For lines 3, 4, 5 and 6, see pages 70 and 71 for amounts relating to unbilled revenue by accounts.</t>
  </si>
  <si>
    <t>10.  Include unmetered sales.  Provide details of such sales in a footnote.</t>
  </si>
  <si>
    <t xml:space="preserve">     TOTAL Sales to Ultimate Consumers</t>
  </si>
  <si>
    <t>Bundled</t>
  </si>
  <si>
    <t xml:space="preserve">     TOTAL Revenues Net of Provision for Refunds</t>
  </si>
  <si>
    <t xml:space="preserve">  Residential Sales</t>
  </si>
  <si>
    <t xml:space="preserve">  Commercial and Industrial Sales</t>
  </si>
  <si>
    <t xml:space="preserve">    Small (or Commercial) (See Instr. 8)</t>
  </si>
  <si>
    <t xml:space="preserve">    Large (or Industrial) (See Instr. 8)</t>
  </si>
  <si>
    <t>Pg 64, L 27 (b)</t>
  </si>
  <si>
    <t>Pg 64, L 29 (b)</t>
  </si>
  <si>
    <t>Pg 64, L 30 (b)</t>
  </si>
  <si>
    <t>Pg 64, L 27 (f)</t>
  </si>
  <si>
    <t>Pg 64, L 29 (f)</t>
  </si>
  <si>
    <t>Pg 64, L 30 (f)</t>
  </si>
  <si>
    <t>Provide separate headings and totals for Accounts 145, Notes Receivable from Associated Companies.</t>
  </si>
  <si>
    <t>Include in column (f) interest recorded as income during the year, including interest on notes held any time during the year.</t>
  </si>
  <si>
    <t>Provide separate totals for Accounts 233, Notes Payable to Associated Companies.</t>
  </si>
  <si>
    <t>Include in Column (f) the amount of any interest expense during the year on notes that were paid before the end of the year.</t>
  </si>
  <si>
    <r>
      <t>If collateral has been pledged as security to the payment of any note</t>
    </r>
    <r>
      <rPr>
        <sz val="12"/>
        <rFont val="Arial"/>
        <family val="2"/>
      </rPr>
      <t>, describe such collateral.</t>
    </r>
  </si>
  <si>
    <t>or individual (other than for services as an employee or for payments made for medical and related services) amounting to more than $250,000,</t>
  </si>
  <si>
    <t>including payments for legislative services, except those which should be reported in Account 426.4, Expenditures for Certain Civic, Political and</t>
  </si>
  <si>
    <t>Related Activities.</t>
  </si>
  <si>
    <t xml:space="preserve">     TOTAL Products Extraction Plant (Enter Total of lines 29 thru 37)</t>
  </si>
  <si>
    <t xml:space="preserve">     TOTAL Nat. Gas Production Plant (Enter Total of lines 27 and 38)</t>
  </si>
  <si>
    <t>TOTAL Production Plant (Enter Total of lines 39 and 40)</t>
  </si>
  <si>
    <t>GAS PLANT IN SERVICE (Accounts 101, 102, 103, and 106)</t>
  </si>
  <si>
    <t>1.  Explain in a footnote any important adjustments during year.</t>
  </si>
  <si>
    <t xml:space="preserve">     </t>
  </si>
  <si>
    <t xml:space="preserve">     reported for gas plant in service, pages 60-62, column (d) exclusive of retirements of nondepreciable property.</t>
  </si>
  <si>
    <t>2. Explain in a footnote any difference between the amount for book cost of plant retired, line 14, column (c) and that</t>
  </si>
  <si>
    <t>3. The provisions of account 108 of the Uniform System of Accounts require that retirements of depreciable plant</t>
  </si>
  <si>
    <t xml:space="preserve">     be recorded when such plant is removed from service.  If the respondent has a significant amount of plant</t>
  </si>
  <si>
    <t xml:space="preserve">     retired at year end which has not been recorded and/or classified to the various reserve functional</t>
  </si>
  <si>
    <t xml:space="preserve">     classifications, make preliminary closing entries to tentatively functionalize the book cost of the plant retired.</t>
  </si>
  <si>
    <t xml:space="preserve">     In addition, include all costs included in retirement work in</t>
  </si>
  <si>
    <t xml:space="preserve">     (403.1) Depreciation expense for Asset Retirement Costs</t>
  </si>
  <si>
    <t>2.  Report below gas operating revenues for the year for each account.</t>
  </si>
  <si>
    <t>3.  Natural gas means either natural gas unmixed or any mixture of natural and manufactured gas.</t>
  </si>
  <si>
    <t>4.  Number of customers, columns (h) and (i), should be reported on the basis of meters, plus number of flat rate accounts, except that where separate meter readings are added for billing purposes,</t>
  </si>
  <si>
    <t>5.  If increase or decrease from preceding year columns (e), (g) and (i) are not derived from previously reported figures, explain any inconsistencies in a footnote.</t>
  </si>
  <si>
    <t>6.  Quantities of natural gas sold should be reported in Dth.  If billings are on a therm basis, the B.t.u. content of the gas sold should be given, and the sales converted to Dth. for the purpose of this report.</t>
  </si>
  <si>
    <t>7.  Disclose amounts of $250,000 or greater in a footnote for accounts 488 and 495.</t>
  </si>
  <si>
    <t>8.  Commercial and Industrial Sales, Account 481, should be classified according to the basis of classification (Small or Commercial, and Large or Industrial) regularly used by the respondent.</t>
  </si>
  <si>
    <r>
      <t xml:space="preserve">     Small (or Commercial) (See Instr. </t>
    </r>
    <r>
      <rPr>
        <sz val="12"/>
        <rFont val="Arial"/>
        <family val="2"/>
      </rPr>
      <t>8)</t>
    </r>
  </si>
  <si>
    <r>
      <t xml:space="preserve">     Large (or Industrial) (See Instr. </t>
    </r>
    <r>
      <rPr>
        <sz val="12"/>
        <rFont val="Arial"/>
        <family val="2"/>
      </rPr>
      <t>8)</t>
    </r>
  </si>
  <si>
    <r>
      <t xml:space="preserve">SALES </t>
    </r>
    <r>
      <rPr>
        <b/>
        <sz val="11"/>
        <rFont val="Arial"/>
        <family val="2"/>
      </rPr>
      <t>BY RATE SCHEDULES</t>
    </r>
  </si>
  <si>
    <t>1. Report below for each rate schedule in effect during the year the Dth of gas sold and/or distribution of gas sold to others, revenue, average number of</t>
  </si>
  <si>
    <r>
      <t xml:space="preserve">     customers, average Dth per customer and average revenue per Dth</t>
    </r>
    <r>
      <rPr>
        <strike/>
        <sz val="11"/>
        <rFont val="Arial"/>
        <family val="2"/>
      </rPr>
      <t>.</t>
    </r>
    <r>
      <rPr>
        <sz val="11"/>
        <rFont val="Arial"/>
        <family val="2"/>
      </rPr>
      <t>, excluding data for Sales for Resale which is reported on page 67.</t>
    </r>
  </si>
  <si>
    <t>SALES BY RATE SCHEDULES (Continued)</t>
  </si>
  <si>
    <r>
      <t xml:space="preserve">SALES </t>
    </r>
    <r>
      <rPr>
        <b/>
        <sz val="11"/>
        <rFont val="Arial"/>
        <family val="2"/>
      </rPr>
      <t>BY RATE SCHEDULES (Continued)</t>
    </r>
  </si>
  <si>
    <t>Pg 64, L 3 (b)</t>
  </si>
  <si>
    <t>Pg 64, L 5 (b)</t>
  </si>
  <si>
    <t>Pg 64, L 6 (b)</t>
  </si>
  <si>
    <t>Pg 64, L 7, 8 (b)</t>
  </si>
  <si>
    <t>Pg 64, L 10 (b)</t>
  </si>
  <si>
    <t>Pg 64, L 24-26, 35 (b)</t>
  </si>
  <si>
    <t>Pg 64, L 15-22 (b)</t>
  </si>
  <si>
    <t>Pg 64, L 3 (f)</t>
  </si>
  <si>
    <t>Pg 64, L 5 (f)</t>
  </si>
  <si>
    <t>Pg 64, L 6 (f)</t>
  </si>
  <si>
    <t>Pg 64, L 7, 8 (f)</t>
  </si>
  <si>
    <t>Pg 64, L 10 (f)</t>
  </si>
  <si>
    <t>Pg 64, L 24-26, 35 (f)</t>
  </si>
  <si>
    <t>Pg 64, L 15-22 (f)</t>
  </si>
  <si>
    <t>Pg 64, L 3 (h)</t>
  </si>
  <si>
    <t>Pg 64, L 5 (h)</t>
  </si>
  <si>
    <t>Pg 64, L 6 (h)</t>
  </si>
  <si>
    <t>Pg 64, L 7, 8 (h)</t>
  </si>
  <si>
    <t>Pg 64, L 10 (h)</t>
  </si>
  <si>
    <r>
      <t xml:space="preserve">Pg </t>
    </r>
    <r>
      <rPr>
        <sz val="12"/>
        <rFont val="Arial"/>
        <family val="2"/>
      </rPr>
      <t>95, L 21 (c)</t>
    </r>
  </si>
  <si>
    <r>
      <t xml:space="preserve">Pg </t>
    </r>
    <r>
      <rPr>
        <sz val="12"/>
        <rFont val="Arial"/>
        <family val="2"/>
      </rPr>
      <t>95, L 13 (c)</t>
    </r>
  </si>
  <si>
    <r>
      <t xml:space="preserve">Pg </t>
    </r>
    <r>
      <rPr>
        <sz val="12"/>
        <rFont val="Arial"/>
        <family val="2"/>
      </rPr>
      <t>95, L 50 (c)</t>
    </r>
  </si>
  <si>
    <r>
      <t xml:space="preserve">Pg </t>
    </r>
    <r>
      <rPr>
        <sz val="12"/>
        <rFont val="Arial"/>
        <family val="2"/>
      </rPr>
      <t>95, L 26 (c)</t>
    </r>
  </si>
  <si>
    <r>
      <t xml:space="preserve">Pg </t>
    </r>
    <r>
      <rPr>
        <sz val="12"/>
        <rFont val="Arial"/>
        <family val="2"/>
      </rPr>
      <t>95, L 32 (c)</t>
    </r>
  </si>
  <si>
    <t>Receivables from Associated Companies..............................</t>
  </si>
  <si>
    <t>Notes Payable and Payables to Associated Cos........</t>
  </si>
  <si>
    <t>Outside Professional and Other Consultative Services.......</t>
  </si>
  <si>
    <t>Gas Plant in Service..................................................................</t>
  </si>
  <si>
    <t>Accum. Provision for Depr. of Gas Plant in Service........</t>
  </si>
  <si>
    <t>Gas Operating Revenues.........................................................</t>
  </si>
  <si>
    <r>
      <t xml:space="preserve">Sales </t>
    </r>
    <r>
      <rPr>
        <sz val="12"/>
        <rFont val="Arial"/>
        <family val="2"/>
      </rPr>
      <t>by Rate Schedule...............................................</t>
    </r>
  </si>
  <si>
    <t>Depreciation and Amortization of Gas Plant........................</t>
  </si>
  <si>
    <t xml:space="preserve">    data under each applicable revenue account subheading.  For each rate schedule, provide the required information specified below.</t>
  </si>
  <si>
    <t>To print the entire report use the Excel Print function.  Select File, Print,  and in the print dialogue box select "Entire Workbook". Then select Ok.</t>
  </si>
  <si>
    <t>NYPSC 182-15</t>
  </si>
  <si>
    <t>3. The number of employees assignable to the gas department from joint functions of combination utilities may be determined by estimate, on the basis of employee equivalents.  Show the estimated number of equivalent employees attributed to the gas department</t>
  </si>
  <si>
    <t>Acquisition Adjustments</t>
  </si>
  <si>
    <t>Depreciation Expense for Asset Retirement Costs</t>
  </si>
  <si>
    <t>Amort of Utility Plant Acq. Adj.</t>
  </si>
  <si>
    <t>Pg 115, L 23 (g)</t>
  </si>
  <si>
    <t>Accretion Expense</t>
  </si>
  <si>
    <t>Pg 115, L 24 (g)</t>
  </si>
  <si>
    <t>Pg 355, L 62 (d)</t>
  </si>
  <si>
    <t>Formula Should = Pg 64, L 37 (b)</t>
  </si>
  <si>
    <t>Formula Should = Pg 64, L 37 (f)</t>
  </si>
  <si>
    <t xml:space="preserve">  Other Sales to Public Authorities</t>
  </si>
  <si>
    <t xml:space="preserve">  Sales to Railroads and Railways</t>
  </si>
  <si>
    <t xml:space="preserve">  Interdepartmental Sales</t>
  </si>
  <si>
    <t xml:space="preserve">  Residential</t>
  </si>
  <si>
    <t xml:space="preserve">  Commercial</t>
  </si>
  <si>
    <t xml:space="preserve">  Industrial</t>
  </si>
  <si>
    <t xml:space="preserve">  Other Ultimate Customers</t>
  </si>
  <si>
    <t>Pg 64, L 27 (h)</t>
  </si>
  <si>
    <t>Pg 64, L 29 (h)</t>
  </si>
  <si>
    <t>Pg 64, L 30 (h)</t>
  </si>
  <si>
    <t>Pg 64, L 31=&gt;35 (h)</t>
  </si>
  <si>
    <t>(Less) Regulatory Credits</t>
  </si>
  <si>
    <t xml:space="preserve">  Other  </t>
  </si>
  <si>
    <t>Pg 64, L 31-34 (b)</t>
  </si>
  <si>
    <t>Revenues from Transportation of Gas of Others</t>
  </si>
  <si>
    <t>Pg 64, L 31-34 (f)</t>
  </si>
  <si>
    <r>
      <t xml:space="preserve">Formula Should = </t>
    </r>
    <r>
      <rPr>
        <sz val="12"/>
        <rFont val="Arial MT"/>
      </rPr>
      <t>Pg 64, L 37 (h)</t>
    </r>
  </si>
  <si>
    <t xml:space="preserve"> (489.1)  Gathering Facilities</t>
  </si>
  <si>
    <t xml:space="preserve"> (489.2)  Transmission Facilities</t>
  </si>
  <si>
    <t xml:space="preserve"> (489.4)  Storing Gas of Others</t>
  </si>
  <si>
    <t>* Note: Account (489.3) Distribution Facilities should be separately identified by subcategories on lines 27 - 34.  Items recorded on Line 34 - Other should be footnoted with a description</t>
  </si>
  <si>
    <t>NYPSC 182-16</t>
  </si>
  <si>
    <t xml:space="preserve"> One MetroTech Center</t>
  </si>
  <si>
    <t xml:space="preserve"> Brooklyn, NY 11201</t>
  </si>
  <si>
    <t xml:space="preserve"> January 1, 2016</t>
  </si>
  <si>
    <t xml:space="preserve"> March 31, 2017</t>
  </si>
  <si>
    <t>State of ............New York.....................)</t>
  </si>
  <si>
    <t>County of ..............Kings...................)</t>
  </si>
  <si>
    <t xml:space="preserve">................................Christopher McConnachie.......................................................................makes oath and    </t>
  </si>
  <si>
    <t>consists of .............Annual Report Pages 101-450 &amp; Supplemental Filing Pages 1-94................................</t>
  </si>
  <si>
    <t>the sources of my information and the grounds for my belief are as follows: ...Books of Accounts and Underlying Records</t>
  </si>
  <si>
    <t xml:space="preserve">                     </t>
  </si>
  <si>
    <t xml:space="preserve">                   </t>
  </si>
  <si>
    <t xml:space="preserve"> PENSION PLAN - This is a non-contributory plan providing retirement allowances for eligible employees.  </t>
  </si>
  <si>
    <t>Supplement to Schedule..........Page 79</t>
  </si>
  <si>
    <t xml:space="preserve">             Insert Sheet 79A</t>
  </si>
  <si>
    <t xml:space="preserve">Cost </t>
  </si>
  <si>
    <t xml:space="preserve">  (e) </t>
  </si>
  <si>
    <t xml:space="preserve">ANADARKO ENERGY SERVICES </t>
  </si>
  <si>
    <t xml:space="preserve">BNP PARIBAS </t>
  </si>
  <si>
    <t>BP ENERGY</t>
  </si>
  <si>
    <t>BNY</t>
  </si>
  <si>
    <t>CABOT OIL AND GAS</t>
  </si>
  <si>
    <t>CARGILL</t>
  </si>
  <si>
    <t>CASTLETON COMM</t>
  </si>
  <si>
    <t>CHESAPEAKE ENERGY MARKETING</t>
  </si>
  <si>
    <t xml:space="preserve">CHEVRON </t>
  </si>
  <si>
    <t>CLEARWATER</t>
  </si>
  <si>
    <t>CONOCO PHILLIPS</t>
  </si>
  <si>
    <t>CONSOLIDATED EDISON</t>
  </si>
  <si>
    <t>DIRECT ENERGY</t>
  </si>
  <si>
    <t xml:space="preserve">DTE ENERGY </t>
  </si>
  <si>
    <t>EDF</t>
  </si>
  <si>
    <t>EMERA ENERGY</t>
  </si>
  <si>
    <t>ENSTOR ENERGY SERVICES</t>
  </si>
  <si>
    <t>ENTERPRISE</t>
  </si>
  <si>
    <t>EQT ENERGY</t>
  </si>
  <si>
    <t xml:space="preserve">EXELON GENERATION COMPANY LLC </t>
  </si>
  <si>
    <t>FREEPOINT COMMODITIES</t>
  </si>
  <si>
    <t>J ARON</t>
  </si>
  <si>
    <t>MACQUARIE</t>
  </si>
  <si>
    <t>MARTIN ENERGY TRADING LLC  Total</t>
  </si>
  <si>
    <t>MERCURIA ENERGY</t>
  </si>
  <si>
    <t>MERRILL LYNCH</t>
  </si>
  <si>
    <t>MMGS</t>
  </si>
  <si>
    <t>NEW JERSEY NATURAL GAS</t>
  </si>
  <si>
    <t>NEXTERA</t>
  </si>
  <si>
    <t>NJR ENERGY</t>
  </si>
  <si>
    <t>NOBLE AMERICAS</t>
  </si>
  <si>
    <t>NOBLE ENERGY</t>
  </si>
  <si>
    <t xml:space="preserve">NRG </t>
  </si>
  <si>
    <t xml:space="preserve">NEW YORK CITY DEPT OF SANITATION </t>
  </si>
  <si>
    <t xml:space="preserve">PACIFIC SUMMITT </t>
  </si>
  <si>
    <t>RANGE RESOURCES</t>
  </si>
  <si>
    <t>SABINE PASS LIQUEFACTION</t>
  </si>
  <si>
    <t>SEQUENT ENERGY</t>
  </si>
  <si>
    <t>SHELL ENERGY</t>
  </si>
  <si>
    <t>SOUTH JERSEY</t>
  </si>
  <si>
    <t>SPOTLIGHT ENERGY LLC</t>
  </si>
  <si>
    <t>STAT OIL</t>
  </si>
  <si>
    <t>SWN ENERGY SERVICES</t>
  </si>
  <si>
    <t>TENASKA</t>
  </si>
  <si>
    <t>TEXLA ENERGY</t>
  </si>
  <si>
    <t>TOTAL GAS &amp; POWER</t>
  </si>
  <si>
    <t>NYPSC 182-99</t>
  </si>
  <si>
    <t xml:space="preserve">   (f) </t>
  </si>
  <si>
    <t xml:space="preserve"> (g)  </t>
  </si>
  <si>
    <t>UGI ENERGY</t>
  </si>
  <si>
    <t>UNITED ENERGY TRADING</t>
  </si>
  <si>
    <t xml:space="preserve">VIRGINIA POWER ENERGY </t>
  </si>
  <si>
    <t>VITOL</t>
  </si>
  <si>
    <t>WASHINGTON GAS LIGHT COMPANY</t>
  </si>
  <si>
    <t>OTHER SUPPLIERS</t>
  </si>
  <si>
    <t>COST OF GAS ACCRUAL / NETTING / MISC</t>
  </si>
  <si>
    <t xml:space="preserve">ANE/IROQUIOIS </t>
  </si>
  <si>
    <t xml:space="preserve">BG ENERGY </t>
  </si>
  <si>
    <t>ALGONQUIN</t>
  </si>
  <si>
    <t xml:space="preserve">DOMINION </t>
  </si>
  <si>
    <t xml:space="preserve">EMPIRE </t>
  </si>
  <si>
    <t>HATTIESBURG</t>
  </si>
  <si>
    <t>HONEOYE</t>
  </si>
  <si>
    <t>TRANSCANADA</t>
  </si>
  <si>
    <t xml:space="preserve">TRANSCO </t>
  </si>
  <si>
    <t>EQUITRANS</t>
  </si>
  <si>
    <t>TENNESSEE</t>
  </si>
  <si>
    <t xml:space="preserve">TEXAS EASTERN </t>
  </si>
  <si>
    <t>MILLENIUM</t>
  </si>
  <si>
    <t xml:space="preserve">UNION </t>
  </si>
  <si>
    <t xml:space="preserve">VECTOR </t>
  </si>
  <si>
    <t>WEST VIRGINIA PROPERTY TAXES</t>
  </si>
  <si>
    <t>COST OF GAS ADJUSTMENTS  (NET)</t>
  </si>
  <si>
    <t xml:space="preserve">Contract </t>
  </si>
  <si>
    <t>Demand</t>
  </si>
  <si>
    <t>Injections &amp;</t>
  </si>
  <si>
    <t>Expiration</t>
  </si>
  <si>
    <t>Supplier</t>
  </si>
  <si>
    <t>daily demand</t>
  </si>
  <si>
    <t>per month</t>
  </si>
  <si>
    <t>Commodity</t>
  </si>
  <si>
    <t>date</t>
  </si>
  <si>
    <t>within year</t>
  </si>
  <si>
    <t>Emera 244408</t>
  </si>
  <si>
    <t>28,000 dth</t>
  </si>
  <si>
    <t>N/A</t>
  </si>
  <si>
    <t>Freepoint Commodities 241870</t>
  </si>
  <si>
    <t>25,000 dth</t>
  </si>
  <si>
    <t>Emera 216181</t>
  </si>
  <si>
    <t>Shell Energy 212700</t>
  </si>
  <si>
    <t>20,808 dth</t>
  </si>
  <si>
    <t xml:space="preserve"> N/A </t>
  </si>
  <si>
    <t>F</t>
  </si>
  <si>
    <t>h 0.5</t>
  </si>
  <si>
    <t>h 3.5</t>
  </si>
  <si>
    <t>h 1.0</t>
  </si>
  <si>
    <t>h 2.0</t>
  </si>
  <si>
    <t>h 2.5</t>
  </si>
  <si>
    <t>SQ</t>
  </si>
  <si>
    <t>h 3.0</t>
  </si>
  <si>
    <t>h 1.5</t>
  </si>
  <si>
    <t>NOTES:</t>
  </si>
  <si>
    <t>ANADARKO ENERGY SERVICES</t>
  </si>
  <si>
    <t>BG ENERGY MERCHANTS</t>
  </si>
  <si>
    <t>BNP PARIBAS ENERGY TRADING GP</t>
  </si>
  <si>
    <t>BP ENERGY COMPANY</t>
  </si>
  <si>
    <t>CARGILL INCORPORATED</t>
  </si>
  <si>
    <t>CASTLETON COMM. MERCHANT TRADING</t>
  </si>
  <si>
    <t>CHEVRON NATURAL GAS</t>
  </si>
  <si>
    <t>COLONIAL ENERGY INC.</t>
  </si>
  <si>
    <t>CONOCOPHILLIPS COMPANY</t>
  </si>
  <si>
    <t>CONSOLIDATED EDISON ENERGY INC.</t>
  </si>
  <si>
    <t>DEVON GAS SERVICES L.P.</t>
  </si>
  <si>
    <t>DIRECT ENERGY BUSINESS MARKETING</t>
  </si>
  <si>
    <t>DTE ENERGY TRADING INC.</t>
  </si>
  <si>
    <t>DYNEGY MARKETING AND TRADE</t>
  </si>
  <si>
    <t>EDF TRADING NORTH AMERICA LLC</t>
  </si>
  <si>
    <t>EMERA ENERGY SERVICES INC</t>
  </si>
  <si>
    <t>ENSTOR ENERGY SERVICES, LLC</t>
  </si>
  <si>
    <t>ETC MARKETING LTD.</t>
  </si>
  <si>
    <t>EXELON GENERATION COMPANY LLC</t>
  </si>
  <si>
    <t>GREEN PLAINS TRADE GROUP, LLC</t>
  </si>
  <si>
    <t>IBERDROLA ENERGY SERVICES, LLC</t>
  </si>
  <si>
    <t>J. ARON &amp; COMPANY</t>
  </si>
  <si>
    <t>MACQUARIE ENERGY LLC</t>
  </si>
  <si>
    <t>MERCURIA ENERGY AMERICA, INC.</t>
  </si>
  <si>
    <t>MERCURIA ENERGY GAS TRADING LLC</t>
  </si>
  <si>
    <t>MERRILL LYNCH COMMODITIES INC.</t>
  </si>
  <si>
    <t>MIECO INC.</t>
  </si>
  <si>
    <t>NEXTERA ENERGY POWER MARKETING</t>
  </si>
  <si>
    <t>NJR ENERGY SERVICES COMPANY</t>
  </si>
  <si>
    <t>PACIFIC SUMMIT ENERGY LLC</t>
  </si>
  <si>
    <t>RANGE RESOURCES-APPALACHIA, LLC</t>
  </si>
  <si>
    <t>REPSOL ENERGY NA CORP.</t>
  </si>
  <si>
    <t>SEQUENT ENERGY MANAGEMENT</t>
  </si>
  <si>
    <t>SHELL ENERGY NA (US)</t>
  </si>
  <si>
    <t>SOUTH JERSEY RESOURCES GROUP LLC</t>
  </si>
  <si>
    <t>SPOTLIGHT ENERGY, LLC</t>
  </si>
  <si>
    <t>TALEN ENERGY MARKETING, LLC</t>
  </si>
  <si>
    <t>TC RAVENSWOOD LLC</t>
  </si>
  <si>
    <t>TENASKA MARKETING VENTURES</t>
  </si>
  <si>
    <t>TEXLA ENERGY MANAGEMENT, INC.</t>
  </si>
  <si>
    <t>TOTAL GAS &amp; POWER NA, INC.</t>
  </si>
  <si>
    <t>TRANSCANADA POWER MARKETING LTD.</t>
  </si>
  <si>
    <t>UGI ENERGY SERVICES, LLC</t>
  </si>
  <si>
    <t>UNITED ENERGY TRADING LLC</t>
  </si>
  <si>
    <t>VIRGINIA POWER ENERGY MARKETING</t>
  </si>
  <si>
    <t>VITOL INC.</t>
  </si>
  <si>
    <t>WGL MIDSTREAM, INC.</t>
  </si>
  <si>
    <t>City of New York:</t>
  </si>
  <si>
    <t xml:space="preserve">   Borough of Brooklyn</t>
  </si>
  <si>
    <t xml:space="preserve">      County of Kings</t>
  </si>
  <si>
    <t xml:space="preserve">   Borough of Queens</t>
  </si>
  <si>
    <t xml:space="preserve">      Portion Formerly</t>
  </si>
  <si>
    <t xml:space="preserve">      Constituting Wards</t>
  </si>
  <si>
    <t xml:space="preserve">               2 and 4</t>
  </si>
  <si>
    <t xml:space="preserve">   Borough of Staten Island</t>
  </si>
  <si>
    <t xml:space="preserve">      County of Richmond</t>
  </si>
  <si>
    <t>Gas Plant in Service</t>
  </si>
  <si>
    <t>Summary of Mains - Entire Company</t>
  </si>
  <si>
    <t>Length (feet)</t>
  </si>
  <si>
    <t>Under 4"</t>
  </si>
  <si>
    <t>Over 4" to 10"</t>
  </si>
  <si>
    <t>Over 10" to 20"</t>
  </si>
  <si>
    <t>Over 20" to 28"</t>
  </si>
  <si>
    <t>Over 28"</t>
  </si>
  <si>
    <t xml:space="preserve">  (CONTRA ACCT. 808.2 &amp; 809.2)</t>
  </si>
  <si>
    <t xml:space="preserve">  (CONTRA ACCT. 808.1 &amp; 809.1)</t>
  </si>
  <si>
    <t>DTH</t>
  </si>
  <si>
    <t>AMOUNT PER DTH</t>
  </si>
  <si>
    <t>ALL INVENTORY CURRENT</t>
  </si>
  <si>
    <t>Injuries and Damages Reserve: Account 228.2</t>
  </si>
  <si>
    <t>OCIP Insurance</t>
  </si>
  <si>
    <t>107/887</t>
  </si>
  <si>
    <t>General and Auto Liability Insurance</t>
  </si>
  <si>
    <t>131</t>
  </si>
  <si>
    <t>925</t>
  </si>
  <si>
    <t>Workers Compensation Insurance</t>
  </si>
  <si>
    <t xml:space="preserve">Pension Reserve </t>
  </si>
  <si>
    <t>Health Reserve</t>
  </si>
  <si>
    <t>Miscellaneous Operating Reserves: 228.4</t>
  </si>
  <si>
    <t>Environmental Reserve</t>
  </si>
  <si>
    <t>182</t>
  </si>
  <si>
    <t>HALLEN CONSTRUCTION CO. INC.</t>
  </si>
  <si>
    <t>NEW YORK PAVING INC</t>
  </si>
  <si>
    <t>NETWORK INFRASTRUCTURE INC.</t>
  </si>
  <si>
    <t>SEVENSON ENVIRONMENTAL</t>
  </si>
  <si>
    <t>BEDFORD CARP CONSTRUCTION INC</t>
  </si>
  <si>
    <t>J T CLEARY INC.</t>
  </si>
  <si>
    <t>GEI CONSULTANTS INC.</t>
  </si>
  <si>
    <t>P SCHNEIDER AND ASSOCIATES PLLC</t>
  </si>
  <si>
    <t>PREMIER UTILITY SERVICES LLC</t>
  </si>
  <si>
    <t>SCHIFF HARDIN LLP</t>
  </si>
  <si>
    <t>JLJ IV ENTERPRISES INC</t>
  </si>
  <si>
    <t>GEOSYNTEC CONSULTANTS INC</t>
  </si>
  <si>
    <t>PCM CONTRACTING CORP.</t>
  </si>
  <si>
    <t>AECOM TECHNICAL SERVICES INC.</t>
  </si>
  <si>
    <t>ULC ROBOTICS</t>
  </si>
  <si>
    <t>COVINGTON &amp; BURLING LLP</t>
  </si>
  <si>
    <t>AECOM INFRASTRUCTURE INC</t>
  </si>
  <si>
    <t>ADC CONSTRUCTION</t>
  </si>
  <si>
    <t>IBM CORP.</t>
  </si>
  <si>
    <t>EAST END BUILDING SERVICES INC</t>
  </si>
  <si>
    <t>VERIZON BUSINESS SERVICES</t>
  </si>
  <si>
    <t>EXPONENT INC.</t>
  </si>
  <si>
    <t>MASPETH SUPPLY CO LLC</t>
  </si>
  <si>
    <t>COMPUTER SCIENCES CORP.</t>
  </si>
  <si>
    <t>PRO. UNLIMITED INC.</t>
  </si>
  <si>
    <t>KLEINFELDER INC</t>
  </si>
  <si>
    <t>WIPRO LTD.</t>
  </si>
  <si>
    <t>PAULUS SOKOLOWSKI &amp; SARTOR ENGINEER</t>
  </si>
  <si>
    <t>DI FAZIO INDUSTRIES</t>
  </si>
  <si>
    <t>UNIPART SERVICES AMERICA</t>
  </si>
  <si>
    <t>ECHOSTAR CONSTRUCTION INC.</t>
  </si>
  <si>
    <t>ORACLE AMERICA INC</t>
  </si>
  <si>
    <t>LAWS CONSTRUCTION CORP</t>
  </si>
  <si>
    <t>ARCADIS OF NEW YORK INC.</t>
  </si>
  <si>
    <t>MILLER ENVIRONMENTAL GROUP INC.</t>
  </si>
  <si>
    <t>ALLBORO WATER &amp; SEWER CO</t>
  </si>
  <si>
    <t>PIPETEL TECHNOLOGIES INC.</t>
  </si>
  <si>
    <t>PRICEWATERHOUSECOOPERS LLP</t>
  </si>
  <si>
    <t>DELOITTE CONSULTING LLP</t>
  </si>
  <si>
    <t>M2M COMMUNICATIONS AN ENERNOC INC.</t>
  </si>
  <si>
    <t>BANCKER CONSTRUCTION CORP</t>
  </si>
  <si>
    <t>VINCON ELECTRICAL CO.</t>
  </si>
  <si>
    <t>Construction Contractor</t>
  </si>
  <si>
    <t>Utility Services</t>
  </si>
  <si>
    <t>Environmental Services</t>
  </si>
  <si>
    <t>Legal Services</t>
  </si>
  <si>
    <t>Engineering Consulting</t>
  </si>
  <si>
    <t>Technical &amp; Management Consulting</t>
  </si>
  <si>
    <t>Information Technology</t>
  </si>
  <si>
    <t>Facilities Services</t>
  </si>
  <si>
    <t>Accounting Services</t>
  </si>
  <si>
    <t>Electrical Services</t>
  </si>
  <si>
    <t>PROGRESSIVE PIPELINE MANAGEMENT</t>
  </si>
  <si>
    <t>ENECON NORTH EAST APS INC</t>
  </si>
  <si>
    <t>COMPUTER SCIENCES CORP</t>
  </si>
  <si>
    <t>DRINKER BIDDLE &amp; REATH LLP</t>
  </si>
  <si>
    <t>O'LEARY CONSTRUCTION INC.</t>
  </si>
  <si>
    <t>KPMG LLP</t>
  </si>
  <si>
    <t>WOODARD &amp; CURRAN</t>
  </si>
  <si>
    <t>RENAISSANCE GLOBAL SERVICES LLC</t>
  </si>
  <si>
    <t>SKY TESTING SERVICES INC.</t>
  </si>
  <si>
    <t>SELECT PIPELINE SERVICES INC</t>
  </si>
  <si>
    <t>ABM JANITORIAL SERVICES NORTHEAST I</t>
  </si>
  <si>
    <t>P &amp; T II CONTRACTING CORP</t>
  </si>
  <si>
    <t>PERFETTO CONTRACTING</t>
  </si>
  <si>
    <t>ENVIRONMENTAL STRATEGIES &amp; APPLICAT</t>
  </si>
  <si>
    <t>U S  SECURITY ASSOCIATES  INC</t>
  </si>
  <si>
    <t>ARCADIS US INC.</t>
  </si>
  <si>
    <t>HAMMILL OBRIEN CROUTIER DEMPSEY</t>
  </si>
  <si>
    <t>DE MAXIMIS INC</t>
  </si>
  <si>
    <t>CHA CONSULTING INC</t>
  </si>
  <si>
    <t>TULLY CONSTRUCTION CO., INC.</t>
  </si>
  <si>
    <t>GZA GEOENVIRONMENTAL INC.</t>
  </si>
  <si>
    <t>URS CORP.</t>
  </si>
  <si>
    <t>T-SYSTEMS NORTH AMERICA INC.</t>
  </si>
  <si>
    <t>THE MARINO ORGANIZATION INC.</t>
  </si>
  <si>
    <t>CLERK OF THE COURT, KINGS COUNTY</t>
  </si>
  <si>
    <t>DBI INC. DBA UTILITIES &amp; INDUSTRIES</t>
  </si>
  <si>
    <t>LANGUAGE SELECT LLC</t>
  </si>
  <si>
    <t>TDW SERVICES INC</t>
  </si>
  <si>
    <t>J P HOGAN CORING &amp; SAWING CORP</t>
  </si>
  <si>
    <t>LAW COUNSEL PROFESSIONAL STAFFING</t>
  </si>
  <si>
    <t>CHI ENGINEERING SERVICES INC.</t>
  </si>
  <si>
    <t>ACCENTURE LP</t>
  </si>
  <si>
    <t>FTI CONSULTING INC.</t>
  </si>
  <si>
    <t>WASTE HARMONICS LLC</t>
  </si>
  <si>
    <t>TECTA AMERICA CORP</t>
  </si>
  <si>
    <t>H2M ARCHITECTS ENGINEERS LAND</t>
  </si>
  <si>
    <t>ENTERPRISE SERIVCES LLC</t>
  </si>
  <si>
    <t>KELLIHER SAMETS VOLK</t>
  </si>
  <si>
    <t>XEROX CORP.</t>
  </si>
  <si>
    <t>JDH ENERGY SOLUTIONS LLC</t>
  </si>
  <si>
    <t>JENNER AND BLOCK LLP</t>
  </si>
  <si>
    <t>AMC ELECTRICAL SERVICES INC.</t>
  </si>
  <si>
    <t>NORTHEAST GAS ASSOCIATION</t>
  </si>
  <si>
    <t>AMERICAN ELECTRICAL TESTING CO. INC</t>
  </si>
  <si>
    <t>WRS ENVIRONMENTAL SERVICES INC.</t>
  </si>
  <si>
    <t>ACCUWELD TECHNOLOGIES INC</t>
  </si>
  <si>
    <t>CULVER CO.</t>
  </si>
  <si>
    <t>SIMMS MACHINERY INTERNATIONAL INC.</t>
  </si>
  <si>
    <t>ABB ENTERPRISE SOFTWARE INC</t>
  </si>
  <si>
    <t>RISE ENGINEERING</t>
  </si>
  <si>
    <t>BAY CRANE SERVICE INC.</t>
  </si>
  <si>
    <t>TRC ENVIRONMENTAL CORP.</t>
  </si>
  <si>
    <t>AAA MOBILE WASH INC.</t>
  </si>
  <si>
    <t>Quality Testing Services</t>
  </si>
  <si>
    <t>Security Solutions and Risk Mitigation Services</t>
  </si>
  <si>
    <t>Public Relation Services</t>
  </si>
  <si>
    <t>Safety &amp; Compliance Services</t>
  </si>
  <si>
    <t>None</t>
  </si>
  <si>
    <t>*Includes Estimated ESCO Revenues of $165,564,101 for calender 2016</t>
  </si>
  <si>
    <t>This amount is being reported per: Case 09-M-0311</t>
  </si>
  <si>
    <t>CITY OF NEW YORK</t>
  </si>
  <si>
    <t>QUEENS 9 WARDS 2, 4 &amp;</t>
  </si>
  <si>
    <t>STATEN ISLAND</t>
  </si>
  <si>
    <t>Starrett City</t>
  </si>
  <si>
    <t>DIP - KIAC (Kennedy International Airport Corp.)</t>
  </si>
  <si>
    <t>Health Science Center</t>
  </si>
  <si>
    <t>NRG</t>
  </si>
  <si>
    <t>Brooklyn Navy Yard Cogeneration</t>
  </si>
  <si>
    <t>US Power Generating Corp (Reliant/Orion)</t>
  </si>
  <si>
    <t>New York Power Authority</t>
  </si>
  <si>
    <t>Power Plant Cash Out Adjustments</t>
  </si>
  <si>
    <t>On System (Resid.,Comm'l.,Indust. SC 16, 17, 18) / Marketers</t>
  </si>
  <si>
    <t>1A, 1AR RESIDENTIAL -NON HEATING</t>
  </si>
  <si>
    <t>1B, 1BR RESIDENTIAL-HEATING</t>
  </si>
  <si>
    <t>3 HEATING AND OR WATER HEATING (MULTI-FAM)</t>
  </si>
  <si>
    <t>7   SEASONAL OFF-PEAK</t>
  </si>
  <si>
    <t>6M TEMP. CONTROL-MULTI FAMILY</t>
  </si>
  <si>
    <t>2 GENERAL</t>
  </si>
  <si>
    <t>4B YEAR-ROUND AIR CONDITIONING</t>
  </si>
  <si>
    <t>7 SEASONALOFF PEAK</t>
  </si>
  <si>
    <t>4A COGENERATION</t>
  </si>
  <si>
    <t>6C TEMP. CONTROL -COMMERCIAL</t>
  </si>
  <si>
    <t>1A, 1AR RESIDENTIAL(HOUSING AUTH)</t>
  </si>
  <si>
    <t>1B, 1BR RESIDENTIAL(HOUSING AUTH)</t>
  </si>
  <si>
    <t>2   GENERAL</t>
  </si>
  <si>
    <t>3   HEATING AND OR WATER HEATING SVC(MULTI)</t>
  </si>
  <si>
    <t>4B  YEAR-ROUND AIR-CONDITIONING</t>
  </si>
  <si>
    <t>7    SEASONAL OFF-PEAK</t>
  </si>
  <si>
    <t>6G TEMPERATURE CONTROL (GOVERNMENT)</t>
  </si>
  <si>
    <t>5A  Off system Sales</t>
  </si>
  <si>
    <t>ESCO's (Marketers)</t>
  </si>
  <si>
    <t>Gas Prepayments under Purchase Agreement</t>
  </si>
  <si>
    <t>Property Tax Special Franchise</t>
  </si>
  <si>
    <t>Property Tax Real Property</t>
  </si>
  <si>
    <t>Temporary State Assessment</t>
  </si>
  <si>
    <t>PSC Assessment</t>
  </si>
  <si>
    <t>Insurance</t>
  </si>
  <si>
    <t>NY Joint Facilities Agreement</t>
  </si>
  <si>
    <t>Prior Service Costs</t>
  </si>
  <si>
    <t>Gains or (Losses)</t>
  </si>
  <si>
    <t>(A)</t>
  </si>
  <si>
    <t>North East Transmission Co., Inc</t>
  </si>
  <si>
    <t>Various</t>
  </si>
  <si>
    <t>Asset Retirement Obligations</t>
  </si>
  <si>
    <t>RECEIVABLES FROM ASSOCIATED COMPANIES (Account 145, 146)</t>
  </si>
  <si>
    <t>Totals (Account 146)</t>
  </si>
  <si>
    <t>KeySpan Corporation</t>
  </si>
  <si>
    <t>TOTALS (ACCOUNT 234)</t>
  </si>
  <si>
    <t>PAYABLES TO ASSOCIATED COMPANIES (ACCOUNT 233, 234)</t>
  </si>
  <si>
    <t>**These accounts payable to associated companies do not bear interest.</t>
  </si>
  <si>
    <t>NGUSA Service Company</t>
  </si>
  <si>
    <t>OTHER DEBITS OR CREDITS (Explain) Gas Portfolio rebalancing</t>
  </si>
  <si>
    <t xml:space="preserve">  Dth . . . . . . . . . . . . . . . . . . . . . . . . . . . . . . . . . . . . . </t>
  </si>
  <si>
    <t xml:space="preserve">  AMOUNT PER Dth . . . . . . . . . . . . . . . . . . . . . . . . . . . . . . . . . . . . . . . . . . .</t>
  </si>
  <si>
    <t xml:space="preserve">       Specify: Own production (give production area, see Uniform System of Accounts);</t>
  </si>
  <si>
    <t xml:space="preserve">       average system purchases; specific purchases (state which purchases)</t>
  </si>
  <si>
    <t xml:space="preserve">  Does cost of gas delivered to storage include any expenses for use of respondent's</t>
  </si>
  <si>
    <t xml:space="preserve">       transmission, storage, or other facilities?    If so, give particulars and </t>
  </si>
  <si>
    <t xml:space="preserve">       date of commission approval of the accounting.</t>
  </si>
  <si>
    <t xml:space="preserve">  Dth - INCLUDES VOLUME OF Dth RELATED TO COST REPORTED ON LINE 6. . . . . . . . . </t>
  </si>
  <si>
    <t>COST BASIS OF WITHDRAWALS:</t>
  </si>
  <si>
    <t xml:space="preserve">  Specify: average cost, LIFO, FIFO, (Explain any change in inventory basis </t>
  </si>
  <si>
    <t xml:space="preserve">       during year and give date of Commission approval of the change or approval</t>
  </si>
  <si>
    <t xml:space="preserve">       of an inventory basis different from that referred to in the Uniform </t>
  </si>
  <si>
    <t xml:space="preserve">       System of Accounts).</t>
  </si>
  <si>
    <t>reporting information for OPEB.</t>
  </si>
  <si>
    <t xml:space="preserve">Commision approved right to offset deficiencies in OPEB funding with excess Pension funding </t>
  </si>
  <si>
    <t>** Interest accrued on the net unfunded pension and OPEB balance</t>
  </si>
  <si>
    <t xml:space="preserve">F - Indicates accounts that have been excluded from depreciation accruals and/or not subject </t>
  </si>
  <si>
    <t>to depreciation/amortization.</t>
  </si>
  <si>
    <t>Year ended  December 31, 2016</t>
  </si>
  <si>
    <t xml:space="preserve">Miscellaneous Prepayments: (Progressive Pipeline Mgt) </t>
  </si>
  <si>
    <t>Estimated revenue applicable to gas used by customers which was unbilled at December 31,2016</t>
  </si>
  <si>
    <t>Deferral - Hedging</t>
  </si>
  <si>
    <t>Accounts Payable to Associated Companies**</t>
  </si>
  <si>
    <t>*The average rate on intercompany borrowings from the regulated Money Pool was 0.98% during 2016.</t>
  </si>
  <si>
    <t xml:space="preserve">Incurred But Not Recorded </t>
  </si>
  <si>
    <t>Basis</t>
  </si>
  <si>
    <t>of Charges</t>
  </si>
  <si>
    <t>Dept</t>
  </si>
  <si>
    <t>$</t>
  </si>
  <si>
    <t>84-A</t>
  </si>
  <si>
    <t>104 Plant Leased to Others                              NONE</t>
  </si>
  <si>
    <t>NONE</t>
  </si>
  <si>
    <t>reporting information for pension.</t>
  </si>
  <si>
    <t xml:space="preserve">              Estimated Sales Dec 2015 </t>
  </si>
  <si>
    <t xml:space="preserve">              Estimated Sales Dec 2016</t>
  </si>
  <si>
    <t xml:space="preserve">              Adjustments</t>
  </si>
  <si>
    <t xml:space="preserve">              Marketers Gas Sales/Revenue Conversion(inc Adj)</t>
  </si>
  <si>
    <t>NG Engineering Services, LLC</t>
  </si>
  <si>
    <t>Payable to Regulated Moneypool*</t>
  </si>
  <si>
    <t>Total on page</t>
  </si>
  <si>
    <t>Note: Line 20 reflects expected return on plan assets as required under ASC 715.</t>
  </si>
  <si>
    <t xml:space="preserve">   (f)</t>
  </si>
  <si>
    <t xml:space="preserve"> (g) </t>
  </si>
  <si>
    <t>Rate charges</t>
  </si>
  <si>
    <t>NOTE: The transmission lengths above all operate ≥ 125 p.s.i.g.</t>
  </si>
  <si>
    <t>.....Notary Public..........</t>
  </si>
  <si>
    <t>Withdrawal</t>
  </si>
  <si>
    <t>GRAND TOTAL</t>
  </si>
  <si>
    <t>118 Other Utility Plant                                       NONE</t>
  </si>
  <si>
    <t>114 Plant Acquisition Adjustments                   NONE</t>
  </si>
  <si>
    <t>Natural Gas - Entire System</t>
  </si>
  <si>
    <t>Up to 2</t>
  </si>
  <si>
    <t>2 to 4</t>
  </si>
  <si>
    <t>4 to 8</t>
  </si>
  <si>
    <t>8 to 12</t>
  </si>
  <si>
    <t>Over 12</t>
  </si>
  <si>
    <t>Diameter</t>
  </si>
  <si>
    <t>Footage</t>
  </si>
  <si>
    <t>Note: 36" includes 30" diameter</t>
  </si>
  <si>
    <t>Odorized by Keyspan Energy Delivery - NY City at the point of delivery from suppliers.   Pressure is monitored by Keyspan Energy Delivery - NY City.</t>
  </si>
  <si>
    <t>The Company is permitted to recover certain equity costs in rates. A regulatory asset is recognized for such</t>
  </si>
  <si>
    <t xml:space="preserve">taken in filed tax returns adjusted for uncertain tax positions related to temporary differences and amounts reported </t>
  </si>
  <si>
    <t>The Brooklyn Union Gas Company is not an SEC registrant. Therefore, no SEC Form 10K or annual report to shareholders is required or prepared. There are no audited financial statements as of December 31, 2016. The Company’s audited financial statements as of March 31 each year which are regularly prepared and distributed to bondholders, banking institutions, and/or security analysts are prepared in accordance with accounting principles generally accepted in the United States (U.S. GAAP). U.S. GAAP is a basis of accounting which is different from the Commission’s applicable Uniform System of Accounts. The primary differences consist of the following:</t>
  </si>
  <si>
    <t>108 - Accumulated Provision for Depreciation</t>
  </si>
  <si>
    <t xml:space="preserve">           of Plant Held for Future Use</t>
  </si>
  <si>
    <t>Changed formula on line 9 of the schedule to sum items 1-7 then subtract</t>
  </si>
  <si>
    <t>against the positive asset value.</t>
  </si>
  <si>
    <t xml:space="preserve">LIFE INSURANCE PLAN -  These are various group term life insurance plans covering regular non-union and </t>
  </si>
  <si>
    <t xml:space="preserve">union employees as well as eligible retirees. </t>
  </si>
  <si>
    <t xml:space="preserve">MEDICAL CARE PLAN -  Various medical plans available to eligible union and non-union employees and their </t>
  </si>
  <si>
    <t xml:space="preserve">eligible dependents, eligible retirees and surviving spouses and their eligible dependents.  </t>
  </si>
  <si>
    <t xml:space="preserve">These plans are contributory and are self-insured. </t>
  </si>
  <si>
    <t xml:space="preserve">EMPLOYEE WELFARE PROGRAMS AND OTHER- These programs include expenses incurred in conducting </t>
  </si>
  <si>
    <t xml:space="preserve">employees' educational, recreational and other welfare programs.  The programs provide services </t>
  </si>
  <si>
    <t>for both represented and non-represented employees.</t>
  </si>
  <si>
    <t xml:space="preserve">DENTAL PLAN -  This consists of various self-insured dental plans available to regular full and part-time </t>
  </si>
  <si>
    <t>union and non-union employees.</t>
  </si>
  <si>
    <t>(A) Information requested not required under FAS 132, total APBO $559,602,072 as of 03/31/16.</t>
  </si>
  <si>
    <t>Pg 60, L 5 (g)</t>
  </si>
  <si>
    <t>Pg 60, L 40 (g)</t>
  </si>
  <si>
    <t>Pg 60, L 39 (g)</t>
  </si>
  <si>
    <t>Pg 61, L 57 (g)</t>
  </si>
  <si>
    <t>Pg 61, L 69, 82 (g)</t>
  </si>
  <si>
    <t>Pg 61, L 94 (g)</t>
  </si>
  <si>
    <t>Pg 62, L 111 (g)</t>
  </si>
  <si>
    <t>Pg 62, L 126 (g)</t>
  </si>
  <si>
    <t>Pg 62. L 128-L 129 (g)</t>
  </si>
  <si>
    <t>Pg 62. L 130 (g)</t>
  </si>
  <si>
    <t>Pg 95, L 1 (c)</t>
  </si>
  <si>
    <t>Pg 95, L 37 (c)</t>
  </si>
  <si>
    <t>Pg 95, L 39 (c)</t>
  </si>
  <si>
    <t>Pg 95, L 43 (c)</t>
  </si>
  <si>
    <t>Pg 95, L 46 (c)</t>
  </si>
  <si>
    <t>Pg 95, L 48 ©</t>
  </si>
  <si>
    <t>105 - Plant Held for Future Use</t>
  </si>
  <si>
    <t xml:space="preserve">                 Balance - January 1, 2016                      </t>
  </si>
  <si>
    <t xml:space="preserve">                 Balance - December 31, 2016        </t>
  </si>
  <si>
    <t xml:space="preserve">                 Balance - January 1, 2016</t>
  </si>
  <si>
    <t xml:space="preserve">                 Balance - December 31, 2016</t>
  </si>
  <si>
    <t>Data provided is as of 03/31/16 which aligns with National Grid USA’s most recently available fiscal year</t>
  </si>
  <si>
    <t>Annual Report of The Brooklyn Union Gas Company d/b/a National Grid New York                                                       Year ended December 31, 2016</t>
  </si>
  <si>
    <t>The Brooklyn Union Gas Company d/b/a National Grid New York</t>
  </si>
  <si>
    <t>December 31, 2016</t>
  </si>
  <si>
    <t>Annual Report of The Brooklyn Union Gas Company d/b/a National Grid New York                                                                                                                     Year ended December 31, 2016</t>
  </si>
  <si>
    <t>Annual Report of The Brooklyn Union Gas Company d/b/a National Grid New York                                                                                       Year ended December 31, 2016</t>
  </si>
  <si>
    <t xml:space="preserve">Start </t>
  </si>
  <si>
    <t>per Dth of total revenues.</t>
  </si>
  <si>
    <t>Added formula to line 24 column (c) to show total of line 23</t>
  </si>
  <si>
    <t>in equivalent therms.</t>
  </si>
  <si>
    <t>Changed formula on line 61 column (h) of the schedule to show average</t>
  </si>
  <si>
    <t>Intercompany accounts are presented on a gross basis for NYPSC reporting but are netted together by counterparty for U.S. GAAP reporting.</t>
  </si>
  <si>
    <t>For NYPSC reporting, regulatory assets and liabilities are presented on a gross basis and are classified as</t>
  </si>
  <si>
    <t>non-current. For U.S. GAAP reporting, regulatory assets and liabilities are presented on a net basis where appropriate and are</t>
  </si>
  <si>
    <t>classified as current or long-term as applicable.</t>
  </si>
  <si>
    <t>All debt is classified as long-term in the balance sheet for NYPSC reporting. Under U.S. GAAP, the presentation reflects current and long-term debt separately.</t>
  </si>
  <si>
    <t>amounts under NYPSC reporting, but not for U.S. GAAP reporting.</t>
  </si>
  <si>
    <t>For NYPSC reporting, the liability for uncertain tax positions related to temporary differences is not recognized pursuant</t>
  </si>
  <si>
    <t xml:space="preserve">to NYPSC guidance and deferred taxes are recognized based on the difference between positions taken in filed tax returns </t>
  </si>
  <si>
    <t xml:space="preserve">and amounts reported in the financial statements. For U.S. GAAP reporting, the liability for uncertain tax positions related to </t>
  </si>
  <si>
    <t xml:space="preserve">temporary differences is recognized and deferred taxes are recognized based on the difference between the positions </t>
  </si>
  <si>
    <t>in the financial statements.</t>
  </si>
  <si>
    <t>For NYPSC reporting, deferred tax assets and liabilities are presented on a gross basis. For U.S. GAAP reporting,</t>
  </si>
  <si>
    <t>deferred tax assets and liabilities are presented on a net basis.</t>
  </si>
  <si>
    <t>Annual Report of The Brooklyn Union Gas Company d/b/a National Grid New York                                                                                                         Year ended December 31, 2016</t>
  </si>
  <si>
    <t>Annual Report of The Brooklyn Union Gas Company d/b/a National Grid New York                                                                   Year ended December 31, 2016</t>
  </si>
  <si>
    <t xml:space="preserve">Annual Report of The Brooklyn Union Gas Company d/b/a National Grid New York                                                                                        Year ended December 31, 2016 </t>
  </si>
  <si>
    <t>Annual Report of The Brooklyn Union Gas Company d/b/a National Grid New York                                                                                                                                       Year ended December 31, 2016</t>
  </si>
  <si>
    <t>The accumulated amounts collected in rates for cost of removal over spending are included within accumulated</t>
  </si>
  <si>
    <t xml:space="preserve"> depreciation for NYPSC reporting, but are presented as a regulatory liability for U.S. GAAP reporting.</t>
  </si>
  <si>
    <t>Goodwill is excluded as a reduction to Other Paid in Capital for NYPSC reporting, but is presented as a long-term asset for U.S. GAAP reporting.</t>
  </si>
  <si>
    <t>Annual Report of The Brooklyn Union Gas Company d/b/a National Grid New York                                                                Year ended December 31, 2016</t>
  </si>
  <si>
    <t>Annual Report of The Brooklyn Union Gas Company d/b/a National Grid New York</t>
  </si>
  <si>
    <t>Year ended December 31, 2016</t>
  </si>
  <si>
    <t>Annual Report of The Brooklyn Union Gas Company d/b/a National Grid New York                                                                                                                           Year ended  December 31, 2016</t>
  </si>
  <si>
    <t>105 Plant Held for Future Use                          See Below</t>
  </si>
  <si>
    <t>See Below</t>
  </si>
  <si>
    <t>Interest Accrued on Fund Balance**</t>
  </si>
  <si>
    <t xml:space="preserve">Updated for further analysis of historical funding </t>
  </si>
  <si>
    <t>Annual Report of The Brooklyn Union Gas Company d/b/a National Grid New York             Year ended December 31, 2016</t>
  </si>
  <si>
    <t>Annual Report of The Brooklyn Union Gas Company d/b/a National Grid New York                                                                         Year ended December 31, 2016</t>
  </si>
  <si>
    <t>Annual Report of The Brooklyn Union Gas Company d/b/a National Grid New York                                                                        Year ended December 31, 2016</t>
  </si>
  <si>
    <t>says:   I am the .........VP, NY Controller................ of .......The Brooklyn Union Gas Company d/b/a National Grid New York.................</t>
  </si>
  <si>
    <t>Annual Report of The Brooklyn Union Gas Company d/b/a National Grid New York                                                                                      Year ended December 31, 2016</t>
  </si>
  <si>
    <t>Annual Report of The Brooklyn Union Gas Company d/b/a National Grid New York                              Year ended December 31, 2016</t>
  </si>
  <si>
    <t>item 8 since benefits payments (item 7) is now shown as a negative number</t>
  </si>
  <si>
    <t>this ..............  day of ................................... 20 .......</t>
  </si>
</sst>
</file>

<file path=xl/styles.xml><?xml version="1.0" encoding="utf-8"?>
<styleSheet xmlns="http://schemas.openxmlformats.org/spreadsheetml/2006/main" xmlns:mc="http://schemas.openxmlformats.org/markup-compatibility/2006" xmlns:x14ac="http://schemas.microsoft.com/office/spreadsheetml/2009/9/ac" mc:Ignorable="x14ac">
  <numFmts count="62">
    <numFmt numFmtId="5" formatCode="&quot;$&quot;#,##0_);\(&quot;$&quot;#,##0\)"/>
    <numFmt numFmtId="7" formatCode="&quot;$&quot;#,##0.00_);\(&quot;$&quot;#,##0.00\)"/>
    <numFmt numFmtId="44" formatCode="_(&quot;$&quot;* #,##0.00_);_(&quot;$&quot;* \(#,##0.00\);_(&quot;$&quot;* &quot;-&quot;??_);_(@_)"/>
    <numFmt numFmtId="43" formatCode="_(* #,##0.00_);_(* \(#,##0.00\);_(* &quot;-&quot;??_);_(@_)"/>
    <numFmt numFmtId="164" formatCode="0.0%"/>
    <numFmt numFmtId="165" formatCode="#,##0.0_);\(#,##0.0\)"/>
    <numFmt numFmtId="166" formatCode="_(&quot;$&quot;* #,##0_);_(&quot;$&quot;* \(#,##0\);_(&quot;$&quot;* &quot;-&quot;??_);_(@_)"/>
    <numFmt numFmtId="167" formatCode="&quot;$&quot;#,##0"/>
    <numFmt numFmtId="168" formatCode="[$$-409]#,##0.00_);\([$$-409]#,##0.00\)"/>
    <numFmt numFmtId="169" formatCode="#,##0.0\ ;\(#,##0.0\)"/>
    <numFmt numFmtId="170" formatCode="_(&quot;$&quot;* #,##0_);_(&quot;$&quot;* \(#,##0\);_(&quot;$&quot;* &quot;0&quot;_);_(@_)"/>
    <numFmt numFmtId="171" formatCode="#,##0_);[Red]\(#,##0\);&quot;-&quot;"/>
    <numFmt numFmtId="172" formatCode="mmmm\ d\,\ yyyy"/>
    <numFmt numFmtId="173" formatCode="#,##0.00_)&quot;/dth&quot;;\(#,##0.00\)&quot;/dth&quot;"/>
    <numFmt numFmtId="174" formatCode="_-* #,##0_-;\-* #,##0_-;_-* &quot;-&quot;_-;_-@_-"/>
    <numFmt numFmtId="175" formatCode="_-* #,##0.00_-;\-* #,##0.00_-;_-* &quot;-&quot;??_-;_-@_-"/>
    <numFmt numFmtId="176" formatCode="_(* #,##0_);_(* \(#,##0\);_(* &quot;0&quot;_);_(@_)"/>
    <numFmt numFmtId="177" formatCode="&quot;$&quot;_(#,##0.00_);&quot;$&quot;\(#,##0.00\)"/>
    <numFmt numFmtId="178" formatCode="_-&quot;$&quot;* #,##0.0_-;\-&quot;$&quot;* #,##0.0_-;_-&quot;$&quot;* &quot;-&quot;??_-;_-@_-"/>
    <numFmt numFmtId="179" formatCode="#,##0.0_)\x;\(#,##0.0\)\x"/>
    <numFmt numFmtId="180" formatCode="#,##0.0_)_x;\(#,##0.0\)_x"/>
    <numFmt numFmtId="181" formatCode="0.0_)\%;\(0.0\)\%"/>
    <numFmt numFmtId="182" formatCode="_-* #,##0.000_-;\-* #,##0.000_-;_-* &quot;-&quot;??_-;_-@_-"/>
    <numFmt numFmtId="183" formatCode="#,##0.0_)_%;\(#,##0.0\)_%"/>
    <numFmt numFmtId="184" formatCode="_(&quot;$&quot;* #,##0.0_);_(&quot;$&quot;* \(#,##0.0\);_(&quot;$&quot;* &quot;-&quot;?_);_(@_)"/>
    <numFmt numFmtId="185" formatCode="\£\ #,##0_);[Red]\(\£\ #,##0\)"/>
    <numFmt numFmtId="186" formatCode="#,##0.00;[Red]\(#,##0.00\);\-"/>
    <numFmt numFmtId="187" formatCode="\¥\ #,##0_);[Red]\(\¥\ #,##0\)"/>
    <numFmt numFmtId="188" formatCode="#,##0;\(#,##0\)"/>
    <numFmt numFmtId="189" formatCode="0;[Red]\(0\);\-"/>
    <numFmt numFmtId="190" formatCode="#,##0;[Red]\(#,##0\);\-"/>
    <numFmt numFmtId="191" formatCode="#,##0,_);[Red]\(#,##0,\)"/>
    <numFmt numFmtId="192" formatCode="0.0;\(0.0\);\-"/>
    <numFmt numFmtId="193" formatCode="_([$€-2]* #,##0.00_);_([$€-2]* \(#,##0.00\);_([$€-2]* &quot;-&quot;??_)"/>
    <numFmt numFmtId="194" formatCode="0.00;\(0.00\);\-"/>
    <numFmt numFmtId="195" formatCode="0.00;[Red]\(0.00\);\-"/>
    <numFmt numFmtId="196" formatCode="0.000;\(0.000\);\-"/>
    <numFmt numFmtId="197" formatCode="m\-d\-yy"/>
    <numFmt numFmtId="198" formatCode="_ &quot;R&quot;\ * #,##0_ ;_ &quot;R&quot;\ * \-#,##0_ ;_ &quot;R&quot;\ * &quot;-&quot;_ ;_ @_ "/>
    <numFmt numFmtId="199" formatCode="#,##0.0,,,&quot;bn&quot;"/>
    <numFmt numFmtId="200" formatCode="0.0%;\(0.0\)%"/>
    <numFmt numFmtId="201" formatCode="\•\ \ @"/>
    <numFmt numFmtId="202" formatCode="_-* #,##0_-;* \(#,##0\)_-;_-@_-"/>
    <numFmt numFmtId="203" formatCode="_(* #,##0.0_);_(* \(#,##0.0\);_(* &quot;-&quot;?_);@_)"/>
    <numFmt numFmtId="204" formatCode="0_)"/>
    <numFmt numFmtId="205" formatCode="[$-409]mmmm\ d\,\ yyyy;@"/>
    <numFmt numFmtId="206" formatCode="_(* #,##0_);_(* \(#,##0\);_(* &quot;-&quot;??_);_(@_)"/>
    <numFmt numFmtId="207" formatCode="d\-mmm\-yyyy"/>
    <numFmt numFmtId="208" formatCode="#,##0.0000_);\(#,##0.0000\)"/>
    <numFmt numFmtId="209" formatCode="mm/dd/yy;@"/>
    <numFmt numFmtId="210" formatCode="0.00_)"/>
    <numFmt numFmtId="211" formatCode="&quot;$&quot;#,##0.00"/>
    <numFmt numFmtId="212" formatCode="0.0000_)"/>
    <numFmt numFmtId="213" formatCode="dd\-mmm\-yy_)"/>
    <numFmt numFmtId="214" formatCode="mm/dd/yy_)"/>
    <numFmt numFmtId="215" formatCode="_(&quot;$&quot;* #,##0.0000_);_(&quot;$&quot;* \(#,##0.0000\);_(&quot;$&quot;* &quot;-&quot;????_);_(@_)"/>
    <numFmt numFmtId="216" formatCode="000.0"/>
    <numFmt numFmtId="217" formatCode="0.000%"/>
    <numFmt numFmtId="218" formatCode="0.0"/>
    <numFmt numFmtId="219" formatCode="#,##0.00000_);\(#,##0.00000\)"/>
    <numFmt numFmtId="220" formatCode="0.000"/>
    <numFmt numFmtId="221" formatCode="0.0_)"/>
  </numFmts>
  <fonts count="108">
    <font>
      <sz val="12"/>
      <name val="Arial"/>
    </font>
    <font>
      <sz val="10"/>
      <name val="Arial"/>
      <family val="2"/>
    </font>
    <font>
      <sz val="12"/>
      <color indexed="12"/>
      <name val="Arial"/>
      <family val="2"/>
    </font>
    <font>
      <sz val="10"/>
      <color indexed="12"/>
      <name val="Arial"/>
      <family val="2"/>
    </font>
    <font>
      <sz val="12"/>
      <name val="Arial"/>
      <family val="2"/>
    </font>
    <font>
      <b/>
      <sz val="12"/>
      <name val="Arial"/>
      <family val="2"/>
    </font>
    <font>
      <sz val="12"/>
      <name val="Arial MT"/>
    </font>
    <font>
      <sz val="11"/>
      <name val="Arial"/>
      <family val="2"/>
    </font>
    <font>
      <b/>
      <sz val="12"/>
      <color indexed="8"/>
      <name val="Arial"/>
      <family val="2"/>
    </font>
    <font>
      <b/>
      <sz val="11"/>
      <name val="Arial"/>
      <family val="2"/>
    </font>
    <font>
      <strike/>
      <sz val="11"/>
      <name val="Arial"/>
      <family val="2"/>
    </font>
    <font>
      <sz val="11"/>
      <color indexed="8"/>
      <name val="Calibri"/>
      <family val="2"/>
    </font>
    <font>
      <sz val="8"/>
      <name val="Arial"/>
      <family val="2"/>
    </font>
    <font>
      <sz val="11"/>
      <color indexed="9"/>
      <name val="Calibri"/>
      <family val="2"/>
    </font>
    <font>
      <sz val="11"/>
      <color indexed="20"/>
      <name val="Calibri"/>
      <family val="2"/>
    </font>
    <font>
      <b/>
      <sz val="11"/>
      <color indexed="52"/>
      <name val="Calibri"/>
      <family val="2"/>
    </font>
    <font>
      <b/>
      <sz val="10"/>
      <name val="Arial"/>
      <family val="2"/>
    </font>
    <font>
      <sz val="11"/>
      <color indexed="39"/>
      <name val="Calibri"/>
      <family val="2"/>
    </font>
    <font>
      <sz val="11"/>
      <color indexed="29"/>
      <name val="Calibri"/>
      <family val="2"/>
    </font>
    <font>
      <b/>
      <sz val="11"/>
      <color indexed="12"/>
      <name val="Calibri"/>
      <family val="2"/>
    </font>
    <font>
      <sz val="10"/>
      <name val="Times New Roman"/>
      <family val="1"/>
    </font>
    <font>
      <sz val="9"/>
      <name val="Arial"/>
      <family val="2"/>
    </font>
    <font>
      <sz val="9"/>
      <name val="Times"/>
      <family val="1"/>
    </font>
    <font>
      <sz val="12"/>
      <name val="Times New Roman"/>
      <family val="1"/>
    </font>
    <font>
      <sz val="10"/>
      <name val="Helv"/>
      <charset val="204"/>
    </font>
    <font>
      <b/>
      <sz val="10"/>
      <name val="Garamond"/>
      <family val="1"/>
    </font>
    <font>
      <sz val="10"/>
      <color indexed="12"/>
      <name val="Tms Rmn"/>
    </font>
    <font>
      <b/>
      <sz val="10"/>
      <color indexed="12"/>
      <name val="Tms Rmn"/>
    </font>
    <font>
      <sz val="10"/>
      <name val="Tms Rmn"/>
    </font>
    <font>
      <sz val="10"/>
      <name val="Courier"/>
      <family val="3"/>
    </font>
    <font>
      <sz val="11"/>
      <name val="Times New Roman"/>
      <family val="1"/>
    </font>
    <font>
      <sz val="12"/>
      <name val="Tms Rmn"/>
    </font>
    <font>
      <b/>
      <sz val="12"/>
      <name val="Times New Roman"/>
      <family val="1"/>
    </font>
    <font>
      <b/>
      <sz val="10"/>
      <color indexed="8"/>
      <name val="Times New Roman"/>
      <family val="1"/>
    </font>
    <font>
      <sz val="12"/>
      <name val="±¼¸²Ã¼"/>
      <charset val="129"/>
    </font>
    <font>
      <b/>
      <sz val="8"/>
      <color indexed="24"/>
      <name val="Arial"/>
      <family val="2"/>
    </font>
    <font>
      <b/>
      <sz val="9"/>
      <color indexed="24"/>
      <name val="Arial"/>
      <family val="2"/>
    </font>
    <font>
      <b/>
      <sz val="11"/>
      <color indexed="24"/>
      <name val="Arial"/>
      <family val="2"/>
    </font>
    <font>
      <sz val="11"/>
      <color theme="1"/>
      <name val="Calibri"/>
      <family val="2"/>
      <scheme val="minor"/>
    </font>
    <font>
      <sz val="11"/>
      <color theme="1"/>
      <name val="Calibri"/>
      <family val="2"/>
    </font>
    <font>
      <sz val="11"/>
      <color theme="0"/>
      <name val="Calibri"/>
      <family val="2"/>
    </font>
    <font>
      <sz val="11"/>
      <color theme="0"/>
      <name val="Calibri"/>
      <family val="2"/>
      <scheme val="minor"/>
    </font>
    <font>
      <sz val="11"/>
      <color rgb="FF9C0006"/>
      <name val="Calibri"/>
      <family val="2"/>
    </font>
    <font>
      <sz val="11"/>
      <color rgb="FF9C0006"/>
      <name val="Calibri"/>
      <family val="2"/>
      <scheme val="minor"/>
    </font>
    <font>
      <b/>
      <sz val="11"/>
      <color rgb="FFFA7D00"/>
      <name val="Calibri"/>
      <family val="2"/>
    </font>
    <font>
      <b/>
      <sz val="11"/>
      <color rgb="FFFA7D00"/>
      <name val="Calibri"/>
      <family val="2"/>
      <scheme val="minor"/>
    </font>
    <font>
      <sz val="12"/>
      <name val="Arial"/>
      <family val="2"/>
    </font>
    <font>
      <sz val="12"/>
      <color indexed="8"/>
      <name val="Arial"/>
      <family val="2"/>
    </font>
    <font>
      <b/>
      <sz val="12"/>
      <color rgb="FF000000"/>
      <name val="Arial"/>
      <family val="2"/>
    </font>
    <font>
      <sz val="12"/>
      <name val="Arial"/>
      <family val="2"/>
    </font>
    <font>
      <sz val="12"/>
      <name val="Arial MT"/>
      <family val="2"/>
    </font>
    <font>
      <sz val="10"/>
      <name val="Arial MT"/>
      <family val="2"/>
    </font>
    <font>
      <b/>
      <sz val="14"/>
      <name val="Arial"/>
      <family val="2"/>
    </font>
    <font>
      <sz val="12"/>
      <color theme="1"/>
      <name val="Arial"/>
      <family val="2"/>
    </font>
    <font>
      <u/>
      <sz val="12"/>
      <name val="Arial"/>
      <family val="2"/>
    </font>
    <font>
      <b/>
      <sz val="14"/>
      <name val="Arial MT"/>
      <family val="2"/>
    </font>
    <font>
      <sz val="10"/>
      <color indexed="12"/>
      <name val="Courier"/>
      <family val="3"/>
    </font>
    <font>
      <sz val="9"/>
      <name val="Arial MT"/>
    </font>
    <font>
      <b/>
      <u/>
      <sz val="10"/>
      <name val="Arial"/>
      <family val="2"/>
    </font>
    <font>
      <sz val="14"/>
      <name val="Arial MT"/>
      <family val="2"/>
    </font>
    <font>
      <b/>
      <u/>
      <sz val="12"/>
      <name val="Arial"/>
      <family val="2"/>
    </font>
    <font>
      <sz val="16"/>
      <name val="Arial"/>
      <family val="2"/>
    </font>
    <font>
      <b/>
      <sz val="16"/>
      <name val="Arial"/>
      <family val="2"/>
    </font>
    <font>
      <sz val="16"/>
      <color indexed="12"/>
      <name val="Arial"/>
      <family val="2"/>
    </font>
    <font>
      <sz val="16"/>
      <name val="Arial MT"/>
      <family val="2"/>
    </font>
    <font>
      <sz val="24"/>
      <color indexed="12"/>
      <name val="Arial"/>
      <family val="2"/>
    </font>
    <font>
      <sz val="24"/>
      <color indexed="12"/>
      <name val="Arial MT"/>
      <family val="2"/>
    </font>
    <font>
      <sz val="18"/>
      <color indexed="12"/>
      <name val="Arial MT"/>
      <family val="2"/>
    </font>
    <font>
      <u/>
      <sz val="18"/>
      <color indexed="12"/>
      <name val="Arial MT"/>
      <family val="2"/>
    </font>
    <font>
      <b/>
      <sz val="14"/>
      <color indexed="9"/>
      <name val="Times New Roman"/>
      <family val="1"/>
    </font>
    <font>
      <sz val="12"/>
      <color indexed="12"/>
      <name val="Arial MT"/>
      <family val="2"/>
    </font>
    <font>
      <sz val="14"/>
      <color indexed="12"/>
      <name val="Arial MT"/>
      <family val="2"/>
    </font>
    <font>
      <sz val="18"/>
      <name val="Arial MT"/>
      <family val="2"/>
    </font>
    <font>
      <u/>
      <sz val="12"/>
      <color indexed="12"/>
      <name val="Arial"/>
      <family val="2"/>
    </font>
    <font>
      <sz val="14"/>
      <color indexed="12"/>
      <name val="Arial"/>
      <family val="2"/>
    </font>
    <font>
      <sz val="13"/>
      <name val="Arial MT"/>
    </font>
    <font>
      <b/>
      <sz val="12"/>
      <name val="Arial MT"/>
      <family val="2"/>
    </font>
    <font>
      <sz val="10"/>
      <name val="Arial MT"/>
    </font>
    <font>
      <sz val="12"/>
      <color indexed="8"/>
      <name val="Arial MT"/>
    </font>
    <font>
      <b/>
      <sz val="14"/>
      <color indexed="8"/>
      <name val="Arial"/>
      <family val="2"/>
    </font>
    <font>
      <b/>
      <sz val="14"/>
      <color indexed="8"/>
      <name val="Arial MT"/>
    </font>
    <font>
      <sz val="14"/>
      <color indexed="8"/>
      <name val="Arial"/>
      <family val="2"/>
    </font>
    <font>
      <u/>
      <sz val="12"/>
      <color indexed="8"/>
      <name val="Arial"/>
      <family val="2"/>
    </font>
    <font>
      <sz val="14"/>
      <name val="Arial MT"/>
    </font>
    <font>
      <sz val="11"/>
      <name val="Arial MT"/>
    </font>
    <font>
      <b/>
      <sz val="10"/>
      <color indexed="8"/>
      <name val="Arial"/>
      <family val="2"/>
    </font>
    <font>
      <sz val="10"/>
      <color indexed="8"/>
      <name val="Arial"/>
      <family val="2"/>
    </font>
    <font>
      <sz val="12"/>
      <name val="TimesNewRomanPS"/>
      <family val="1"/>
    </font>
    <font>
      <sz val="14"/>
      <name val="Arial"/>
      <family val="2"/>
    </font>
    <font>
      <sz val="13"/>
      <name val="Arial"/>
      <family val="2"/>
    </font>
    <font>
      <sz val="13"/>
      <color indexed="8"/>
      <name val="Arial"/>
      <family val="2"/>
    </font>
    <font>
      <b/>
      <sz val="12"/>
      <name val="Arial MT"/>
    </font>
    <font>
      <sz val="14"/>
      <color indexed="12"/>
      <name val="Courier"/>
      <family val="3"/>
    </font>
    <font>
      <sz val="12"/>
      <color indexed="12"/>
      <name val="Courier"/>
      <family val="3"/>
    </font>
    <font>
      <b/>
      <u/>
      <sz val="16"/>
      <name val="Arial MT"/>
    </font>
    <font>
      <b/>
      <sz val="16"/>
      <name val="Arial MT"/>
    </font>
    <font>
      <sz val="10"/>
      <color theme="1"/>
      <name val="Arial"/>
      <family val="2"/>
    </font>
    <font>
      <u/>
      <sz val="12"/>
      <color theme="1"/>
      <name val="Arial"/>
      <family val="2"/>
    </font>
    <font>
      <sz val="12"/>
      <color theme="1"/>
      <name val="Arial MT"/>
    </font>
    <font>
      <sz val="12"/>
      <color indexed="12"/>
      <name val="Arial MT"/>
    </font>
    <font>
      <b/>
      <sz val="14"/>
      <name val="Arial MT"/>
    </font>
    <font>
      <sz val="11"/>
      <name val="Arial MT"/>
      <family val="2"/>
    </font>
    <font>
      <sz val="11"/>
      <color indexed="12"/>
      <name val="Arial MT"/>
      <family val="2"/>
    </font>
    <font>
      <sz val="10"/>
      <color indexed="12"/>
      <name val="Arial MT"/>
      <family val="2"/>
    </font>
    <font>
      <sz val="9"/>
      <color indexed="12"/>
      <name val="Arial MT"/>
      <family val="2"/>
    </font>
    <font>
      <sz val="8"/>
      <color indexed="12"/>
      <name val="Arial MT"/>
      <family val="2"/>
    </font>
    <font>
      <u/>
      <sz val="12"/>
      <name val="Arial MT"/>
    </font>
    <font>
      <b/>
      <u/>
      <sz val="12"/>
      <name val="Arial MT"/>
      <family val="2"/>
    </font>
  </fonts>
  <fills count="81">
    <fill>
      <patternFill patternType="none"/>
    </fill>
    <fill>
      <patternFill patternType="gray125"/>
    </fill>
    <fill>
      <patternFill patternType="solid">
        <fgColor indexed="31"/>
      </patternFill>
    </fill>
    <fill>
      <patternFill patternType="solid">
        <fgColor indexed="45"/>
      </patternFill>
    </fill>
    <fill>
      <patternFill patternType="solid">
        <fgColor indexed="41"/>
      </patternFill>
    </fill>
    <fill>
      <patternFill patternType="solid">
        <fgColor indexed="42"/>
      </patternFill>
    </fill>
    <fill>
      <patternFill patternType="solid">
        <fgColor indexed="61"/>
      </patternFill>
    </fill>
    <fill>
      <patternFill patternType="solid">
        <fgColor indexed="46"/>
      </patternFill>
    </fill>
    <fill>
      <patternFill patternType="solid">
        <fgColor indexed="38"/>
      </patternFill>
    </fill>
    <fill>
      <patternFill patternType="solid">
        <fgColor indexed="27"/>
      </patternFill>
    </fill>
    <fill>
      <patternFill patternType="solid">
        <fgColor indexed="47"/>
      </patternFill>
    </fill>
    <fill>
      <patternFill patternType="solid">
        <fgColor indexed="44"/>
      </patternFill>
    </fill>
    <fill>
      <patternFill patternType="solid">
        <fgColor indexed="14"/>
      </patternFill>
    </fill>
    <fill>
      <patternFill patternType="solid">
        <fgColor indexed="29"/>
      </patternFill>
    </fill>
    <fill>
      <patternFill patternType="solid">
        <fgColor indexed="15"/>
      </patternFill>
    </fill>
    <fill>
      <patternFill patternType="solid">
        <fgColor indexed="11"/>
      </patternFill>
    </fill>
    <fill>
      <patternFill patternType="solid">
        <fgColor indexed="20"/>
      </patternFill>
    </fill>
    <fill>
      <patternFill patternType="solid">
        <fgColor indexed="37"/>
      </patternFill>
    </fill>
    <fill>
      <patternFill patternType="solid">
        <fgColor indexed="51"/>
      </patternFill>
    </fill>
    <fill>
      <patternFill patternType="solid">
        <fgColor indexed="40"/>
      </patternFill>
    </fill>
    <fill>
      <patternFill patternType="solid">
        <fgColor indexed="30"/>
      </patternFill>
    </fill>
    <fill>
      <patternFill patternType="solid">
        <fgColor indexed="19"/>
      </patternFill>
    </fill>
    <fill>
      <patternFill patternType="solid">
        <fgColor indexed="36"/>
      </patternFill>
    </fill>
    <fill>
      <patternFill patternType="solid">
        <fgColor indexed="49"/>
      </patternFill>
    </fill>
    <fill>
      <patternFill patternType="solid">
        <fgColor indexed="52"/>
      </patternFill>
    </fill>
    <fill>
      <patternFill patternType="solid">
        <fgColor indexed="48"/>
      </patternFill>
    </fill>
    <fill>
      <patternFill patternType="solid">
        <fgColor indexed="6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34"/>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44"/>
        <bgColor indexed="64"/>
      </patternFill>
    </fill>
    <fill>
      <patternFill patternType="solid">
        <fgColor indexed="22"/>
        <bgColor indexed="64"/>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indexed="61"/>
        <bgColor indexed="61"/>
      </patternFill>
    </fill>
    <fill>
      <patternFill patternType="solid">
        <fgColor indexed="9"/>
        <bgColor indexed="9"/>
      </patternFill>
    </fill>
    <fill>
      <patternFill patternType="solid">
        <fgColor indexed="13"/>
        <bgColor indexed="13"/>
      </patternFill>
    </fill>
    <fill>
      <patternFill patternType="darkHorizontal">
        <fgColor indexed="8"/>
      </patternFill>
    </fill>
    <fill>
      <patternFill patternType="solid">
        <fgColor theme="0"/>
        <bgColor indexed="64"/>
      </patternFill>
    </fill>
    <fill>
      <patternFill patternType="solid">
        <fgColor theme="0"/>
        <bgColor indexed="9"/>
      </patternFill>
    </fill>
    <fill>
      <patternFill patternType="solid">
        <fgColor theme="0" tint="-0.34998626667073579"/>
        <bgColor indexed="64"/>
      </patternFill>
    </fill>
    <fill>
      <patternFill patternType="solid">
        <fgColor theme="0" tint="-0.249977111117893"/>
        <bgColor indexed="64"/>
      </patternFill>
    </fill>
    <fill>
      <patternFill patternType="gray125">
        <fgColor indexed="8"/>
      </patternFill>
    </fill>
    <fill>
      <patternFill patternType="solid">
        <fgColor indexed="9"/>
        <bgColor indexed="64"/>
      </patternFill>
    </fill>
  </fills>
  <borders count="150">
    <border>
      <left/>
      <right/>
      <top/>
      <bottom/>
      <diagonal/>
    </border>
    <border>
      <left style="double">
        <color indexed="64"/>
      </left>
      <right/>
      <top/>
      <bottom style="hair">
        <color indexed="64"/>
      </bottom>
      <diagonal/>
    </border>
    <border>
      <left/>
      <right/>
      <top/>
      <bottom style="thin">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thin">
        <color indexed="34"/>
      </left>
      <right style="thin">
        <color indexed="34"/>
      </right>
      <top style="thin">
        <color indexed="34"/>
      </top>
      <bottom style="thin">
        <color indexed="34"/>
      </bottom>
      <diagonal/>
    </border>
    <border>
      <left style="thin">
        <color rgb="FF7F7F7F"/>
      </left>
      <right style="thin">
        <color rgb="FF7F7F7F"/>
      </right>
      <top style="thin">
        <color rgb="FF7F7F7F"/>
      </top>
      <bottom style="thin">
        <color rgb="FF7F7F7F"/>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style="thin">
        <color indexed="8"/>
      </right>
      <top/>
      <bottom/>
      <diagonal/>
    </border>
    <border>
      <left/>
      <right style="thin">
        <color indexed="8"/>
      </right>
      <top/>
      <bottom/>
      <diagonal/>
    </border>
    <border>
      <left style="medium">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bottom style="medium">
        <color indexed="8"/>
      </bottom>
      <diagonal/>
    </border>
    <border>
      <left/>
      <right style="thin">
        <color indexed="8"/>
      </right>
      <top/>
      <bottom style="medium">
        <color indexed="8"/>
      </bottom>
      <diagonal/>
    </border>
    <border>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style="medium">
        <color indexed="8"/>
      </right>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style="medium">
        <color indexed="8"/>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thin">
        <color indexed="8"/>
      </left>
      <right/>
      <top/>
      <bottom/>
      <diagonal/>
    </border>
    <border>
      <left style="thin">
        <color indexed="8"/>
      </left>
      <right/>
      <top/>
      <bottom style="medium">
        <color indexed="8"/>
      </bottom>
      <diagonal/>
    </border>
    <border>
      <left style="thin">
        <color indexed="8"/>
      </left>
      <right style="medium">
        <color indexed="8"/>
      </right>
      <top/>
      <bottom style="medium">
        <color indexed="8"/>
      </bottom>
      <diagonal/>
    </border>
    <border>
      <left style="thin">
        <color indexed="13"/>
      </left>
      <right style="thin">
        <color indexed="13"/>
      </right>
      <top style="thin">
        <color indexed="13"/>
      </top>
      <bottom style="thin">
        <color indexed="13"/>
      </bottom>
      <diagonal/>
    </border>
    <border>
      <left style="thin">
        <color indexed="15"/>
      </left>
      <right style="thin">
        <color indexed="15"/>
      </right>
      <top style="thin">
        <color indexed="15"/>
      </top>
      <bottom style="thin">
        <color indexed="15"/>
      </bottom>
      <diagonal/>
    </border>
    <border>
      <left style="thin">
        <color indexed="8"/>
      </left>
      <right style="thin">
        <color indexed="8"/>
      </right>
      <top/>
      <bottom style="thin">
        <color indexed="8"/>
      </bottom>
      <diagonal/>
    </border>
    <border>
      <left style="thin">
        <color indexed="8"/>
      </left>
      <right style="thin">
        <color indexed="8"/>
      </right>
      <top/>
      <bottom style="double">
        <color indexed="8"/>
      </bottom>
      <diagonal/>
    </border>
    <border>
      <left style="thin">
        <color indexed="8"/>
      </left>
      <right style="medium">
        <color indexed="8"/>
      </right>
      <top/>
      <bottom style="double">
        <color indexed="8"/>
      </bottom>
      <diagonal/>
    </border>
    <border>
      <left style="thin">
        <color indexed="8"/>
      </left>
      <right/>
      <top/>
      <bottom style="double">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thin">
        <color indexed="8"/>
      </top>
      <bottom/>
      <diagonal/>
    </border>
    <border>
      <left/>
      <right style="medium">
        <color indexed="8"/>
      </right>
      <top/>
      <bottom style="double">
        <color indexed="8"/>
      </bottom>
      <diagonal/>
    </border>
    <border>
      <left style="thin">
        <color indexed="8"/>
      </left>
      <right style="thin">
        <color indexed="8"/>
      </right>
      <top style="thin">
        <color indexed="8"/>
      </top>
      <bottom style="double">
        <color indexed="8"/>
      </bottom>
      <diagonal/>
    </border>
    <border>
      <left/>
      <right style="medium">
        <color indexed="8"/>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style="thin">
        <color indexed="8"/>
      </left>
      <right/>
      <top style="thin">
        <color theme="1"/>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bottom/>
      <diagonal/>
    </border>
    <border>
      <left/>
      <right style="medium">
        <color theme="1"/>
      </right>
      <top/>
      <bottom/>
      <diagonal/>
    </border>
    <border>
      <left style="thin">
        <color theme="1"/>
      </left>
      <right style="thin">
        <color theme="1"/>
      </right>
      <top style="medium">
        <color theme="1"/>
      </top>
      <bottom/>
      <diagonal/>
    </border>
    <border>
      <left style="thin">
        <color theme="1"/>
      </left>
      <right/>
      <top style="medium">
        <color theme="1"/>
      </top>
      <bottom/>
      <diagonal/>
    </border>
    <border>
      <left style="medium">
        <color theme="1"/>
      </left>
      <right style="thin">
        <color theme="1"/>
      </right>
      <top style="medium">
        <color theme="1"/>
      </top>
      <bottom/>
      <diagonal/>
    </border>
    <border>
      <left style="thin">
        <color theme="1"/>
      </left>
      <right style="medium">
        <color theme="1"/>
      </right>
      <top style="medium">
        <color theme="1"/>
      </top>
      <bottom/>
      <diagonal/>
    </border>
    <border>
      <left style="thin">
        <color theme="1"/>
      </left>
      <right style="thin">
        <color theme="1"/>
      </right>
      <top/>
      <bottom/>
      <diagonal/>
    </border>
    <border>
      <left style="thin">
        <color theme="1"/>
      </left>
      <right/>
      <top/>
      <bottom/>
      <diagonal/>
    </border>
    <border>
      <left style="medium">
        <color theme="1"/>
      </left>
      <right style="thin">
        <color theme="1"/>
      </right>
      <top/>
      <bottom/>
      <diagonal/>
    </border>
    <border>
      <left style="thin">
        <color theme="1"/>
      </left>
      <right style="medium">
        <color theme="1"/>
      </right>
      <top/>
      <bottom/>
      <diagonal/>
    </border>
    <border>
      <left style="thin">
        <color theme="1"/>
      </left>
      <right style="thin">
        <color theme="1"/>
      </right>
      <top/>
      <bottom style="thin">
        <color theme="1"/>
      </bottom>
      <diagonal/>
    </border>
    <border>
      <left style="thin">
        <color theme="1"/>
      </left>
      <right/>
      <top/>
      <bottom style="thin">
        <color theme="1"/>
      </bottom>
      <diagonal/>
    </border>
    <border>
      <left style="medium">
        <color theme="1"/>
      </left>
      <right style="thin">
        <color theme="1"/>
      </right>
      <top/>
      <bottom style="thin">
        <color theme="1"/>
      </bottom>
      <diagonal/>
    </border>
    <border>
      <left style="thin">
        <color theme="1"/>
      </left>
      <right style="medium">
        <color theme="1"/>
      </right>
      <top/>
      <bottom style="thin">
        <color theme="1"/>
      </bottom>
      <diagonal/>
    </border>
    <border>
      <left style="medium">
        <color theme="1"/>
      </left>
      <right/>
      <top/>
      <bottom style="thin">
        <color indexed="8"/>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top style="thin">
        <color indexed="8"/>
      </top>
      <bottom style="thin">
        <color indexed="8"/>
      </bottom>
      <diagonal/>
    </border>
    <border>
      <left style="medium">
        <color theme="1"/>
      </left>
      <right style="thin">
        <color indexed="8"/>
      </right>
      <top style="thin">
        <color indexed="8"/>
      </top>
      <bottom style="thin">
        <color indexed="8"/>
      </bottom>
      <diagonal/>
    </border>
    <border>
      <left style="medium">
        <color theme="1"/>
      </left>
      <right style="thin">
        <color indexed="8"/>
      </right>
      <top/>
      <bottom style="thin">
        <color indexed="8"/>
      </bottom>
      <diagonal/>
    </border>
    <border>
      <left style="thin">
        <color indexed="8"/>
      </left>
      <right style="medium">
        <color theme="1"/>
      </right>
      <top/>
      <bottom style="thin">
        <color indexed="8"/>
      </bottom>
      <diagonal/>
    </border>
    <border>
      <left style="thin">
        <color indexed="8"/>
      </left>
      <right style="medium">
        <color theme="1"/>
      </right>
      <top style="thin">
        <color indexed="8"/>
      </top>
      <bottom style="thin">
        <color indexed="8"/>
      </bottom>
      <diagonal/>
    </border>
    <border>
      <left style="medium">
        <color theme="1"/>
      </left>
      <right style="thin">
        <color indexed="8"/>
      </right>
      <top style="thin">
        <color indexed="8"/>
      </top>
      <bottom/>
      <diagonal/>
    </border>
    <border>
      <left style="thin">
        <color indexed="8"/>
      </left>
      <right style="medium">
        <color theme="1"/>
      </right>
      <top style="thin">
        <color indexed="8"/>
      </top>
      <bottom/>
      <diagonal/>
    </border>
    <border>
      <left style="medium">
        <color theme="1"/>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top style="thin">
        <color indexed="8"/>
      </top>
      <bottom style="medium">
        <color theme="1"/>
      </bottom>
      <diagonal/>
    </border>
    <border>
      <left style="thin">
        <color indexed="8"/>
      </left>
      <right style="medium">
        <color theme="1"/>
      </right>
      <top style="thin">
        <color indexed="8"/>
      </top>
      <bottom style="medium">
        <color theme="1"/>
      </bottom>
      <diagonal/>
    </border>
    <border>
      <left/>
      <right/>
      <top style="thin">
        <color indexed="8"/>
      </top>
      <bottom style="thin">
        <color indexed="8"/>
      </bottom>
      <diagonal/>
    </border>
    <border>
      <left style="thin">
        <color indexed="8"/>
      </left>
      <right style="thin">
        <color indexed="8"/>
      </right>
      <top style="thin">
        <color theme="1"/>
      </top>
      <bottom style="thin">
        <color theme="1"/>
      </bottom>
      <diagonal/>
    </border>
    <border>
      <left/>
      <right/>
      <top style="thin">
        <color theme="1"/>
      </top>
      <bottom style="thin">
        <color theme="1"/>
      </bottom>
      <diagonal/>
    </border>
    <border>
      <left style="thin">
        <color theme="1"/>
      </left>
      <right style="thin">
        <color indexed="8"/>
      </right>
      <top style="thin">
        <color theme="1"/>
      </top>
      <bottom style="thin">
        <color theme="1"/>
      </bottom>
      <diagonal/>
    </border>
    <border>
      <left/>
      <right style="medium">
        <color indexed="8"/>
      </right>
      <top style="thin">
        <color theme="1"/>
      </top>
      <bottom style="thin">
        <color theme="1"/>
      </bottom>
      <diagonal/>
    </border>
    <border>
      <left/>
      <right/>
      <top style="thin">
        <color indexed="8"/>
      </top>
      <bottom style="medium">
        <color indexed="8"/>
      </bottom>
      <diagonal/>
    </border>
    <border>
      <left style="thin">
        <color indexed="8"/>
      </left>
      <right/>
      <top style="thin">
        <color indexed="8"/>
      </top>
      <bottom style="double">
        <color indexed="8"/>
      </bottom>
      <diagonal/>
    </border>
    <border>
      <left/>
      <right/>
      <top/>
      <bottom style="medium">
        <color indexed="64"/>
      </bottom>
      <diagonal/>
    </border>
    <border>
      <left style="thin">
        <color indexed="8"/>
      </left>
      <right style="thin">
        <color indexed="8"/>
      </right>
      <top/>
      <bottom style="medium">
        <color indexed="8"/>
      </bottom>
      <diagonal/>
    </border>
    <border>
      <left style="thin">
        <color indexed="8"/>
      </left>
      <right style="medium">
        <color indexed="8"/>
      </right>
      <top style="thin">
        <color indexed="64"/>
      </top>
      <bottom style="medium">
        <color indexed="8"/>
      </bottom>
      <diagonal/>
    </border>
    <border>
      <left style="thin">
        <color indexed="8"/>
      </left>
      <right style="medium">
        <color indexed="8"/>
      </right>
      <top style="thin">
        <color theme="1"/>
      </top>
      <bottom/>
      <diagonal/>
    </border>
    <border>
      <left style="thin">
        <color indexed="8"/>
      </left>
      <right style="medium">
        <color indexed="8"/>
      </right>
      <top style="thin">
        <color theme="1"/>
      </top>
      <bottom style="double">
        <color theme="1"/>
      </bottom>
      <diagonal/>
    </border>
    <border>
      <left style="medium">
        <color theme="1"/>
      </left>
      <right/>
      <top style="medium">
        <color indexed="8"/>
      </top>
      <bottom/>
      <diagonal/>
    </border>
    <border>
      <left style="medium">
        <color theme="1"/>
      </left>
      <right/>
      <top style="thin">
        <color indexed="8"/>
      </top>
      <bottom/>
      <diagonal/>
    </border>
    <border>
      <left style="medium">
        <color theme="1"/>
      </left>
      <right/>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thin">
        <color theme="1"/>
      </right>
      <top style="thin">
        <color indexed="8"/>
      </top>
      <bottom style="thin">
        <color indexed="8"/>
      </bottom>
      <diagonal/>
    </border>
    <border>
      <left style="medium">
        <color indexed="8"/>
      </left>
      <right/>
      <top style="thin">
        <color indexed="8"/>
      </top>
      <bottom style="thin">
        <color indexed="8"/>
      </bottom>
      <diagonal/>
    </border>
    <border>
      <left/>
      <right/>
      <top style="thin">
        <color indexed="8"/>
      </top>
      <bottom style="double">
        <color indexed="8"/>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theme="1"/>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theme="1"/>
      </right>
      <top style="medium">
        <color indexed="64"/>
      </top>
      <bottom/>
      <diagonal/>
    </border>
    <border>
      <left style="medium">
        <color theme="1"/>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theme="1"/>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theme="1"/>
      </right>
      <top/>
      <bottom/>
      <diagonal/>
    </border>
    <border>
      <left style="medium">
        <color theme="1"/>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theme="1"/>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theme="1"/>
      </left>
      <right/>
      <top/>
      <bottom style="medium">
        <color indexed="64"/>
      </bottom>
      <diagonal/>
    </border>
    <border>
      <left/>
      <right style="medium">
        <color theme="1"/>
      </right>
      <top/>
      <bottom style="medium">
        <color indexed="64"/>
      </bottom>
      <diagonal/>
    </border>
    <border>
      <left style="thin">
        <color theme="1"/>
      </left>
      <right style="thin">
        <color theme="1"/>
      </right>
      <top style="thin">
        <color theme="1"/>
      </top>
      <bottom/>
      <diagonal/>
    </border>
    <border>
      <left/>
      <right style="thin">
        <color indexed="8"/>
      </right>
      <top/>
      <bottom style="dashed">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theme="1"/>
      </top>
      <bottom/>
      <diagonal/>
    </border>
    <border>
      <left/>
      <right style="medium">
        <color indexed="8"/>
      </right>
      <top style="medium">
        <color theme="1"/>
      </top>
      <bottom/>
      <diagonal/>
    </border>
    <border>
      <left/>
      <right style="thin">
        <color indexed="64"/>
      </right>
      <top/>
      <bottom style="medium">
        <color theme="1"/>
      </bottom>
      <diagonal/>
    </border>
    <border>
      <left style="thin">
        <color indexed="64"/>
      </left>
      <right/>
      <top/>
      <bottom style="medium">
        <color theme="1"/>
      </bottom>
      <diagonal/>
    </border>
    <border>
      <left style="thin">
        <color indexed="64"/>
      </left>
      <right style="medium">
        <color theme="1"/>
      </right>
      <top/>
      <bottom style="medium">
        <color theme="1"/>
      </bottom>
      <diagonal/>
    </border>
    <border>
      <left/>
      <right/>
      <top style="thin">
        <color theme="1"/>
      </top>
      <bottom/>
      <diagonal/>
    </border>
  </borders>
  <cellStyleXfs count="20488">
    <xf numFmtId="0" fontId="0" fillId="0" borderId="0"/>
    <xf numFmtId="0" fontId="1" fillId="0" borderId="0"/>
    <xf numFmtId="169" fontId="21" fillId="0" borderId="0"/>
    <xf numFmtId="170" fontId="22" fillId="0" borderId="0" applyAlignment="0">
      <alignment horizontal="left" vertical="center"/>
    </xf>
    <xf numFmtId="171" fontId="1" fillId="0" borderId="0"/>
    <xf numFmtId="169" fontId="21" fillId="0" borderId="0"/>
    <xf numFmtId="171" fontId="1" fillId="0" borderId="0"/>
    <xf numFmtId="172" fontId="20" fillId="0" borderId="0" applyFont="0" applyFill="0" applyBorder="0" applyAlignment="0" applyProtection="0">
      <protection locked="0"/>
    </xf>
    <xf numFmtId="0" fontId="1" fillId="0" borderId="0"/>
    <xf numFmtId="173" fontId="16" fillId="0" borderId="0" applyFont="0" applyFill="0" applyBorder="0" applyAlignment="0" applyProtection="0"/>
    <xf numFmtId="174" fontId="1" fillId="0" borderId="0" applyFont="0" applyFill="0" applyBorder="0" applyAlignment="0" applyProtection="0"/>
    <xf numFmtId="0" fontId="23" fillId="0" borderId="0" applyNumberFormat="0" applyFill="0" applyBorder="0" applyAlignment="0" applyProtection="0">
      <alignment vertical="top"/>
      <protection locked="0"/>
    </xf>
    <xf numFmtId="175" fontId="1" fillId="0" borderId="0" applyFont="0" applyFill="0" applyBorder="0" applyAlignment="0" applyProtection="0"/>
    <xf numFmtId="176" fontId="22" fillId="0" borderId="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2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0" fontId="21" fillId="0" borderId="0" applyFont="0" applyFill="0" applyBorder="0" applyAlignment="0" applyProtection="0"/>
    <xf numFmtId="178" fontId="1"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39" fontId="1" fillId="0" borderId="0" applyFont="0" applyFill="0" applyBorder="0" applyAlignment="0" applyProtection="0"/>
    <xf numFmtId="0" fontId="21" fillId="0" borderId="0" applyFont="0" applyFill="0" applyBorder="0" applyAlignment="0" applyProtection="0"/>
    <xf numFmtId="3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24" fillId="0" borderId="0"/>
    <xf numFmtId="0" fontId="24" fillId="0" borderId="0"/>
    <xf numFmtId="0" fontId="1" fillId="0" borderId="0" applyFont="0" applyFill="0" applyBorder="0" applyAlignment="0" applyProtection="0"/>
    <xf numFmtId="179" fontId="1" fillId="0" borderId="0" applyFont="0" applyFill="0" applyBorder="0" applyAlignment="0" applyProtection="0"/>
    <xf numFmtId="0" fontId="21" fillId="0" borderId="0" applyFont="0" applyFill="0" applyBorder="0" applyAlignment="0" applyProtection="0"/>
    <xf numFmtId="167" fontId="1" fillId="0" borderId="0" applyFont="0" applyFill="0" applyBorder="0" applyAlignment="0" applyProtection="0"/>
    <xf numFmtId="179" fontId="1" fillId="0" borderId="0" applyFont="0" applyFill="0" applyBorder="0" applyAlignment="0" applyProtection="0"/>
    <xf numFmtId="167" fontId="1" fillId="0" borderId="0" applyFont="0" applyFill="0" applyBorder="0" applyAlignment="0" applyProtection="0"/>
    <xf numFmtId="180" fontId="1" fillId="0" borderId="0" applyFont="0" applyFill="0" applyBorder="0" applyAlignment="0" applyProtection="0"/>
    <xf numFmtId="0" fontId="21" fillId="0" borderId="0" applyFont="0" applyFill="0" applyBorder="0" applyAlignment="0" applyProtection="0"/>
    <xf numFmtId="166" fontId="1" fillId="0" borderId="0" applyFont="0" applyFill="0" applyBorder="0" applyAlignment="0" applyProtection="0"/>
    <xf numFmtId="180" fontId="1" fillId="0" borderId="0" applyFont="0" applyFill="0" applyBorder="0" applyAlignment="0" applyProtection="0"/>
    <xf numFmtId="166" fontId="1" fillId="0" borderId="0" applyFont="0" applyFill="0" applyBorder="0" applyAlignment="0" applyProtection="0"/>
    <xf numFmtId="0" fontId="24" fillId="0" borderId="0"/>
    <xf numFmtId="0" fontId="1" fillId="0" borderId="0" applyFont="0" applyFill="0" applyBorder="0" applyAlignment="0" applyProtection="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21" fillId="0" borderId="0" applyFont="0" applyFill="0" applyBorder="0" applyAlignment="0" applyProtection="0"/>
    <xf numFmtId="182" fontId="1" fillId="0" borderId="0" applyFont="0" applyFill="0" applyBorder="0" applyAlignment="0" applyProtection="0"/>
    <xf numFmtId="181" fontId="1" fillId="0" borderId="0" applyFont="0" applyFill="0" applyBorder="0" applyAlignment="0" applyProtection="0"/>
    <xf numFmtId="182" fontId="1" fillId="0" borderId="0" applyFont="0" applyFill="0" applyBorder="0" applyAlignment="0" applyProtection="0"/>
    <xf numFmtId="183" fontId="1" fillId="0" borderId="0" applyFont="0" applyFill="0" applyBorder="0" applyAlignment="0" applyProtection="0"/>
    <xf numFmtId="0" fontId="21" fillId="0" borderId="0" applyFont="0" applyFill="0" applyBorder="0" applyAlignment="0" applyProtection="0"/>
    <xf numFmtId="184" fontId="1" fillId="0" borderId="0" applyFont="0" applyFill="0" applyBorder="0" applyAlignment="0" applyProtection="0"/>
    <xf numFmtId="183" fontId="1" fillId="0" borderId="0" applyFont="0" applyFill="0" applyBorder="0" applyAlignment="0" applyProtection="0"/>
    <xf numFmtId="18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25" fillId="0" borderId="0" applyNumberFormat="0" applyFill="0" applyBorder="0" applyAlignment="0" applyProtection="0"/>
    <xf numFmtId="0" fontId="25" fillId="0" borderId="0" applyNumberFormat="0" applyFill="0" applyBorder="0" applyAlignment="0" applyProtection="0"/>
    <xf numFmtId="0" fontId="1" fillId="0" borderId="0"/>
    <xf numFmtId="0" fontId="1" fillId="0" borderId="0"/>
    <xf numFmtId="0" fontId="1" fillId="0" borderId="0" applyFont="0" applyFill="0" applyBorder="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85" fontId="23" fillId="0" borderId="0" applyFont="0" applyFill="0" applyBorder="0" applyAlignment="0" applyProtection="0"/>
    <xf numFmtId="186" fontId="26" fillId="0" borderId="0"/>
    <xf numFmtId="187" fontId="23" fillId="0" borderId="0" applyFont="0" applyFill="0" applyBorder="0" applyAlignment="0" applyProtection="0"/>
    <xf numFmtId="0" fontId="1" fillId="0" borderId="0"/>
    <xf numFmtId="0" fontId="1" fillId="0" borderId="0"/>
    <xf numFmtId="188" fontId="1" fillId="0" borderId="0" applyBorder="0"/>
    <xf numFmtId="189" fontId="26" fillId="0" borderId="0"/>
    <xf numFmtId="189" fontId="27" fillId="0" borderId="0"/>
    <xf numFmtId="190" fontId="26" fillId="0" borderId="0"/>
    <xf numFmtId="191" fontId="20" fillId="0" borderId="0" applyFont="0" applyFill="0" applyBorder="0" applyAlignment="0" applyProtection="0">
      <protection locked="0"/>
    </xf>
    <xf numFmtId="192" fontId="28" fillId="0" borderId="0"/>
    <xf numFmtId="0" fontId="27" fillId="0" borderId="0"/>
    <xf numFmtId="0" fontId="38" fillId="45" borderId="0" applyNumberFormat="0" applyBorder="0" applyAlignment="0" applyProtection="0"/>
    <xf numFmtId="168" fontId="11" fillId="2" borderId="0" applyNumberFormat="0" applyBorder="0" applyAlignment="0" applyProtection="0"/>
    <xf numFmtId="193"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38" fillId="45"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0" fontId="38" fillId="45" borderId="0" applyNumberFormat="0" applyBorder="0" applyAlignment="0" applyProtection="0"/>
    <xf numFmtId="0" fontId="39" fillId="45" borderId="0" applyNumberFormat="0" applyBorder="0" applyAlignment="0" applyProtection="0"/>
    <xf numFmtId="0" fontId="38"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11" fillId="2" borderId="0" applyNumberFormat="0" applyBorder="0" applyAlignment="0" applyProtection="0"/>
    <xf numFmtId="0" fontId="38" fillId="45" borderId="0" applyNumberFormat="0" applyBorder="0" applyAlignment="0" applyProtection="0"/>
    <xf numFmtId="168" fontId="11" fillId="2" borderId="0" applyNumberFormat="0" applyBorder="0" applyAlignment="0" applyProtection="0"/>
    <xf numFmtId="0" fontId="38" fillId="45" borderId="0" applyNumberFormat="0" applyBorder="0" applyAlignment="0" applyProtection="0"/>
    <xf numFmtId="0" fontId="11" fillId="2"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0" fontId="38" fillId="45" borderId="0" applyNumberFormat="0" applyBorder="0" applyAlignment="0" applyProtection="0"/>
    <xf numFmtId="193"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38" fillId="45" borderId="0" applyNumberFormat="0" applyBorder="0" applyAlignment="0" applyProtection="0"/>
    <xf numFmtId="0" fontId="11" fillId="2" borderId="0" applyNumberFormat="0" applyBorder="0" applyAlignment="0" applyProtection="0"/>
    <xf numFmtId="0" fontId="38" fillId="45"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193" fontId="11" fillId="2" borderId="0" applyNumberFormat="0" applyBorder="0" applyAlignment="0" applyProtection="0"/>
    <xf numFmtId="0" fontId="38" fillId="45"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38" fillId="45"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38" fillId="45"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193"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38" fillId="45"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38" fillId="45"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38" fillId="45"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193"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38" fillId="45"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11" fillId="3" borderId="0" applyNumberFormat="0" applyBorder="0" applyAlignment="0" applyProtection="0"/>
    <xf numFmtId="0" fontId="11" fillId="2"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193"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193"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193"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38" fillId="45" borderId="0" applyNumberFormat="0" applyBorder="0" applyAlignment="0" applyProtection="0"/>
    <xf numFmtId="168" fontId="11" fillId="2" borderId="0" applyNumberFormat="0" applyBorder="0" applyAlignment="0" applyProtection="0"/>
    <xf numFmtId="193"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168" fontId="11" fillId="2" borderId="0" applyNumberFormat="0" applyBorder="0" applyAlignment="0" applyProtection="0"/>
    <xf numFmtId="168"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38" fillId="46" borderId="0" applyNumberFormat="0" applyBorder="0" applyAlignment="0" applyProtection="0"/>
    <xf numFmtId="168" fontId="11" fillId="3" borderId="0" applyNumberFormat="0" applyBorder="0" applyAlignment="0" applyProtection="0"/>
    <xf numFmtId="193"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38" fillId="46"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0" fontId="38" fillId="46" borderId="0" applyNumberFormat="0" applyBorder="0" applyAlignment="0" applyProtection="0"/>
    <xf numFmtId="0" fontId="39" fillId="46" borderId="0" applyNumberFormat="0" applyBorder="0" applyAlignment="0" applyProtection="0"/>
    <xf numFmtId="0" fontId="38"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11" fillId="3" borderId="0" applyNumberFormat="0" applyBorder="0" applyAlignment="0" applyProtection="0"/>
    <xf numFmtId="0" fontId="38" fillId="46" borderId="0" applyNumberFormat="0" applyBorder="0" applyAlignment="0" applyProtection="0"/>
    <xf numFmtId="168" fontId="11" fillId="3" borderId="0" applyNumberFormat="0" applyBorder="0" applyAlignment="0" applyProtection="0"/>
    <xf numFmtId="0" fontId="38" fillId="46" borderId="0" applyNumberFormat="0" applyBorder="0" applyAlignment="0" applyProtection="0"/>
    <xf numFmtId="0" fontId="11" fillId="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0" fontId="38" fillId="46" borderId="0" applyNumberFormat="0" applyBorder="0" applyAlignment="0" applyProtection="0"/>
    <xf numFmtId="193"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38" fillId="46" borderId="0" applyNumberFormat="0" applyBorder="0" applyAlignment="0" applyProtection="0"/>
    <xf numFmtId="0" fontId="11" fillId="3" borderId="0" applyNumberFormat="0" applyBorder="0" applyAlignment="0" applyProtection="0"/>
    <xf numFmtId="0" fontId="38" fillId="46"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193" fontId="11" fillId="3" borderId="0" applyNumberFormat="0" applyBorder="0" applyAlignment="0" applyProtection="0"/>
    <xf numFmtId="0" fontId="38" fillId="46"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38" fillId="46"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38" fillId="46"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193"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38" fillId="46"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38" fillId="46"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38" fillId="46"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193"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38" fillId="46"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11" fillId="4" borderId="0" applyNumberFormat="0" applyBorder="0" applyAlignment="0" applyProtection="0"/>
    <xf numFmtId="0" fontId="11" fillId="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193"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193"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193"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38" fillId="46" borderId="0" applyNumberFormat="0" applyBorder="0" applyAlignment="0" applyProtection="0"/>
    <xf numFmtId="168" fontId="11" fillId="3" borderId="0" applyNumberFormat="0" applyBorder="0" applyAlignment="0" applyProtection="0"/>
    <xf numFmtId="193"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168" fontId="11" fillId="3" borderId="0" applyNumberFormat="0" applyBorder="0" applyAlignment="0" applyProtection="0"/>
    <xf numFmtId="168"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38" fillId="47" borderId="0" applyNumberFormat="0" applyBorder="0" applyAlignment="0" applyProtection="0"/>
    <xf numFmtId="168" fontId="11" fillId="5" borderId="0" applyNumberFormat="0" applyBorder="0" applyAlignment="0" applyProtection="0"/>
    <xf numFmtId="193"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38" fillId="47"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0" fontId="38" fillId="47" borderId="0" applyNumberFormat="0" applyBorder="0" applyAlignment="0" applyProtection="0"/>
    <xf numFmtId="0" fontId="39" fillId="47" borderId="0" applyNumberFormat="0" applyBorder="0" applyAlignment="0" applyProtection="0"/>
    <xf numFmtId="0" fontId="38"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11" fillId="5" borderId="0" applyNumberFormat="0" applyBorder="0" applyAlignment="0" applyProtection="0"/>
    <xf numFmtId="0" fontId="38" fillId="47" borderId="0" applyNumberFormat="0" applyBorder="0" applyAlignment="0" applyProtection="0"/>
    <xf numFmtId="168" fontId="11" fillId="5" borderId="0" applyNumberFormat="0" applyBorder="0" applyAlignment="0" applyProtection="0"/>
    <xf numFmtId="0" fontId="38" fillId="47" borderId="0" applyNumberFormat="0" applyBorder="0" applyAlignment="0" applyProtection="0"/>
    <xf numFmtId="0" fontId="11" fillId="5"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0" fontId="38" fillId="47" borderId="0" applyNumberFormat="0" applyBorder="0" applyAlignment="0" applyProtection="0"/>
    <xf numFmtId="193"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38" fillId="47" borderId="0" applyNumberFormat="0" applyBorder="0" applyAlignment="0" applyProtection="0"/>
    <xf numFmtId="0" fontId="11" fillId="5" borderId="0" applyNumberFormat="0" applyBorder="0" applyAlignment="0" applyProtection="0"/>
    <xf numFmtId="0" fontId="38" fillId="47"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193" fontId="11" fillId="5" borderId="0" applyNumberFormat="0" applyBorder="0" applyAlignment="0" applyProtection="0"/>
    <xf numFmtId="0" fontId="38" fillId="47"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38" fillId="47"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38" fillId="47"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193"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38" fillId="47"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38" fillId="47"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38" fillId="47"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193"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38" fillId="47"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11" fillId="6" borderId="0" applyNumberFormat="0" applyBorder="0" applyAlignment="0" applyProtection="0"/>
    <xf numFmtId="0" fontId="11" fillId="5"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193"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193"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193"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38" fillId="47" borderId="0" applyNumberFormat="0" applyBorder="0" applyAlignment="0" applyProtection="0"/>
    <xf numFmtId="168" fontId="11" fillId="5" borderId="0" applyNumberFormat="0" applyBorder="0" applyAlignment="0" applyProtection="0"/>
    <xf numFmtId="193"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168" fontId="11" fillId="5" borderId="0" applyNumberFormat="0" applyBorder="0" applyAlignment="0" applyProtection="0"/>
    <xf numFmtId="168"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38" fillId="48" borderId="0" applyNumberFormat="0" applyBorder="0" applyAlignment="0" applyProtection="0"/>
    <xf numFmtId="168" fontId="11" fillId="7"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8" fillId="48"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1" fillId="7" borderId="0" applyNumberFormat="0" applyBorder="0" applyAlignment="0" applyProtection="0"/>
    <xf numFmtId="0" fontId="38" fillId="48" borderId="0" applyNumberFormat="0" applyBorder="0" applyAlignment="0" applyProtection="0"/>
    <xf numFmtId="168" fontId="11" fillId="7" borderId="0" applyNumberFormat="0" applyBorder="0" applyAlignment="0" applyProtection="0"/>
    <xf numFmtId="0" fontId="38" fillId="48" borderId="0" applyNumberFormat="0" applyBorder="0" applyAlignment="0" applyProtection="0"/>
    <xf numFmtId="0" fontId="11" fillId="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38" fillId="48"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38" fillId="48" borderId="0" applyNumberFormat="0" applyBorder="0" applyAlignment="0" applyProtection="0"/>
    <xf numFmtId="0" fontId="11" fillId="7" borderId="0" applyNumberFormat="0" applyBorder="0" applyAlignment="0" applyProtection="0"/>
    <xf numFmtId="0" fontId="38" fillId="48"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193" fontId="11" fillId="7" borderId="0" applyNumberFormat="0" applyBorder="0" applyAlignment="0" applyProtection="0"/>
    <xf numFmtId="0" fontId="38" fillId="48"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38" fillId="48"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38" fillId="48"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38" fillId="48"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38" fillId="48"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38" fillId="4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38" fillId="48"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8" fillId="48" borderId="0" applyNumberFormat="0" applyBorder="0" applyAlignment="0" applyProtection="0"/>
    <xf numFmtId="168" fontId="11" fillId="7"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8" fillId="49" borderId="0" applyNumberFormat="0" applyBorder="0" applyAlignment="0" applyProtection="0"/>
    <xf numFmtId="168" fontId="11" fillId="9" borderId="0" applyNumberFormat="0" applyBorder="0" applyAlignment="0" applyProtection="0"/>
    <xf numFmtId="193"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38" fillId="4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0" fontId="38" fillId="49" borderId="0" applyNumberFormat="0" applyBorder="0" applyAlignment="0" applyProtection="0"/>
    <xf numFmtId="0" fontId="39" fillId="49" borderId="0" applyNumberFormat="0" applyBorder="0" applyAlignment="0" applyProtection="0"/>
    <xf numFmtId="0" fontId="38"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11" fillId="9" borderId="0" applyNumberFormat="0" applyBorder="0" applyAlignment="0" applyProtection="0"/>
    <xf numFmtId="0" fontId="38" fillId="49" borderId="0" applyNumberFormat="0" applyBorder="0" applyAlignment="0" applyProtection="0"/>
    <xf numFmtId="168" fontId="11" fillId="9" borderId="0" applyNumberFormat="0" applyBorder="0" applyAlignment="0" applyProtection="0"/>
    <xf numFmtId="0" fontId="38" fillId="49" borderId="0" applyNumberFormat="0" applyBorder="0" applyAlignment="0" applyProtection="0"/>
    <xf numFmtId="0" fontId="11" fillId="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0" fontId="38" fillId="49" borderId="0" applyNumberFormat="0" applyBorder="0" applyAlignment="0" applyProtection="0"/>
    <xf numFmtId="193"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38" fillId="49" borderId="0" applyNumberFormat="0" applyBorder="0" applyAlignment="0" applyProtection="0"/>
    <xf numFmtId="0" fontId="11" fillId="9" borderId="0" applyNumberFormat="0" applyBorder="0" applyAlignment="0" applyProtection="0"/>
    <xf numFmtId="0" fontId="38" fillId="4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193" fontId="11" fillId="9" borderId="0" applyNumberFormat="0" applyBorder="0" applyAlignment="0" applyProtection="0"/>
    <xf numFmtId="0" fontId="38" fillId="4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38" fillId="4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38" fillId="4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193"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38" fillId="4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38" fillId="4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38" fillId="4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193"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38" fillId="4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11" fillId="3" borderId="0" applyNumberFormat="0" applyBorder="0" applyAlignment="0" applyProtection="0"/>
    <xf numFmtId="0" fontId="11" fillId="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193"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193"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193"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38" fillId="49" borderId="0" applyNumberFormat="0" applyBorder="0" applyAlignment="0" applyProtection="0"/>
    <xf numFmtId="168" fontId="11" fillId="9" borderId="0" applyNumberFormat="0" applyBorder="0" applyAlignment="0" applyProtection="0"/>
    <xf numFmtId="193"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168" fontId="11" fillId="9" borderId="0" applyNumberFormat="0" applyBorder="0" applyAlignment="0" applyProtection="0"/>
    <xf numFmtId="168"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38" fillId="50" borderId="0" applyNumberFormat="0" applyBorder="0" applyAlignment="0" applyProtection="0"/>
    <xf numFmtId="168" fontId="11" fillId="10" borderId="0" applyNumberFormat="0" applyBorder="0" applyAlignment="0" applyProtection="0"/>
    <xf numFmtId="193"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38" fillId="5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0" fontId="38" fillId="50" borderId="0" applyNumberFormat="0" applyBorder="0" applyAlignment="0" applyProtection="0"/>
    <xf numFmtId="0" fontId="39" fillId="50" borderId="0" applyNumberFormat="0" applyBorder="0" applyAlignment="0" applyProtection="0"/>
    <xf numFmtId="0" fontId="38"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11" fillId="10" borderId="0" applyNumberFormat="0" applyBorder="0" applyAlignment="0" applyProtection="0"/>
    <xf numFmtId="0" fontId="38" fillId="50" borderId="0" applyNumberFormat="0" applyBorder="0" applyAlignment="0" applyProtection="0"/>
    <xf numFmtId="168" fontId="11" fillId="10" borderId="0" applyNumberFormat="0" applyBorder="0" applyAlignment="0" applyProtection="0"/>
    <xf numFmtId="0" fontId="38" fillId="50" borderId="0" applyNumberFormat="0" applyBorder="0" applyAlignment="0" applyProtection="0"/>
    <xf numFmtId="0" fontId="11" fillId="1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0" fontId="38" fillId="50" borderId="0" applyNumberFormat="0" applyBorder="0" applyAlignment="0" applyProtection="0"/>
    <xf numFmtId="193"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38" fillId="50" borderId="0" applyNumberFormat="0" applyBorder="0" applyAlignment="0" applyProtection="0"/>
    <xf numFmtId="0" fontId="11" fillId="10" borderId="0" applyNumberFormat="0" applyBorder="0" applyAlignment="0" applyProtection="0"/>
    <xf numFmtId="0" fontId="38" fillId="5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193" fontId="11" fillId="10" borderId="0" applyNumberFormat="0" applyBorder="0" applyAlignment="0" applyProtection="0"/>
    <xf numFmtId="0" fontId="38" fillId="5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38" fillId="5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38" fillId="5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193"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38" fillId="5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38" fillId="5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38" fillId="5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193"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38" fillId="5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193"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193"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193"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38" fillId="50" borderId="0" applyNumberFormat="0" applyBorder="0" applyAlignment="0" applyProtection="0"/>
    <xf numFmtId="168" fontId="11" fillId="10" borderId="0" applyNumberFormat="0" applyBorder="0" applyAlignment="0" applyProtection="0"/>
    <xf numFmtId="193"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168" fontId="11" fillId="10" borderId="0" applyNumberFormat="0" applyBorder="0" applyAlignment="0" applyProtection="0"/>
    <xf numFmtId="168"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194" fontId="26" fillId="0" borderId="0"/>
    <xf numFmtId="195" fontId="27" fillId="0" borderId="0"/>
    <xf numFmtId="196" fontId="26" fillId="0" borderId="0"/>
    <xf numFmtId="0" fontId="38" fillId="51" borderId="0" applyNumberFormat="0" applyBorder="0" applyAlignment="0" applyProtection="0"/>
    <xf numFmtId="168" fontId="11" fillId="11"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38" fillId="5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38" fillId="51" borderId="0" applyNumberFormat="0" applyBorder="0" applyAlignment="0" applyProtection="0"/>
    <xf numFmtId="0" fontId="39" fillId="51" borderId="0" applyNumberFormat="0" applyBorder="0" applyAlignment="0" applyProtection="0"/>
    <xf numFmtId="0" fontId="38"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11" fillId="11" borderId="0" applyNumberFormat="0" applyBorder="0" applyAlignment="0" applyProtection="0"/>
    <xf numFmtId="0" fontId="38" fillId="51" borderId="0" applyNumberFormat="0" applyBorder="0" applyAlignment="0" applyProtection="0"/>
    <xf numFmtId="168" fontId="11" fillId="11" borderId="0" applyNumberFormat="0" applyBorder="0" applyAlignment="0" applyProtection="0"/>
    <xf numFmtId="0" fontId="38" fillId="51" borderId="0" applyNumberFormat="0" applyBorder="0" applyAlignment="0" applyProtection="0"/>
    <xf numFmtId="0" fontId="11" fillId="1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38" fillId="51"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38" fillId="51" borderId="0" applyNumberFormat="0" applyBorder="0" applyAlignment="0" applyProtection="0"/>
    <xf numFmtId="0" fontId="11" fillId="11" borderId="0" applyNumberFormat="0" applyBorder="0" applyAlignment="0" applyProtection="0"/>
    <xf numFmtId="0" fontId="38" fillId="5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193" fontId="11" fillId="11" borderId="0" applyNumberFormat="0" applyBorder="0" applyAlignment="0" applyProtection="0"/>
    <xf numFmtId="0" fontId="38" fillId="5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38" fillId="5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38" fillId="5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38" fillId="5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38" fillId="5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38" fillId="5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38" fillId="5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2" borderId="0" applyNumberFormat="0" applyBorder="0" applyAlignment="0" applyProtection="0"/>
    <xf numFmtId="0" fontId="11" fillId="1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38" fillId="51" borderId="0" applyNumberFormat="0" applyBorder="0" applyAlignment="0" applyProtection="0"/>
    <xf numFmtId="168" fontId="11" fillId="11"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38" fillId="52" borderId="0" applyNumberFormat="0" applyBorder="0" applyAlignment="0" applyProtection="0"/>
    <xf numFmtId="168" fontId="11" fillId="13" borderId="0" applyNumberFormat="0" applyBorder="0" applyAlignment="0" applyProtection="0"/>
    <xf numFmtId="193"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38" fillId="52"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0" fontId="38" fillId="52" borderId="0" applyNumberFormat="0" applyBorder="0" applyAlignment="0" applyProtection="0"/>
    <xf numFmtId="0" fontId="39" fillId="52" borderId="0" applyNumberFormat="0" applyBorder="0" applyAlignment="0" applyProtection="0"/>
    <xf numFmtId="0" fontId="38"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11" fillId="13" borderId="0" applyNumberFormat="0" applyBorder="0" applyAlignment="0" applyProtection="0"/>
    <xf numFmtId="0" fontId="38" fillId="52" borderId="0" applyNumberFormat="0" applyBorder="0" applyAlignment="0" applyProtection="0"/>
    <xf numFmtId="168" fontId="11" fillId="13" borderId="0" applyNumberFormat="0" applyBorder="0" applyAlignment="0" applyProtection="0"/>
    <xf numFmtId="0" fontId="38" fillId="52" borderId="0" applyNumberFormat="0" applyBorder="0" applyAlignment="0" applyProtection="0"/>
    <xf numFmtId="0" fontId="11" fillId="13"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0" fontId="38" fillId="52" borderId="0" applyNumberFormat="0" applyBorder="0" applyAlignment="0" applyProtection="0"/>
    <xf numFmtId="193"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38" fillId="52" borderId="0" applyNumberFormat="0" applyBorder="0" applyAlignment="0" applyProtection="0"/>
    <xf numFmtId="0" fontId="11" fillId="13" borderId="0" applyNumberFormat="0" applyBorder="0" applyAlignment="0" applyProtection="0"/>
    <xf numFmtId="0" fontId="38" fillId="52"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193" fontId="11" fillId="13" borderId="0" applyNumberFormat="0" applyBorder="0" applyAlignment="0" applyProtection="0"/>
    <xf numFmtId="0" fontId="38" fillId="52"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38" fillId="52"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38" fillId="52"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193"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38" fillId="52"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38" fillId="52"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38" fillId="5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193"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38" fillId="52"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11" fillId="14" borderId="0" applyNumberFormat="0" applyBorder="0" applyAlignment="0" applyProtection="0"/>
    <xf numFmtId="0" fontId="11" fillId="13"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193"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193"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193"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38" fillId="52" borderId="0" applyNumberFormat="0" applyBorder="0" applyAlignment="0" applyProtection="0"/>
    <xf numFmtId="168" fontId="11" fillId="13" borderId="0" applyNumberFormat="0" applyBorder="0" applyAlignment="0" applyProtection="0"/>
    <xf numFmtId="193"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168" fontId="11" fillId="13" borderId="0" applyNumberFormat="0" applyBorder="0" applyAlignment="0" applyProtection="0"/>
    <xf numFmtId="168"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38" fillId="53" borderId="0" applyNumberFormat="0" applyBorder="0" applyAlignment="0" applyProtection="0"/>
    <xf numFmtId="168" fontId="11" fillId="15" borderId="0" applyNumberFormat="0" applyBorder="0" applyAlignment="0" applyProtection="0"/>
    <xf numFmtId="193"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38" fillId="53"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11" fillId="15" borderId="0" applyNumberFormat="0" applyBorder="0" applyAlignment="0" applyProtection="0"/>
    <xf numFmtId="0" fontId="38" fillId="53" borderId="0" applyNumberFormat="0" applyBorder="0" applyAlignment="0" applyProtection="0"/>
    <xf numFmtId="168" fontId="11" fillId="15" borderId="0" applyNumberFormat="0" applyBorder="0" applyAlignment="0" applyProtection="0"/>
    <xf numFmtId="0" fontId="38" fillId="53" borderId="0" applyNumberFormat="0" applyBorder="0" applyAlignment="0" applyProtection="0"/>
    <xf numFmtId="0" fontId="11" fillId="15"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0" fontId="38" fillId="53" borderId="0" applyNumberFormat="0" applyBorder="0" applyAlignment="0" applyProtection="0"/>
    <xf numFmtId="193"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38" fillId="53" borderId="0" applyNumberFormat="0" applyBorder="0" applyAlignment="0" applyProtection="0"/>
    <xf numFmtId="0" fontId="11" fillId="15" borderId="0" applyNumberFormat="0" applyBorder="0" applyAlignment="0" applyProtection="0"/>
    <xf numFmtId="0" fontId="38" fillId="53"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193" fontId="11" fillId="15" borderId="0" applyNumberFormat="0" applyBorder="0" applyAlignment="0" applyProtection="0"/>
    <xf numFmtId="0" fontId="38" fillId="53"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38" fillId="53"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38" fillId="53"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193"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38" fillId="53"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38" fillId="53"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38" fillId="53"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193"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38" fillId="53"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193"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193"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193"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38" fillId="53" borderId="0" applyNumberFormat="0" applyBorder="0" applyAlignment="0" applyProtection="0"/>
    <xf numFmtId="168" fontId="11" fillId="15" borderId="0" applyNumberFormat="0" applyBorder="0" applyAlignment="0" applyProtection="0"/>
    <xf numFmtId="193"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168" fontId="11" fillId="15" borderId="0" applyNumberFormat="0" applyBorder="0" applyAlignment="0" applyProtection="0"/>
    <xf numFmtId="168"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38" fillId="54" borderId="0" applyNumberFormat="0" applyBorder="0" applyAlignment="0" applyProtection="0"/>
    <xf numFmtId="168" fontId="11" fillId="7"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8" fillId="54"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38" fillId="54" borderId="0" applyNumberFormat="0" applyBorder="0" applyAlignment="0" applyProtection="0"/>
    <xf numFmtId="0" fontId="39" fillId="54" borderId="0" applyNumberFormat="0" applyBorder="0" applyAlignment="0" applyProtection="0"/>
    <xf numFmtId="0" fontId="38"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11" fillId="7" borderId="0" applyNumberFormat="0" applyBorder="0" applyAlignment="0" applyProtection="0"/>
    <xf numFmtId="0" fontId="38" fillId="54" borderId="0" applyNumberFormat="0" applyBorder="0" applyAlignment="0" applyProtection="0"/>
    <xf numFmtId="168" fontId="11" fillId="7" borderId="0" applyNumberFormat="0" applyBorder="0" applyAlignment="0" applyProtection="0"/>
    <xf numFmtId="0" fontId="38" fillId="54" borderId="0" applyNumberFormat="0" applyBorder="0" applyAlignment="0" applyProtection="0"/>
    <xf numFmtId="0" fontId="11" fillId="7"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38" fillId="54"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38" fillId="54" borderId="0" applyNumberFormat="0" applyBorder="0" applyAlignment="0" applyProtection="0"/>
    <xf numFmtId="0" fontId="11" fillId="7" borderId="0" applyNumberFormat="0" applyBorder="0" applyAlignment="0" applyProtection="0"/>
    <xf numFmtId="0" fontId="38" fillId="54"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193" fontId="11" fillId="7" borderId="0" applyNumberFormat="0" applyBorder="0" applyAlignment="0" applyProtection="0"/>
    <xf numFmtId="0" fontId="38" fillId="54"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38" fillId="54"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38" fillId="54"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38" fillId="54"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38" fillId="54"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38" fillId="5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38" fillId="54"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17" borderId="0" applyNumberFormat="0" applyBorder="0" applyAlignment="0" applyProtection="0"/>
    <xf numFmtId="0" fontId="11" fillId="7"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8" fillId="54" borderId="0" applyNumberFormat="0" applyBorder="0" applyAlignment="0" applyProtection="0"/>
    <xf numFmtId="168" fontId="11" fillId="7" borderId="0" applyNumberFormat="0" applyBorder="0" applyAlignment="0" applyProtection="0"/>
    <xf numFmtId="193"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168" fontId="11" fillId="7" borderId="0" applyNumberFormat="0" applyBorder="0" applyAlignment="0" applyProtection="0"/>
    <xf numFmtId="168"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8" fillId="55" borderId="0" applyNumberFormat="0" applyBorder="0" applyAlignment="0" applyProtection="0"/>
    <xf numFmtId="168" fontId="11" fillId="11"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38" fillId="55"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38" fillId="55" borderId="0" applyNumberFormat="0" applyBorder="0" applyAlignment="0" applyProtection="0"/>
    <xf numFmtId="0" fontId="39" fillId="55" borderId="0" applyNumberFormat="0" applyBorder="0" applyAlignment="0" applyProtection="0"/>
    <xf numFmtId="0" fontId="38"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11" fillId="11" borderId="0" applyNumberFormat="0" applyBorder="0" applyAlignment="0" applyProtection="0"/>
    <xf numFmtId="0" fontId="38" fillId="55" borderId="0" applyNumberFormat="0" applyBorder="0" applyAlignment="0" applyProtection="0"/>
    <xf numFmtId="168" fontId="11" fillId="11" borderId="0" applyNumberFormat="0" applyBorder="0" applyAlignment="0" applyProtection="0"/>
    <xf numFmtId="0" fontId="38" fillId="55" borderId="0" applyNumberFormat="0" applyBorder="0" applyAlignment="0" applyProtection="0"/>
    <xf numFmtId="0" fontId="11" fillId="11"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38" fillId="55"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38" fillId="55" borderId="0" applyNumberFormat="0" applyBorder="0" applyAlignment="0" applyProtection="0"/>
    <xf numFmtId="0" fontId="11" fillId="11" borderId="0" applyNumberFormat="0" applyBorder="0" applyAlignment="0" applyProtection="0"/>
    <xf numFmtId="0" fontId="38" fillId="55"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193" fontId="11" fillId="11" borderId="0" applyNumberFormat="0" applyBorder="0" applyAlignment="0" applyProtection="0"/>
    <xf numFmtId="0" fontId="38" fillId="55"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38" fillId="55"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38" fillId="55"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38" fillId="55"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38" fillId="55"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38" fillId="55"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38" fillId="55"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2" borderId="0" applyNumberFormat="0" applyBorder="0" applyAlignment="0" applyProtection="0"/>
    <xf numFmtId="0" fontId="11" fillId="11"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38" fillId="55" borderId="0" applyNumberFormat="0" applyBorder="0" applyAlignment="0" applyProtection="0"/>
    <xf numFmtId="168" fontId="11" fillId="11" borderId="0" applyNumberFormat="0" applyBorder="0" applyAlignment="0" applyProtection="0"/>
    <xf numFmtId="193"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168" fontId="11" fillId="11" borderId="0" applyNumberFormat="0" applyBorder="0" applyAlignment="0" applyProtection="0"/>
    <xf numFmtId="168"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38" fillId="56" borderId="0" applyNumberFormat="0" applyBorder="0" applyAlignment="0" applyProtection="0"/>
    <xf numFmtId="168" fontId="11" fillId="18" borderId="0" applyNumberFormat="0" applyBorder="0" applyAlignment="0" applyProtection="0"/>
    <xf numFmtId="193"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38" fillId="56"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11" fillId="18" borderId="0" applyNumberFormat="0" applyBorder="0" applyAlignment="0" applyProtection="0"/>
    <xf numFmtId="0" fontId="38" fillId="56" borderId="0" applyNumberFormat="0" applyBorder="0" applyAlignment="0" applyProtection="0"/>
    <xf numFmtId="168" fontId="11" fillId="18" borderId="0" applyNumberFormat="0" applyBorder="0" applyAlignment="0" applyProtection="0"/>
    <xf numFmtId="0" fontId="38" fillId="56" borderId="0" applyNumberFormat="0" applyBorder="0" applyAlignment="0" applyProtection="0"/>
    <xf numFmtId="0" fontId="11" fillId="18"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0" fontId="38" fillId="56" borderId="0" applyNumberFormat="0" applyBorder="0" applyAlignment="0" applyProtection="0"/>
    <xf numFmtId="193"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38" fillId="56" borderId="0" applyNumberFormat="0" applyBorder="0" applyAlignment="0" applyProtection="0"/>
    <xf numFmtId="0" fontId="11" fillId="18" borderId="0" applyNumberFormat="0" applyBorder="0" applyAlignment="0" applyProtection="0"/>
    <xf numFmtId="0" fontId="38" fillId="56"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193" fontId="11" fillId="18" borderId="0" applyNumberFormat="0" applyBorder="0" applyAlignment="0" applyProtection="0"/>
    <xf numFmtId="0" fontId="38" fillId="56"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38" fillId="56"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38" fillId="56"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193"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38" fillId="56"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38" fillId="56"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38" fillId="56"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193"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38" fillId="56"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193"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193"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193"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38" fillId="56" borderId="0" applyNumberFormat="0" applyBorder="0" applyAlignment="0" applyProtection="0"/>
    <xf numFmtId="168" fontId="11" fillId="18" borderId="0" applyNumberFormat="0" applyBorder="0" applyAlignment="0" applyProtection="0"/>
    <xf numFmtId="193"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168" fontId="11" fillId="18" borderId="0" applyNumberFormat="0" applyBorder="0" applyAlignment="0" applyProtection="0"/>
    <xf numFmtId="168"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93"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68" fontId="13" fillId="20" borderId="0" applyNumberFormat="0" applyBorder="0" applyAlignment="0" applyProtection="0"/>
    <xf numFmtId="193"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93"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68" fontId="13" fillId="20" borderId="0" applyNumberFormat="0" applyBorder="0" applyAlignment="0" applyProtection="0"/>
    <xf numFmtId="0" fontId="41" fillId="57" borderId="0" applyNumberFormat="0" applyBorder="0" applyAlignment="0" applyProtection="0"/>
    <xf numFmtId="0" fontId="17" fillId="12" borderId="0" applyNumberFormat="0" applyBorder="0" applyAlignment="0" applyProtection="0"/>
    <xf numFmtId="168" fontId="13" fillId="20" borderId="0" applyNumberFormat="0" applyBorder="0" applyAlignment="0" applyProtection="0"/>
    <xf numFmtId="193"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93"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93"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93"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93"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93" fontId="13" fillId="20" borderId="0" applyNumberFormat="0" applyBorder="0" applyAlignment="0" applyProtection="0"/>
    <xf numFmtId="168" fontId="13" fillId="20" borderId="0" applyNumberFormat="0" applyBorder="0" applyAlignment="0" applyProtection="0"/>
    <xf numFmtId="0" fontId="13" fillId="20" borderId="0" applyNumberFormat="0" applyBorder="0" applyAlignment="0" applyProtection="0"/>
    <xf numFmtId="168" fontId="13" fillId="20" borderId="0" applyNumberFormat="0" applyBorder="0" applyAlignment="0" applyProtection="0"/>
    <xf numFmtId="168" fontId="13" fillId="20"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93"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68" fontId="13" fillId="13" borderId="0" applyNumberFormat="0" applyBorder="0" applyAlignment="0" applyProtection="0"/>
    <xf numFmtId="193"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93"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68" fontId="13" fillId="13" borderId="0" applyNumberFormat="0" applyBorder="0" applyAlignment="0" applyProtection="0"/>
    <xf numFmtId="0" fontId="41" fillId="58" borderId="0" applyNumberFormat="0" applyBorder="0" applyAlignment="0" applyProtection="0"/>
    <xf numFmtId="0" fontId="17" fillId="21" borderId="0" applyNumberFormat="0" applyBorder="0" applyAlignment="0" applyProtection="0"/>
    <xf numFmtId="168" fontId="13" fillId="13" borderId="0" applyNumberFormat="0" applyBorder="0" applyAlignment="0" applyProtection="0"/>
    <xf numFmtId="193"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93"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93"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93"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93"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93" fontId="13" fillId="13" borderId="0" applyNumberFormat="0" applyBorder="0" applyAlignment="0" applyProtection="0"/>
    <xf numFmtId="168" fontId="13" fillId="13" borderId="0" applyNumberFormat="0" applyBorder="0" applyAlignment="0" applyProtection="0"/>
    <xf numFmtId="0" fontId="13" fillId="13" borderId="0" applyNumberFormat="0" applyBorder="0" applyAlignment="0" applyProtection="0"/>
    <xf numFmtId="168" fontId="13" fillId="13" borderId="0" applyNumberFormat="0" applyBorder="0" applyAlignment="0" applyProtection="0"/>
    <xf numFmtId="168" fontId="13" fillId="13"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93"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0" fontId="40" fillId="59" borderId="0" applyNumberFormat="0" applyBorder="0" applyAlignment="0" applyProtection="0"/>
    <xf numFmtId="0" fontId="40" fillId="59" borderId="0" applyNumberFormat="0" applyBorder="0" applyAlignment="0" applyProtection="0"/>
    <xf numFmtId="0" fontId="41" fillId="5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68" fontId="13" fillId="15" borderId="0" applyNumberFormat="0" applyBorder="0" applyAlignment="0" applyProtection="0"/>
    <xf numFmtId="193"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93"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68" fontId="13" fillId="15" borderId="0" applyNumberFormat="0" applyBorder="0" applyAlignment="0" applyProtection="0"/>
    <xf numFmtId="0" fontId="41" fillId="59" borderId="0" applyNumberFormat="0" applyBorder="0" applyAlignment="0" applyProtection="0"/>
    <xf numFmtId="0" fontId="17" fillId="16" borderId="0" applyNumberFormat="0" applyBorder="0" applyAlignment="0" applyProtection="0"/>
    <xf numFmtId="168" fontId="13" fillId="15" borderId="0" applyNumberFormat="0" applyBorder="0" applyAlignment="0" applyProtection="0"/>
    <xf numFmtId="193"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93"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93"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93"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93"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93" fontId="13" fillId="15" borderId="0" applyNumberFormat="0" applyBorder="0" applyAlignment="0" applyProtection="0"/>
    <xf numFmtId="168" fontId="13" fillId="15" borderId="0" applyNumberFormat="0" applyBorder="0" applyAlignment="0" applyProtection="0"/>
    <xf numFmtId="0" fontId="13" fillId="15" borderId="0" applyNumberFormat="0" applyBorder="0" applyAlignment="0" applyProtection="0"/>
    <xf numFmtId="168" fontId="13" fillId="15" borderId="0" applyNumberFormat="0" applyBorder="0" applyAlignment="0" applyProtection="0"/>
    <xf numFmtId="168" fontId="13" fillId="15"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41" fillId="60" borderId="0" applyNumberFormat="0" applyBorder="0" applyAlignment="0" applyProtection="0"/>
    <xf numFmtId="0" fontId="17"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0" fontId="40" fillId="61" borderId="0" applyNumberFormat="0" applyBorder="0" applyAlignment="0" applyProtection="0"/>
    <xf numFmtId="0" fontId="40" fillId="61" borderId="0" applyNumberFormat="0" applyBorder="0" applyAlignment="0" applyProtection="0"/>
    <xf numFmtId="0" fontId="41" fillId="6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41" fillId="61" borderId="0" applyNumberFormat="0" applyBorder="0" applyAlignment="0" applyProtection="0"/>
    <xf numFmtId="0" fontId="17" fillId="12"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93"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0" fontId="40" fillId="62" borderId="0" applyNumberFormat="0" applyBorder="0" applyAlignment="0" applyProtection="0"/>
    <xf numFmtId="0" fontId="40" fillId="62" borderId="0" applyNumberFormat="0" applyBorder="0" applyAlignment="0" applyProtection="0"/>
    <xf numFmtId="0" fontId="41" fillId="62"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68" fontId="13" fillId="24" borderId="0" applyNumberFormat="0" applyBorder="0" applyAlignment="0" applyProtection="0"/>
    <xf numFmtId="193"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93"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68" fontId="13" fillId="24" borderId="0" applyNumberFormat="0" applyBorder="0" applyAlignment="0" applyProtection="0"/>
    <xf numFmtId="0" fontId="41" fillId="62" borderId="0" applyNumberFormat="0" applyBorder="0" applyAlignment="0" applyProtection="0"/>
    <xf numFmtId="0" fontId="17" fillId="25" borderId="0" applyNumberFormat="0" applyBorder="0" applyAlignment="0" applyProtection="0"/>
    <xf numFmtId="168" fontId="13" fillId="24" borderId="0" applyNumberFormat="0" applyBorder="0" applyAlignment="0" applyProtection="0"/>
    <xf numFmtId="193"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93"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93"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93"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93"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93" fontId="13" fillId="24" borderId="0" applyNumberFormat="0" applyBorder="0" applyAlignment="0" applyProtection="0"/>
    <xf numFmtId="168" fontId="13" fillId="24" borderId="0" applyNumberFormat="0" applyBorder="0" applyAlignment="0" applyProtection="0"/>
    <xf numFmtId="0" fontId="13" fillId="24" borderId="0" applyNumberFormat="0" applyBorder="0" applyAlignment="0" applyProtection="0"/>
    <xf numFmtId="168" fontId="13" fillId="24" borderId="0" applyNumberFormat="0" applyBorder="0" applyAlignment="0" applyProtection="0"/>
    <xf numFmtId="168" fontId="13" fillId="24" borderId="0" applyNumberFormat="0" applyBorder="0" applyAlignment="0" applyProtection="0"/>
    <xf numFmtId="0" fontId="29" fillId="0" borderId="0"/>
    <xf numFmtId="0" fontId="11" fillId="27" borderId="0" applyNumberFormat="0" applyBorder="0" applyAlignment="0" applyProtection="0"/>
    <xf numFmtId="0" fontId="11" fillId="28" borderId="0" applyNumberFormat="0" applyBorder="0" applyAlignment="0" applyProtection="0"/>
    <xf numFmtId="0" fontId="13" fillId="29"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93"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0" fontId="40" fillId="63" borderId="0" applyNumberFormat="0" applyBorder="0" applyAlignment="0" applyProtection="0"/>
    <xf numFmtId="0" fontId="40" fillId="63" borderId="0" applyNumberFormat="0" applyBorder="0" applyAlignment="0" applyProtection="0"/>
    <xf numFmtId="0" fontId="40" fillId="63" borderId="0" applyNumberFormat="0" applyBorder="0" applyAlignment="0" applyProtection="0"/>
    <xf numFmtId="0" fontId="40" fillId="63" borderId="0" applyNumberFormat="0" applyBorder="0" applyAlignment="0" applyProtection="0"/>
    <xf numFmtId="0" fontId="40" fillId="63" borderId="0" applyNumberFormat="0" applyBorder="0" applyAlignment="0" applyProtection="0"/>
    <xf numFmtId="0" fontId="40" fillId="63" borderId="0" applyNumberFormat="0" applyBorder="0" applyAlignment="0" applyProtection="0"/>
    <xf numFmtId="0" fontId="40" fillId="63" borderId="0" applyNumberFormat="0" applyBorder="0" applyAlignment="0" applyProtection="0"/>
    <xf numFmtId="0" fontId="40" fillId="63" borderId="0" applyNumberFormat="0" applyBorder="0" applyAlignment="0" applyProtection="0"/>
    <xf numFmtId="0" fontId="41" fillId="63"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68" fontId="13" fillId="26" borderId="0" applyNumberFormat="0" applyBorder="0" applyAlignment="0" applyProtection="0"/>
    <xf numFmtId="193"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68" fontId="13" fillId="26" borderId="0" applyNumberFormat="0" applyBorder="0" applyAlignment="0" applyProtection="0"/>
    <xf numFmtId="0" fontId="41" fillId="63" borderId="0" applyNumberFormat="0" applyBorder="0" applyAlignment="0" applyProtection="0"/>
    <xf numFmtId="0" fontId="41" fillId="63" borderId="0" applyNumberFormat="0" applyBorder="0" applyAlignment="0" applyProtection="0"/>
    <xf numFmtId="0" fontId="41" fillId="63" borderId="0" applyNumberFormat="0" applyBorder="0" applyAlignment="0" applyProtection="0"/>
    <xf numFmtId="0" fontId="41" fillId="63"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93"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68" fontId="13" fillId="26" borderId="0" applyNumberFormat="0" applyBorder="0" applyAlignment="0" applyProtection="0"/>
    <xf numFmtId="0" fontId="41" fillId="63" borderId="0" applyNumberFormat="0" applyBorder="0" applyAlignment="0" applyProtection="0"/>
    <xf numFmtId="0" fontId="17" fillId="30" borderId="0" applyNumberFormat="0" applyBorder="0" applyAlignment="0" applyProtection="0"/>
    <xf numFmtId="168" fontId="13" fillId="26" borderId="0" applyNumberFormat="0" applyBorder="0" applyAlignment="0" applyProtection="0"/>
    <xf numFmtId="193"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93"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93"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93"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93"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93" fontId="13" fillId="26" borderId="0" applyNumberFormat="0" applyBorder="0" applyAlignment="0" applyProtection="0"/>
    <xf numFmtId="168" fontId="13" fillId="26" borderId="0" applyNumberFormat="0" applyBorder="0" applyAlignment="0" applyProtection="0"/>
    <xf numFmtId="0" fontId="13" fillId="26" borderId="0" applyNumberFormat="0" applyBorder="0" applyAlignment="0" applyProtection="0"/>
    <xf numFmtId="168" fontId="13" fillId="26" borderId="0" applyNumberFormat="0" applyBorder="0" applyAlignment="0" applyProtection="0"/>
    <xf numFmtId="168" fontId="13" fillId="26"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93"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0" fontId="40" fillId="64" borderId="0" applyNumberFormat="0" applyBorder="0" applyAlignment="0" applyProtection="0"/>
    <xf numFmtId="0" fontId="40" fillId="64" borderId="0" applyNumberFormat="0" applyBorder="0" applyAlignment="0" applyProtection="0"/>
    <xf numFmtId="0" fontId="40" fillId="64" borderId="0" applyNumberFormat="0" applyBorder="0" applyAlignment="0" applyProtection="0"/>
    <xf numFmtId="0" fontId="40" fillId="64" borderId="0" applyNumberFormat="0" applyBorder="0" applyAlignment="0" applyProtection="0"/>
    <xf numFmtId="0" fontId="40" fillId="64" borderId="0" applyNumberFormat="0" applyBorder="0" applyAlignment="0" applyProtection="0"/>
    <xf numFmtId="0" fontId="40" fillId="64" borderId="0" applyNumberFormat="0" applyBorder="0" applyAlignment="0" applyProtection="0"/>
    <xf numFmtId="0" fontId="40" fillId="64" borderId="0" applyNumberFormat="0" applyBorder="0" applyAlignment="0" applyProtection="0"/>
    <xf numFmtId="0" fontId="40" fillId="64" borderId="0" applyNumberFormat="0" applyBorder="0" applyAlignment="0" applyProtection="0"/>
    <xf numFmtId="0" fontId="41" fillId="64"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68" fontId="13" fillId="30" borderId="0" applyNumberFormat="0" applyBorder="0" applyAlignment="0" applyProtection="0"/>
    <xf numFmtId="193"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68" fontId="13" fillId="30" borderId="0" applyNumberFormat="0" applyBorder="0" applyAlignment="0" applyProtection="0"/>
    <xf numFmtId="0" fontId="41" fillId="64" borderId="0" applyNumberFormat="0" applyBorder="0" applyAlignment="0" applyProtection="0"/>
    <xf numFmtId="0" fontId="41" fillId="64" borderId="0" applyNumberFormat="0" applyBorder="0" applyAlignment="0" applyProtection="0"/>
    <xf numFmtId="0" fontId="41" fillId="64" borderId="0" applyNumberFormat="0" applyBorder="0" applyAlignment="0" applyProtection="0"/>
    <xf numFmtId="0" fontId="41" fillId="64"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93"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68" fontId="13" fillId="30" borderId="0" applyNumberFormat="0" applyBorder="0" applyAlignment="0" applyProtection="0"/>
    <xf numFmtId="0" fontId="41" fillId="64" borderId="0" applyNumberFormat="0" applyBorder="0" applyAlignment="0" applyProtection="0"/>
    <xf numFmtId="0" fontId="17" fillId="23" borderId="0" applyNumberFormat="0" applyBorder="0" applyAlignment="0" applyProtection="0"/>
    <xf numFmtId="168" fontId="13" fillId="30" borderId="0" applyNumberFormat="0" applyBorder="0" applyAlignment="0" applyProtection="0"/>
    <xf numFmtId="193"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93"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93"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93"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93"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93" fontId="13" fillId="30" borderId="0" applyNumberFormat="0" applyBorder="0" applyAlignment="0" applyProtection="0"/>
    <xf numFmtId="168" fontId="13" fillId="30" borderId="0" applyNumberFormat="0" applyBorder="0" applyAlignment="0" applyProtection="0"/>
    <xf numFmtId="0" fontId="13" fillId="30" borderId="0" applyNumberFormat="0" applyBorder="0" applyAlignment="0" applyProtection="0"/>
    <xf numFmtId="168" fontId="13" fillId="30" borderId="0" applyNumberFormat="0" applyBorder="0" applyAlignment="0" applyProtection="0"/>
    <xf numFmtId="168" fontId="13" fillId="30"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3" fillId="37"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93"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0" fontId="40" fillId="65" borderId="0" applyNumberFormat="0" applyBorder="0" applyAlignment="0" applyProtection="0"/>
    <xf numFmtId="0" fontId="40" fillId="65" borderId="0" applyNumberFormat="0" applyBorder="0" applyAlignment="0" applyProtection="0"/>
    <xf numFmtId="0" fontId="40" fillId="65" borderId="0" applyNumberFormat="0" applyBorder="0" applyAlignment="0" applyProtection="0"/>
    <xf numFmtId="0" fontId="40" fillId="65" borderId="0" applyNumberFormat="0" applyBorder="0" applyAlignment="0" applyProtection="0"/>
    <xf numFmtId="0" fontId="40" fillId="65" borderId="0" applyNumberFormat="0" applyBorder="0" applyAlignment="0" applyProtection="0"/>
    <xf numFmtId="0" fontId="40" fillId="65" borderId="0" applyNumberFormat="0" applyBorder="0" applyAlignment="0" applyProtection="0"/>
    <xf numFmtId="0" fontId="40" fillId="65" borderId="0" applyNumberFormat="0" applyBorder="0" applyAlignment="0" applyProtection="0"/>
    <xf numFmtId="0" fontId="40" fillId="65" borderId="0" applyNumberFormat="0" applyBorder="0" applyAlignment="0" applyProtection="0"/>
    <xf numFmtId="0" fontId="41" fillId="65"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68" fontId="13" fillId="34" borderId="0" applyNumberFormat="0" applyBorder="0" applyAlignment="0" applyProtection="0"/>
    <xf numFmtId="193"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68" fontId="13" fillId="34"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93"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68" fontId="13" fillId="34" borderId="0" applyNumberFormat="0" applyBorder="0" applyAlignment="0" applyProtection="0"/>
    <xf numFmtId="0" fontId="41" fillId="65" borderId="0" applyNumberFormat="0" applyBorder="0" applyAlignment="0" applyProtection="0"/>
    <xf numFmtId="0" fontId="17" fillId="24" borderId="0" applyNumberFormat="0" applyBorder="0" applyAlignment="0" applyProtection="0"/>
    <xf numFmtId="168" fontId="13" fillId="34" borderId="0" applyNumberFormat="0" applyBorder="0" applyAlignment="0" applyProtection="0"/>
    <xf numFmtId="193"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93"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93"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93"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93"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93" fontId="13" fillId="34" borderId="0" applyNumberFormat="0" applyBorder="0" applyAlignment="0" applyProtection="0"/>
    <xf numFmtId="168" fontId="13" fillId="34" borderId="0" applyNumberFormat="0" applyBorder="0" applyAlignment="0" applyProtection="0"/>
    <xf numFmtId="0" fontId="13" fillId="34" borderId="0" applyNumberFormat="0" applyBorder="0" applyAlignment="0" applyProtection="0"/>
    <xf numFmtId="168" fontId="13" fillId="34" borderId="0" applyNumberFormat="0" applyBorder="0" applyAlignment="0" applyProtection="0"/>
    <xf numFmtId="168" fontId="13" fillId="34"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3" fillId="37"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0" fontId="40" fillId="66" borderId="0" applyNumberFormat="0" applyBorder="0" applyAlignment="0" applyProtection="0"/>
    <xf numFmtId="0" fontId="40" fillId="66" borderId="0" applyNumberFormat="0" applyBorder="0" applyAlignment="0" applyProtection="0"/>
    <xf numFmtId="0" fontId="40" fillId="66" borderId="0" applyNumberFormat="0" applyBorder="0" applyAlignment="0" applyProtection="0"/>
    <xf numFmtId="0" fontId="40" fillId="66" borderId="0" applyNumberFormat="0" applyBorder="0" applyAlignment="0" applyProtection="0"/>
    <xf numFmtId="0" fontId="40" fillId="66" borderId="0" applyNumberFormat="0" applyBorder="0" applyAlignment="0" applyProtection="0"/>
    <xf numFmtId="0" fontId="40" fillId="66" borderId="0" applyNumberFormat="0" applyBorder="0" applyAlignment="0" applyProtection="0"/>
    <xf numFmtId="0" fontId="40" fillId="66" borderId="0" applyNumberFormat="0" applyBorder="0" applyAlignment="0" applyProtection="0"/>
    <xf numFmtId="0" fontId="40" fillId="66" borderId="0" applyNumberFormat="0" applyBorder="0" applyAlignment="0" applyProtection="0"/>
    <xf numFmtId="0" fontId="41" fillId="66"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41" fillId="66" borderId="0" applyNumberFormat="0" applyBorder="0" applyAlignment="0" applyProtection="0"/>
    <xf numFmtId="0" fontId="17" fillId="38"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93" fontId="13" fillId="22" borderId="0" applyNumberFormat="0" applyBorder="0" applyAlignment="0" applyProtection="0"/>
    <xf numFmtId="168" fontId="13" fillId="22" borderId="0" applyNumberFormat="0" applyBorder="0" applyAlignment="0" applyProtection="0"/>
    <xf numFmtId="0" fontId="13" fillId="22" borderId="0" applyNumberFormat="0" applyBorder="0" applyAlignment="0" applyProtection="0"/>
    <xf numFmtId="168" fontId="13" fillId="22" borderId="0" applyNumberFormat="0" applyBorder="0" applyAlignment="0" applyProtection="0"/>
    <xf numFmtId="168" fontId="13" fillId="22"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3" fillId="28"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0" fontId="40" fillId="67" borderId="0" applyNumberFormat="0" applyBorder="0" applyAlignment="0" applyProtection="0"/>
    <xf numFmtId="0" fontId="40" fillId="67" borderId="0" applyNumberFormat="0" applyBorder="0" applyAlignment="0" applyProtection="0"/>
    <xf numFmtId="0" fontId="40" fillId="67" borderId="0" applyNumberFormat="0" applyBorder="0" applyAlignment="0" applyProtection="0"/>
    <xf numFmtId="0" fontId="40" fillId="67" borderId="0" applyNumberFormat="0" applyBorder="0" applyAlignment="0" applyProtection="0"/>
    <xf numFmtId="0" fontId="40" fillId="67" borderId="0" applyNumberFormat="0" applyBorder="0" applyAlignment="0" applyProtection="0"/>
    <xf numFmtId="0" fontId="40" fillId="67" borderId="0" applyNumberFormat="0" applyBorder="0" applyAlignment="0" applyProtection="0"/>
    <xf numFmtId="0" fontId="40" fillId="67" borderId="0" applyNumberFormat="0" applyBorder="0" applyAlignment="0" applyProtection="0"/>
    <xf numFmtId="0" fontId="40" fillId="67" borderId="0" applyNumberFormat="0" applyBorder="0" applyAlignment="0" applyProtection="0"/>
    <xf numFmtId="0" fontId="41" fillId="67"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41" fillId="67" borderId="0" applyNumberFormat="0" applyBorder="0" applyAlignment="0" applyProtection="0"/>
    <xf numFmtId="0" fontId="41" fillId="67" borderId="0" applyNumberFormat="0" applyBorder="0" applyAlignment="0" applyProtection="0"/>
    <xf numFmtId="0" fontId="41" fillId="67" borderId="0" applyNumberFormat="0" applyBorder="0" applyAlignment="0" applyProtection="0"/>
    <xf numFmtId="0" fontId="41" fillId="67"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41" fillId="67" borderId="0" applyNumberFormat="0" applyBorder="0" applyAlignment="0" applyProtection="0"/>
    <xf numFmtId="0" fontId="17" fillId="30"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93" fontId="13" fillId="23" borderId="0" applyNumberFormat="0" applyBorder="0" applyAlignment="0" applyProtection="0"/>
    <xf numFmtId="168" fontId="13" fillId="23" borderId="0" applyNumberFormat="0" applyBorder="0" applyAlignment="0" applyProtection="0"/>
    <xf numFmtId="0" fontId="13" fillId="23" borderId="0" applyNumberFormat="0" applyBorder="0" applyAlignment="0" applyProtection="0"/>
    <xf numFmtId="168" fontId="13" fillId="23" borderId="0" applyNumberFormat="0" applyBorder="0" applyAlignment="0" applyProtection="0"/>
    <xf numFmtId="168" fontId="13" fillId="23" borderId="0" applyNumberFormat="0" applyBorder="0" applyAlignment="0" applyProtection="0"/>
    <xf numFmtId="0" fontId="11" fillId="40" borderId="0" applyNumberFormat="0" applyBorder="0" applyAlignment="0" applyProtection="0"/>
    <xf numFmtId="0" fontId="11" fillId="32" borderId="0" applyNumberFormat="0" applyBorder="0" applyAlignment="0" applyProtection="0"/>
    <xf numFmtId="0" fontId="13" fillId="41"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93"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0" fontId="40" fillId="68" borderId="0" applyNumberFormat="0" applyBorder="0" applyAlignment="0" applyProtection="0"/>
    <xf numFmtId="0" fontId="40" fillId="68" borderId="0" applyNumberFormat="0" applyBorder="0" applyAlignment="0" applyProtection="0"/>
    <xf numFmtId="0" fontId="40" fillId="68" borderId="0" applyNumberFormat="0" applyBorder="0" applyAlignment="0" applyProtection="0"/>
    <xf numFmtId="0" fontId="40" fillId="68" borderId="0" applyNumberFormat="0" applyBorder="0" applyAlignment="0" applyProtection="0"/>
    <xf numFmtId="0" fontId="40" fillId="68" borderId="0" applyNumberFormat="0" applyBorder="0" applyAlignment="0" applyProtection="0"/>
    <xf numFmtId="0" fontId="40" fillId="68" borderId="0" applyNumberFormat="0" applyBorder="0" applyAlignment="0" applyProtection="0"/>
    <xf numFmtId="0" fontId="40" fillId="68" borderId="0" applyNumberFormat="0" applyBorder="0" applyAlignment="0" applyProtection="0"/>
    <xf numFmtId="0" fontId="40" fillId="68" borderId="0" applyNumberFormat="0" applyBorder="0" applyAlignment="0" applyProtection="0"/>
    <xf numFmtId="0" fontId="41" fillId="68"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68" fontId="13" fillId="39" borderId="0" applyNumberFormat="0" applyBorder="0" applyAlignment="0" applyProtection="0"/>
    <xf numFmtId="193"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68" fontId="13" fillId="39" borderId="0" applyNumberFormat="0" applyBorder="0" applyAlignment="0" applyProtection="0"/>
    <xf numFmtId="0" fontId="41" fillId="68" borderId="0" applyNumberFormat="0" applyBorder="0" applyAlignment="0" applyProtection="0"/>
    <xf numFmtId="0" fontId="41" fillId="68" borderId="0" applyNumberFormat="0" applyBorder="0" applyAlignment="0" applyProtection="0"/>
    <xf numFmtId="0" fontId="41" fillId="68" borderId="0" applyNumberFormat="0" applyBorder="0" applyAlignment="0" applyProtection="0"/>
    <xf numFmtId="0" fontId="41" fillId="68"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93"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68" fontId="13" fillId="39" borderId="0" applyNumberFormat="0" applyBorder="0" applyAlignment="0" applyProtection="0"/>
    <xf numFmtId="0" fontId="41" fillId="68" borderId="0" applyNumberFormat="0" applyBorder="0" applyAlignment="0" applyProtection="0"/>
    <xf numFmtId="0" fontId="17" fillId="25" borderId="0" applyNumberFormat="0" applyBorder="0" applyAlignment="0" applyProtection="0"/>
    <xf numFmtId="168" fontId="13" fillId="39" borderId="0" applyNumberFormat="0" applyBorder="0" applyAlignment="0" applyProtection="0"/>
    <xf numFmtId="193"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93"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93"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93"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93"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93" fontId="13" fillId="39" borderId="0" applyNumberFormat="0" applyBorder="0" applyAlignment="0" applyProtection="0"/>
    <xf numFmtId="168" fontId="13" fillId="39" borderId="0" applyNumberFormat="0" applyBorder="0" applyAlignment="0" applyProtection="0"/>
    <xf numFmtId="0" fontId="13" fillId="39" borderId="0" applyNumberFormat="0" applyBorder="0" applyAlignment="0" applyProtection="0"/>
    <xf numFmtId="168" fontId="13" fillId="39" borderId="0" applyNumberFormat="0" applyBorder="0" applyAlignment="0" applyProtection="0"/>
    <xf numFmtId="168" fontId="13" fillId="39" borderId="0" applyNumberFormat="0" applyBorder="0" applyAlignment="0" applyProtection="0"/>
    <xf numFmtId="0" fontId="12" fillId="0" borderId="0" applyNumberFormat="0" applyAlignment="0"/>
    <xf numFmtId="0" fontId="12" fillId="0" borderId="0" applyNumberFormat="0" applyAlignment="0"/>
    <xf numFmtId="0" fontId="12" fillId="0" borderId="0" applyNumberFormat="0" applyAlignment="0"/>
    <xf numFmtId="168" fontId="12" fillId="0" borderId="0" applyNumberFormat="0" applyAlignment="0"/>
    <xf numFmtId="168" fontId="12" fillId="0" borderId="0" applyNumberFormat="0" applyAlignment="0"/>
    <xf numFmtId="193" fontId="12" fillId="0" borderId="0" applyNumberFormat="0" applyAlignment="0"/>
    <xf numFmtId="168" fontId="12" fillId="0" borderId="0" applyNumberFormat="0" applyAlignment="0"/>
    <xf numFmtId="0" fontId="12" fillId="0" borderId="0" applyNumberFormat="0" applyAlignment="0"/>
    <xf numFmtId="168" fontId="12" fillId="0" borderId="0" applyNumberFormat="0" applyAlignment="0"/>
    <xf numFmtId="168" fontId="12" fillId="0" borderId="0" applyNumberFormat="0" applyAlignment="0"/>
    <xf numFmtId="197" fontId="16" fillId="42" borderId="1">
      <alignment horizontal="center" vertical="center"/>
    </xf>
    <xf numFmtId="0" fontId="3" fillId="0" borderId="0" applyNumberFormat="0" applyFill="0" applyBorder="0" applyAlignment="0">
      <protection locked="0"/>
    </xf>
    <xf numFmtId="168" fontId="3" fillId="0" borderId="0" applyNumberFormat="0" applyFill="0" applyBorder="0" applyAlignment="0">
      <protection locked="0"/>
    </xf>
    <xf numFmtId="193" fontId="3" fillId="0" borderId="0" applyNumberFormat="0" applyFill="0" applyBorder="0" applyAlignment="0">
      <protection locked="0"/>
    </xf>
    <xf numFmtId="168" fontId="3" fillId="0" borderId="0" applyNumberFormat="0" applyFill="0" applyBorder="0" applyAlignment="0">
      <protection locked="0"/>
    </xf>
    <xf numFmtId="0" fontId="3" fillId="0" borderId="0" applyNumberFormat="0" applyFill="0" applyBorder="0" applyAlignment="0">
      <protection locked="0"/>
    </xf>
    <xf numFmtId="168" fontId="3" fillId="0" borderId="0" applyNumberFormat="0" applyFill="0" applyBorder="0" applyAlignment="0">
      <protection locked="0"/>
    </xf>
    <xf numFmtId="168" fontId="3" fillId="0" borderId="0" applyNumberFormat="0" applyFill="0" applyBorder="0" applyAlignment="0">
      <protection locked="0"/>
    </xf>
    <xf numFmtId="188" fontId="20" fillId="0" borderId="0" applyFont="0" applyFill="0" applyBorder="0" applyAlignment="0" applyProtection="0"/>
    <xf numFmtId="0" fontId="20" fillId="0" borderId="0" applyFont="0" applyFill="0" applyBorder="0" applyAlignment="0" applyProtection="0"/>
    <xf numFmtId="198" fontId="30" fillId="0" borderId="0" applyFont="0" applyFill="0" applyBorder="0" applyAlignment="0" applyProtection="0"/>
    <xf numFmtId="0" fontId="20" fillId="0" borderId="0" applyFont="0" applyFill="0" applyBorder="0" applyAlignment="0" applyProtection="0"/>
    <xf numFmtId="0" fontId="14" fillId="3" borderId="0" applyNumberFormat="0" applyBorder="0" applyAlignment="0" applyProtection="0"/>
    <xf numFmtId="168" fontId="14" fillId="3" borderId="0" applyNumberFormat="0" applyBorder="0" applyAlignment="0" applyProtection="0"/>
    <xf numFmtId="193"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0" fontId="42" fillId="69" borderId="0" applyNumberFormat="0" applyBorder="0" applyAlignment="0" applyProtection="0"/>
    <xf numFmtId="0" fontId="42" fillId="69" borderId="0" applyNumberFormat="0" applyBorder="0" applyAlignment="0" applyProtection="0"/>
    <xf numFmtId="0" fontId="43" fillId="69"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68" fontId="14" fillId="3" borderId="0" applyNumberFormat="0" applyBorder="0" applyAlignment="0" applyProtection="0"/>
    <xf numFmtId="193"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93"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68" fontId="14" fillId="3" borderId="0" applyNumberFormat="0" applyBorder="0" applyAlignment="0" applyProtection="0"/>
    <xf numFmtId="0" fontId="43" fillId="69" borderId="0" applyNumberFormat="0" applyBorder="0" applyAlignment="0" applyProtection="0"/>
    <xf numFmtId="0" fontId="18" fillId="13" borderId="0" applyNumberFormat="0" applyBorder="0" applyAlignment="0" applyProtection="0"/>
    <xf numFmtId="168" fontId="14" fillId="3" borderId="0" applyNumberFormat="0" applyBorder="0" applyAlignment="0" applyProtection="0"/>
    <xf numFmtId="193"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93"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93"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93"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93"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93" fontId="14" fillId="3" borderId="0" applyNumberFormat="0" applyBorder="0" applyAlignment="0" applyProtection="0"/>
    <xf numFmtId="168" fontId="14" fillId="3" borderId="0" applyNumberFormat="0" applyBorder="0" applyAlignment="0" applyProtection="0"/>
    <xf numFmtId="0" fontId="14" fillId="3" borderId="0" applyNumberFormat="0" applyBorder="0" applyAlignment="0" applyProtection="0"/>
    <xf numFmtId="168" fontId="14" fillId="3" borderId="0" applyNumberFormat="0" applyBorder="0" applyAlignment="0" applyProtection="0"/>
    <xf numFmtId="168" fontId="14" fillId="3" borderId="0" applyNumberFormat="0" applyBorder="0" applyAlignment="0" applyProtection="0"/>
    <xf numFmtId="199"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68" fontId="1" fillId="0" borderId="0" applyNumberFormat="0" applyFont="0" applyFill="0" applyBorder="0" applyAlignment="0" applyProtection="0"/>
    <xf numFmtId="193" fontId="1" fillId="0" borderId="0" applyNumberFormat="0" applyFont="0" applyFill="0" applyBorder="0" applyAlignment="0" applyProtection="0"/>
    <xf numFmtId="168" fontId="1" fillId="0" borderId="0" applyNumberFormat="0" applyFont="0" applyFill="0" applyBorder="0" applyAlignment="0" applyProtection="0"/>
    <xf numFmtId="0" fontId="1" fillId="0" borderId="0" applyNumberFormat="0" applyFont="0" applyFill="0" applyBorder="0" applyAlignment="0" applyProtection="0"/>
    <xf numFmtId="168" fontId="1" fillId="0" borderId="0" applyNumberFormat="0" applyFont="0" applyFill="0" applyBorder="0" applyAlignment="0" applyProtection="0"/>
    <xf numFmtId="0" fontId="1" fillId="0" borderId="0" applyNumberFormat="0" applyFont="0" applyFill="0" applyBorder="0" applyAlignment="0" applyProtection="0"/>
    <xf numFmtId="168" fontId="1" fillId="0" borderId="0" applyNumberFormat="0" applyFont="0" applyFill="0" applyBorder="0" applyAlignment="0" applyProtection="0"/>
    <xf numFmtId="193" fontId="1" fillId="0" borderId="0" applyNumberFormat="0" applyFont="0" applyFill="0" applyBorder="0" applyAlignment="0" applyProtection="0"/>
    <xf numFmtId="168" fontId="1" fillId="0" borderId="0" applyNumberFormat="0" applyFont="0" applyFill="0" applyBorder="0" applyAlignment="0" applyProtection="0"/>
    <xf numFmtId="0" fontId="1" fillId="0" borderId="0" applyNumberFormat="0" applyFont="0" applyFill="0" applyBorder="0" applyAlignment="0" applyProtection="0"/>
    <xf numFmtId="168" fontId="1" fillId="0" borderId="0" applyNumberFormat="0" applyFont="0" applyFill="0" applyBorder="0" applyAlignment="0" applyProtection="0"/>
    <xf numFmtId="168" fontId="1" fillId="0" borderId="0" applyNumberFormat="0" applyFont="0" applyFill="0" applyBorder="0" applyAlignment="0" applyProtection="0"/>
    <xf numFmtId="193" fontId="1" fillId="0" borderId="0" applyNumberFormat="0" applyFont="0" applyFill="0" applyBorder="0" applyAlignment="0" applyProtection="0"/>
    <xf numFmtId="168"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68" fontId="1" fillId="0" borderId="0" applyNumberFormat="0" applyFont="0" applyFill="0" applyBorder="0" applyAlignment="0" applyProtection="0"/>
    <xf numFmtId="0" fontId="1" fillId="0" borderId="0" applyNumberFormat="0" applyFont="0" applyFill="0" applyBorder="0" applyAlignment="0" applyProtection="0"/>
    <xf numFmtId="168" fontId="1" fillId="0" borderId="0" applyNumberFormat="0" applyFont="0" applyFill="0" applyBorder="0" applyAlignment="0" applyProtection="0"/>
    <xf numFmtId="168" fontId="1" fillId="0" borderId="0" applyNumberFormat="0" applyFont="0" applyFill="0" applyBorder="0" applyAlignment="0" applyProtection="0"/>
    <xf numFmtId="200" fontId="5" fillId="42" borderId="0" applyFont="0" applyFill="0" applyBorder="0" applyAlignment="0" applyProtection="0"/>
    <xf numFmtId="0" fontId="31" fillId="0" borderId="0" applyNumberFormat="0" applyFill="0" applyBorder="0" applyAlignment="0" applyProtection="0"/>
    <xf numFmtId="0" fontId="32" fillId="0" borderId="2" applyNumberFormat="0" applyFill="0" applyAlignment="0" applyProtection="0"/>
    <xf numFmtId="0" fontId="26" fillId="0" borderId="0"/>
    <xf numFmtId="49" fontId="35" fillId="0" borderId="0" applyFont="0" applyFill="0" applyBorder="0" applyAlignment="0" applyProtection="0">
      <alignment horizontal="left"/>
    </xf>
    <xf numFmtId="203" fontId="21" fillId="0" borderId="0" applyAlignment="0" applyProtection="0"/>
    <xf numFmtId="164" fontId="12" fillId="0" borderId="0" applyFill="0" applyBorder="0" applyAlignment="0" applyProtection="0"/>
    <xf numFmtId="49" fontId="12" fillId="0" borderId="0" applyNumberFormat="0" applyAlignment="0" applyProtection="0">
      <alignment horizontal="left"/>
    </xf>
    <xf numFmtId="49" fontId="36" fillId="0" borderId="3" applyNumberFormat="0" applyAlignment="0" applyProtection="0">
      <alignment horizontal="left" wrapText="1"/>
    </xf>
    <xf numFmtId="49" fontId="36" fillId="0" borderId="0" applyNumberFormat="0" applyAlignment="0" applyProtection="0">
      <alignment horizontal="left" wrapText="1"/>
    </xf>
    <xf numFmtId="49" fontId="37" fillId="0" borderId="0" applyAlignment="0" applyProtection="0">
      <alignment horizontal="left"/>
    </xf>
    <xf numFmtId="201" fontId="2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1" fillId="0" borderId="0" applyFill="0" applyBorder="0" applyAlignment="0"/>
    <xf numFmtId="202" fontId="1" fillId="43" borderId="0"/>
    <xf numFmtId="0" fontId="1" fillId="0" borderId="0">
      <alignment vertical="center"/>
    </xf>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168"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44" fillId="70" borderId="6" applyNumberFormat="0" applyAlignment="0" applyProtection="0"/>
    <xf numFmtId="0" fontId="44" fillId="70" borderId="6" applyNumberFormat="0" applyAlignment="0" applyProtection="0"/>
    <xf numFmtId="0" fontId="44" fillId="70" borderId="6" applyNumberFormat="0" applyAlignment="0" applyProtection="0"/>
    <xf numFmtId="0" fontId="44" fillId="70" borderId="6" applyNumberFormat="0" applyAlignment="0" applyProtection="0"/>
    <xf numFmtId="0" fontId="44" fillId="70" borderId="6" applyNumberFormat="0" applyAlignment="0" applyProtection="0"/>
    <xf numFmtId="0" fontId="44" fillId="70" borderId="6" applyNumberFormat="0" applyAlignment="0" applyProtection="0"/>
    <xf numFmtId="0" fontId="44" fillId="70" borderId="6" applyNumberFormat="0" applyAlignment="0" applyProtection="0"/>
    <xf numFmtId="0" fontId="44" fillId="70" borderId="6" applyNumberFormat="0" applyAlignment="0" applyProtection="0"/>
    <xf numFmtId="0" fontId="45" fillId="70" borderId="6"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168"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0" fontId="15" fillId="44" borderId="4" applyNumberFormat="0" applyAlignment="0" applyProtection="0"/>
    <xf numFmtId="0" fontId="45" fillId="70" borderId="6" applyNumberFormat="0" applyAlignment="0" applyProtection="0"/>
    <xf numFmtId="0" fontId="45" fillId="70" borderId="6" applyNumberFormat="0" applyAlignment="0" applyProtection="0"/>
    <xf numFmtId="0" fontId="45" fillId="70" borderId="6" applyNumberFormat="0" applyAlignment="0" applyProtection="0"/>
    <xf numFmtId="0" fontId="45" fillId="70" borderId="6"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168"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45" fillId="70" borderId="6"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9" fillId="5" borderId="5"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168"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193"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168"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15" fillId="44" borderId="4"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9" fillId="0" borderId="0" applyFont="0" applyFill="0" applyBorder="0" applyAlignment="0" applyProtection="0"/>
    <xf numFmtId="44" fontId="49" fillId="0" borderId="0" applyFont="0" applyFill="0" applyBorder="0" applyAlignment="0" applyProtection="0"/>
    <xf numFmtId="9" fontId="49" fillId="0" borderId="0" applyFont="0" applyFill="0" applyBorder="0" applyAlignment="0" applyProtection="0"/>
    <xf numFmtId="0" fontId="4" fillId="0" borderId="121"/>
    <xf numFmtId="0" fontId="4" fillId="0" borderId="0"/>
  </cellStyleXfs>
  <cellXfs count="1640">
    <xf numFmtId="0" fontId="0" fillId="0" borderId="0" xfId="0"/>
    <xf numFmtId="0" fontId="0" fillId="0" borderId="0" xfId="0"/>
    <xf numFmtId="0" fontId="50" fillId="0" borderId="0" xfId="0" applyFont="1"/>
    <xf numFmtId="0" fontId="51" fillId="0" borderId="0" xfId="0" applyFont="1"/>
    <xf numFmtId="0" fontId="4" fillId="0" borderId="0" xfId="0" applyFont="1"/>
    <xf numFmtId="0" fontId="0" fillId="0" borderId="0" xfId="0" applyAlignment="1">
      <alignment horizontal="right"/>
    </xf>
    <xf numFmtId="0" fontId="0" fillId="0" borderId="7" xfId="0" applyBorder="1"/>
    <xf numFmtId="0" fontId="0" fillId="0" borderId="8" xfId="0" applyBorder="1"/>
    <xf numFmtId="0" fontId="4" fillId="0" borderId="8" xfId="0" applyFont="1" applyBorder="1"/>
    <xf numFmtId="0" fontId="0" fillId="0" borderId="9" xfId="0" applyBorder="1"/>
    <xf numFmtId="0" fontId="5" fillId="0" borderId="10" xfId="0" applyFont="1" applyBorder="1" applyAlignment="1">
      <alignment horizontal="centerContinuous"/>
    </xf>
    <xf numFmtId="0" fontId="5" fillId="0" borderId="0" xfId="0" applyFont="1" applyAlignment="1">
      <alignment horizontal="centerContinuous"/>
    </xf>
    <xf numFmtId="0" fontId="4" fillId="0" borderId="0" xfId="0" applyFont="1" applyAlignment="1">
      <alignment horizontal="centerContinuous"/>
    </xf>
    <xf numFmtId="0" fontId="0" fillId="0" borderId="0" xfId="0" applyAlignment="1">
      <alignment horizontal="centerContinuous"/>
    </xf>
    <xf numFmtId="0" fontId="0" fillId="0" borderId="11" xfId="0" applyBorder="1" applyAlignment="1">
      <alignment horizontal="centerContinuous"/>
    </xf>
    <xf numFmtId="0" fontId="6" fillId="0" borderId="0" xfId="0" applyFont="1" applyAlignment="1">
      <alignment horizontal="centerContinuous"/>
    </xf>
    <xf numFmtId="0" fontId="52" fillId="0" borderId="10" xfId="0" applyFont="1" applyBorder="1" applyAlignment="1">
      <alignment horizontal="centerContinuous"/>
    </xf>
    <xf numFmtId="0" fontId="52" fillId="0" borderId="0" xfId="0" applyFont="1" applyAlignment="1">
      <alignment horizontal="centerContinuous"/>
    </xf>
    <xf numFmtId="0" fontId="5" fillId="0" borderId="0" xfId="0" applyFont="1" applyAlignment="1">
      <alignment horizontal="centerContinuous" wrapText="1"/>
    </xf>
    <xf numFmtId="0" fontId="5" fillId="0" borderId="11" xfId="0" applyFont="1" applyBorder="1" applyAlignment="1">
      <alignment horizontal="centerContinuous"/>
    </xf>
    <xf numFmtId="0" fontId="4" fillId="0" borderId="12" xfId="0" applyFont="1" applyBorder="1" applyAlignment="1">
      <alignment vertical="top"/>
    </xf>
    <xf numFmtId="0" fontId="4" fillId="0" borderId="13" xfId="0" applyFont="1" applyBorder="1" applyAlignment="1">
      <alignment vertical="top"/>
    </xf>
    <xf numFmtId="0" fontId="4" fillId="0" borderId="13" xfId="0" applyFont="1" applyBorder="1" applyAlignment="1">
      <alignment horizontal="left" wrapText="1"/>
    </xf>
    <xf numFmtId="0" fontId="0" fillId="0" borderId="13" xfId="0" applyBorder="1"/>
    <xf numFmtId="0" fontId="0" fillId="0" borderId="14" xfId="0" applyBorder="1"/>
    <xf numFmtId="0" fontId="4" fillId="0" borderId="15" xfId="0" applyFont="1" applyBorder="1" applyAlignment="1">
      <alignment horizontal="center"/>
    </xf>
    <xf numFmtId="0" fontId="4" fillId="0" borderId="16" xfId="0" applyFont="1" applyBorder="1"/>
    <xf numFmtId="0" fontId="53" fillId="0" borderId="16" xfId="0" applyFont="1" applyBorder="1" applyAlignment="1" applyProtection="1">
      <alignment horizontal="center"/>
      <protection locked="0"/>
    </xf>
    <xf numFmtId="0" fontId="53" fillId="0" borderId="16" xfId="0" applyFont="1" applyBorder="1"/>
    <xf numFmtId="0" fontId="53" fillId="0" borderId="16" xfId="0" applyFont="1" applyBorder="1" applyAlignment="1">
      <alignment horizontal="center"/>
    </xf>
    <xf numFmtId="0" fontId="0" fillId="0" borderId="16" xfId="0" applyBorder="1" applyAlignment="1">
      <alignment horizontal="center"/>
    </xf>
    <xf numFmtId="0" fontId="0" fillId="0" borderId="11" xfId="0"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53" fillId="0" borderId="18" xfId="0" applyFont="1" applyBorder="1" applyAlignment="1" applyProtection="1">
      <alignment horizontal="center"/>
      <protection locked="0"/>
    </xf>
    <xf numFmtId="0" fontId="53" fillId="0" borderId="18" xfId="0" applyFont="1" applyBorder="1" applyAlignment="1">
      <alignment horizontal="center"/>
    </xf>
    <xf numFmtId="0" fontId="53" fillId="0" borderId="18" xfId="0" applyFont="1" applyBorder="1"/>
    <xf numFmtId="0" fontId="0" fillId="0" borderId="18" xfId="0" applyBorder="1" applyAlignment="1">
      <alignment horizontal="center"/>
    </xf>
    <xf numFmtId="0" fontId="0" fillId="0" borderId="14" xfId="0" applyBorder="1" applyAlignment="1">
      <alignment horizontal="center"/>
    </xf>
    <xf numFmtId="0" fontId="4" fillId="0" borderId="15" xfId="0" applyFont="1" applyBorder="1"/>
    <xf numFmtId="0" fontId="5" fillId="0" borderId="16" xfId="0" applyFont="1" applyBorder="1" applyAlignment="1">
      <alignment horizontal="center"/>
    </xf>
    <xf numFmtId="0" fontId="53" fillId="0" borderId="16" xfId="0" applyFont="1" applyBorder="1" applyAlignment="1" applyProtection="1">
      <alignment horizontal="right"/>
      <protection locked="0"/>
    </xf>
    <xf numFmtId="0" fontId="0" fillId="0" borderId="16" xfId="0" applyBorder="1"/>
    <xf numFmtId="0" fontId="0" fillId="0" borderId="11" xfId="0" applyBorder="1"/>
    <xf numFmtId="0" fontId="54" fillId="0" borderId="16" xfId="0" applyFont="1" applyBorder="1"/>
    <xf numFmtId="5" fontId="53" fillId="0" borderId="16" xfId="0" applyNumberFormat="1" applyFont="1" applyBorder="1" applyAlignment="1" applyProtection="1">
      <alignment horizontal="right"/>
      <protection locked="0"/>
    </xf>
    <xf numFmtId="5" fontId="53" fillId="0" borderId="16" xfId="0" applyNumberFormat="1" applyFont="1" applyBorder="1" applyProtection="1"/>
    <xf numFmtId="5" fontId="0" fillId="0" borderId="16" xfId="0" applyNumberFormat="1" applyBorder="1" applyProtection="1"/>
    <xf numFmtId="5" fontId="0" fillId="0" borderId="11" xfId="0" applyNumberFormat="1" applyBorder="1" applyProtection="1"/>
    <xf numFmtId="37" fontId="53" fillId="0" borderId="16" xfId="0" applyNumberFormat="1" applyFont="1" applyBorder="1" applyAlignment="1" applyProtection="1">
      <alignment horizontal="right"/>
      <protection locked="0"/>
    </xf>
    <xf numFmtId="37" fontId="53" fillId="0" borderId="16" xfId="0" applyNumberFormat="1" applyFont="1" applyBorder="1"/>
    <xf numFmtId="37" fontId="0" fillId="0" borderId="11" xfId="0" applyNumberFormat="1" applyBorder="1"/>
    <xf numFmtId="37" fontId="53" fillId="0" borderId="16" xfId="0" applyNumberFormat="1" applyFont="1" applyBorder="1" applyAlignment="1">
      <alignment horizontal="right"/>
    </xf>
    <xf numFmtId="0" fontId="4" fillId="0" borderId="16" xfId="0" applyFont="1" applyBorder="1" applyAlignment="1">
      <alignment horizontal="center"/>
    </xf>
    <xf numFmtId="5" fontId="53" fillId="0" borderId="19" xfId="0" applyNumberFormat="1" applyFont="1" applyBorder="1" applyAlignment="1" applyProtection="1">
      <alignment horizontal="right"/>
      <protection locked="0"/>
    </xf>
    <xf numFmtId="5" fontId="0" fillId="0" borderId="16" xfId="0" applyNumberFormat="1" applyBorder="1" applyAlignment="1" applyProtection="1">
      <alignment horizontal="right"/>
    </xf>
    <xf numFmtId="5" fontId="0" fillId="0" borderId="20" xfId="0" applyNumberFormat="1" applyBorder="1" applyAlignment="1" applyProtection="1">
      <alignment horizontal="right"/>
    </xf>
    <xf numFmtId="5" fontId="53" fillId="0" borderId="16" xfId="0" applyNumberFormat="1" applyFont="1" applyBorder="1"/>
    <xf numFmtId="5" fontId="0" fillId="0" borderId="11" xfId="0" applyNumberFormat="1" applyBorder="1"/>
    <xf numFmtId="0" fontId="0" fillId="0" borderId="15" xfId="0" applyBorder="1"/>
    <xf numFmtId="0" fontId="0" fillId="0" borderId="21" xfId="0" applyBorder="1"/>
    <xf numFmtId="0" fontId="0" fillId="0" borderId="22" xfId="0" applyBorder="1" applyAlignment="1">
      <alignment horizontal="center"/>
    </xf>
    <xf numFmtId="5" fontId="53" fillId="0" borderId="23" xfId="0" applyNumberFormat="1" applyFont="1" applyBorder="1" applyAlignment="1" applyProtection="1">
      <alignment horizontal="right"/>
      <protection locked="0"/>
    </xf>
    <xf numFmtId="5" fontId="53" fillId="0" borderId="23" xfId="0" applyNumberFormat="1" applyFont="1" applyBorder="1" applyProtection="1">
      <protection locked="0"/>
    </xf>
    <xf numFmtId="0" fontId="0" fillId="0" borderId="22" xfId="0" applyBorder="1"/>
    <xf numFmtId="5" fontId="0" fillId="0" borderId="24" xfId="0" applyNumberFormat="1" applyBorder="1" applyProtection="1"/>
    <xf numFmtId="0" fontId="53" fillId="0" borderId="0" xfId="0" applyFont="1"/>
    <xf numFmtId="0" fontId="4" fillId="0" borderId="10" xfId="0" applyFont="1" applyBorder="1"/>
    <xf numFmtId="0" fontId="2" fillId="0" borderId="0" xfId="0" applyFont="1" applyProtection="1">
      <protection locked="0"/>
    </xf>
    <xf numFmtId="0" fontId="5" fillId="0" borderId="0" xfId="0" applyFont="1"/>
    <xf numFmtId="0" fontId="54" fillId="0" borderId="0" xfId="0" applyFont="1"/>
    <xf numFmtId="0" fontId="4" fillId="0" borderId="0" xfId="0" applyFont="1" applyAlignment="1">
      <alignment horizontal="left" wrapText="1"/>
    </xf>
    <xf numFmtId="0" fontId="2" fillId="0" borderId="0" xfId="0" applyFont="1" applyAlignment="1" applyProtection="1">
      <alignment horizontal="left" wrapText="1"/>
      <protection locked="0"/>
    </xf>
    <xf numFmtId="0" fontId="0" fillId="0" borderId="10" xfId="0" applyBorder="1"/>
    <xf numFmtId="0" fontId="0" fillId="0" borderId="25" xfId="0" applyBorder="1"/>
    <xf numFmtId="0" fontId="0" fillId="0" borderId="26" xfId="0" applyBorder="1"/>
    <xf numFmtId="0" fontId="2" fillId="0" borderId="26" xfId="0" applyFont="1" applyBorder="1" applyProtection="1">
      <protection locked="0"/>
    </xf>
    <xf numFmtId="0" fontId="0" fillId="0" borderId="27" xfId="0" applyBorder="1"/>
    <xf numFmtId="0" fontId="2" fillId="0" borderId="16" xfId="0" applyFont="1" applyBorder="1" applyAlignment="1" applyProtection="1">
      <alignment horizontal="center"/>
      <protection locked="0"/>
    </xf>
    <xf numFmtId="0" fontId="0" fillId="0" borderId="18" xfId="0" applyBorder="1"/>
    <xf numFmtId="0" fontId="2" fillId="0" borderId="16" xfId="0" applyFont="1" applyBorder="1" applyProtection="1">
      <protection locked="0"/>
    </xf>
    <xf numFmtId="5" fontId="4" fillId="0" borderId="16" xfId="0" applyNumberFormat="1" applyFont="1" applyBorder="1" applyAlignment="1" applyProtection="1">
      <alignment horizontal="left" wrapText="1"/>
    </xf>
    <xf numFmtId="0" fontId="4" fillId="0" borderId="16" xfId="0" applyFont="1" applyBorder="1" applyAlignment="1">
      <alignment horizontal="left" wrapText="1"/>
    </xf>
    <xf numFmtId="0" fontId="0" fillId="0" borderId="28" xfId="0" applyBorder="1"/>
    <xf numFmtId="0" fontId="2" fillId="0" borderId="28" xfId="0" applyFont="1" applyBorder="1" applyProtection="1">
      <protection locked="0"/>
    </xf>
    <xf numFmtId="0" fontId="4" fillId="0" borderId="0" xfId="0" applyFont="1" applyAlignment="1">
      <alignment horizontal="center"/>
    </xf>
    <xf numFmtId="5" fontId="2" fillId="0" borderId="29" xfId="0" applyNumberFormat="1" applyFont="1" applyBorder="1" applyProtection="1">
      <protection locked="0"/>
    </xf>
    <xf numFmtId="5" fontId="0" fillId="0" borderId="28" xfId="0" applyNumberFormat="1" applyBorder="1" applyProtection="1"/>
    <xf numFmtId="5" fontId="2" fillId="0" borderId="30" xfId="0" applyNumberFormat="1" applyFont="1" applyBorder="1" applyProtection="1">
      <protection locked="0"/>
    </xf>
    <xf numFmtId="0" fontId="4" fillId="0" borderId="31" xfId="0" applyFont="1" applyBorder="1"/>
    <xf numFmtId="0" fontId="2" fillId="0" borderId="31" xfId="0" applyFont="1" applyBorder="1" applyProtection="1">
      <protection locked="0"/>
    </xf>
    <xf numFmtId="0" fontId="0" fillId="0" borderId="31" xfId="0" applyBorder="1"/>
    <xf numFmtId="0" fontId="0" fillId="0" borderId="32" xfId="0" applyBorder="1"/>
    <xf numFmtId="0" fontId="2" fillId="0" borderId="0" xfId="0" applyFont="1" applyAlignment="1" applyProtection="1">
      <alignment horizontal="centerContinuous"/>
      <protection locked="0"/>
    </xf>
    <xf numFmtId="37" fontId="0" fillId="0" borderId="16" xfId="0" applyNumberFormat="1" applyBorder="1" applyProtection="1"/>
    <xf numFmtId="37" fontId="0" fillId="0" borderId="11" xfId="0" applyNumberFormat="1" applyBorder="1" applyProtection="1"/>
    <xf numFmtId="0" fontId="55" fillId="0" borderId="10" xfId="0" applyFont="1" applyBorder="1" applyAlignment="1">
      <alignment horizontal="centerContinuous"/>
    </xf>
    <xf numFmtId="0" fontId="4" fillId="0" borderId="10" xfId="0" applyFont="1" applyBorder="1" applyAlignment="1">
      <alignment horizontal="centerContinuous" wrapText="1"/>
    </xf>
    <xf numFmtId="0" fontId="4" fillId="0" borderId="0" xfId="0" applyFont="1" applyAlignment="1">
      <alignment horizontal="centerContinuous" wrapText="1"/>
    </xf>
    <xf numFmtId="0" fontId="0" fillId="0" borderId="34" xfId="0" applyBorder="1"/>
    <xf numFmtId="0" fontId="0" fillId="0" borderId="35" xfId="0" applyBorder="1" applyAlignment="1">
      <alignment horizontal="center"/>
    </xf>
    <xf numFmtId="0" fontId="54" fillId="0" borderId="0" xfId="0" applyFont="1" applyAlignment="1">
      <alignment horizontal="centerContinuous"/>
    </xf>
    <xf numFmtId="0" fontId="54" fillId="0" borderId="35" xfId="0" applyFont="1" applyBorder="1" applyAlignment="1">
      <alignment horizontal="center"/>
    </xf>
    <xf numFmtId="0" fontId="54" fillId="0" borderId="11" xfId="0" applyFont="1" applyBorder="1" applyAlignment="1">
      <alignment horizontal="center"/>
    </xf>
    <xf numFmtId="0" fontId="0" fillId="0" borderId="36" xfId="0" applyBorder="1"/>
    <xf numFmtId="0" fontId="56" fillId="0" borderId="35" xfId="0" applyFont="1" applyBorder="1" applyProtection="1">
      <protection locked="0"/>
    </xf>
    <xf numFmtId="0" fontId="56" fillId="0" borderId="0" xfId="0" applyFont="1" applyProtection="1">
      <protection locked="0"/>
    </xf>
    <xf numFmtId="0" fontId="56" fillId="0" borderId="37" xfId="0" applyFont="1" applyBorder="1" applyProtection="1">
      <protection locked="0"/>
    </xf>
    <xf numFmtId="0" fontId="56" fillId="0" borderId="11" xfId="0" applyFont="1" applyBorder="1" applyProtection="1">
      <protection locked="0"/>
    </xf>
    <xf numFmtId="0" fontId="56" fillId="0" borderId="36" xfId="0" applyFont="1" applyBorder="1" applyProtection="1">
      <protection locked="0"/>
    </xf>
    <xf numFmtId="0" fontId="56" fillId="0" borderId="26" xfId="0" applyFont="1" applyBorder="1" applyProtection="1">
      <protection locked="0"/>
    </xf>
    <xf numFmtId="0" fontId="56" fillId="0" borderId="38" xfId="0" applyFont="1" applyBorder="1" applyProtection="1">
      <protection locked="0"/>
    </xf>
    <xf numFmtId="0" fontId="56" fillId="0" borderId="27" xfId="0" applyFont="1" applyBorder="1" applyProtection="1">
      <protection locked="0"/>
    </xf>
    <xf numFmtId="0" fontId="4" fillId="0" borderId="0" xfId="0" applyFont="1" applyAlignment="1">
      <alignment horizontal="left"/>
    </xf>
    <xf numFmtId="0" fontId="57" fillId="0" borderId="0" xfId="0" applyFont="1"/>
    <xf numFmtId="0" fontId="1" fillId="0" borderId="0" xfId="0" applyFont="1"/>
    <xf numFmtId="0" fontId="1" fillId="0" borderId="7" xfId="0" applyFont="1" applyBorder="1"/>
    <xf numFmtId="0" fontId="1" fillId="0" borderId="8" xfId="0" applyFont="1" applyBorder="1"/>
    <xf numFmtId="0" fontId="1" fillId="0" borderId="9" xfId="0" applyFont="1" applyBorder="1"/>
    <xf numFmtId="0" fontId="1" fillId="0" borderId="10" xfId="0" applyFont="1" applyBorder="1" applyAlignment="1">
      <alignment horizontal="centerContinuous"/>
    </xf>
    <xf numFmtId="0" fontId="1" fillId="0" borderId="0" xfId="0" applyFont="1" applyAlignment="1">
      <alignment horizontal="centerContinuous"/>
    </xf>
    <xf numFmtId="0" fontId="1" fillId="0" borderId="11" xfId="0" applyFont="1" applyBorder="1" applyAlignment="1">
      <alignment horizontal="centerContinuous"/>
    </xf>
    <xf numFmtId="0" fontId="58" fillId="0" borderId="10" xfId="0" applyFont="1" applyBorder="1" applyAlignment="1">
      <alignment horizontal="centerContinuous"/>
    </xf>
    <xf numFmtId="0" fontId="1" fillId="0" borderId="10" xfId="0" applyFont="1" applyBorder="1"/>
    <xf numFmtId="0" fontId="1" fillId="0" borderId="11" xfId="0" applyFont="1" applyBorder="1"/>
    <xf numFmtId="0" fontId="1" fillId="0" borderId="0" xfId="0" applyFont="1" applyAlignment="1"/>
    <xf numFmtId="0" fontId="1" fillId="0" borderId="25" xfId="0" applyFont="1" applyBorder="1"/>
    <xf numFmtId="0" fontId="1" fillId="0" borderId="26" xfId="0" applyFont="1" applyBorder="1"/>
    <xf numFmtId="0" fontId="1" fillId="0" borderId="27" xfId="0" applyFont="1" applyBorder="1"/>
    <xf numFmtId="0" fontId="59" fillId="0" borderId="0" xfId="0" applyFont="1"/>
    <xf numFmtId="0" fontId="6" fillId="0" borderId="0" xfId="0" applyFont="1"/>
    <xf numFmtId="0" fontId="7" fillId="0" borderId="0" xfId="0" applyFont="1"/>
    <xf numFmtId="0" fontId="4" fillId="0" borderId="7" xfId="0" applyFont="1" applyBorder="1"/>
    <xf numFmtId="0" fontId="4" fillId="0" borderId="9" xfId="0" applyFont="1" applyBorder="1"/>
    <xf numFmtId="0" fontId="4" fillId="0" borderId="11" xfId="0" applyFont="1" applyBorder="1"/>
    <xf numFmtId="0" fontId="4" fillId="0" borderId="39" xfId="0" applyFont="1" applyBorder="1"/>
    <xf numFmtId="0" fontId="4" fillId="0" borderId="40" xfId="0" applyFont="1" applyBorder="1" applyAlignment="1">
      <alignment horizontal="center"/>
    </xf>
    <xf numFmtId="0" fontId="4" fillId="0" borderId="31" xfId="0" applyFont="1" applyBorder="1" applyAlignment="1">
      <alignment horizontal="center"/>
    </xf>
    <xf numFmtId="0" fontId="4" fillId="0" borderId="41" xfId="0" applyFont="1" applyBorder="1"/>
    <xf numFmtId="0" fontId="4" fillId="0" borderId="30" xfId="0" applyFont="1" applyBorder="1" applyAlignment="1">
      <alignment horizontal="center"/>
    </xf>
    <xf numFmtId="0" fontId="4" fillId="0" borderId="12" xfId="0" applyFont="1" applyBorder="1"/>
    <xf numFmtId="0" fontId="4" fillId="0" borderId="13" xfId="0" applyFont="1" applyBorder="1" applyAlignment="1">
      <alignment horizontal="center"/>
    </xf>
    <xf numFmtId="0" fontId="4" fillId="0" borderId="42" xfId="0" applyFont="1" applyBorder="1"/>
    <xf numFmtId="0" fontId="4" fillId="0" borderId="43" xfId="0" applyFont="1" applyBorder="1" applyAlignment="1">
      <alignment horizontal="center"/>
    </xf>
    <xf numFmtId="0" fontId="60" fillId="0" borderId="16" xfId="0" applyFont="1" applyBorder="1" applyAlignment="1">
      <alignment horizontal="center"/>
    </xf>
    <xf numFmtId="204" fontId="4" fillId="0" borderId="44" xfId="0" applyNumberFormat="1" applyFont="1" applyBorder="1" applyAlignment="1" applyProtection="1">
      <alignment horizontal="center"/>
    </xf>
    <xf numFmtId="204" fontId="4" fillId="0" borderId="33" xfId="0" applyNumberFormat="1" applyFont="1" applyBorder="1" applyProtection="1"/>
    <xf numFmtId="204" fontId="4" fillId="0" borderId="10" xfId="0" applyNumberFormat="1" applyFont="1" applyBorder="1" applyAlignment="1" applyProtection="1">
      <alignment horizontal="center"/>
    </xf>
    <xf numFmtId="204" fontId="4" fillId="0" borderId="0" xfId="0" applyNumberFormat="1" applyFont="1" applyProtection="1"/>
    <xf numFmtId="0" fontId="4" fillId="0" borderId="33" xfId="0" applyFont="1" applyBorder="1" applyAlignment="1">
      <alignment horizontal="center"/>
    </xf>
    <xf numFmtId="204" fontId="4" fillId="0" borderId="0" xfId="0" applyNumberFormat="1" applyFont="1" applyAlignment="1" applyProtection="1">
      <alignment horizontal="center"/>
    </xf>
    <xf numFmtId="0" fontId="4" fillId="0" borderId="44" xfId="0" applyFont="1" applyBorder="1" applyAlignment="1">
      <alignment horizontal="center"/>
    </xf>
    <xf numFmtId="0" fontId="4" fillId="0" borderId="0" xfId="0" applyFont="1" applyFill="1"/>
    <xf numFmtId="0" fontId="4" fillId="0" borderId="33" xfId="0" applyFont="1" applyFill="1" applyBorder="1" applyAlignment="1">
      <alignment horizontal="center"/>
    </xf>
    <xf numFmtId="0" fontId="60" fillId="0" borderId="0" xfId="0" applyFont="1" applyAlignment="1">
      <alignment horizontal="center"/>
    </xf>
    <xf numFmtId="0" fontId="4" fillId="0" borderId="33" xfId="0" applyFont="1" applyBorder="1"/>
    <xf numFmtId="0" fontId="60" fillId="0" borderId="0" xfId="0" applyFont="1"/>
    <xf numFmtId="0" fontId="4" fillId="0" borderId="16" xfId="0" applyFont="1" applyFill="1" applyBorder="1"/>
    <xf numFmtId="204" fontId="4" fillId="0" borderId="0" xfId="0" applyNumberFormat="1" applyFont="1" applyFill="1" applyAlignment="1" applyProtection="1">
      <alignment horizontal="center"/>
    </xf>
    <xf numFmtId="0" fontId="4" fillId="0" borderId="33" xfId="0" quotePrefix="1" applyFont="1" applyFill="1" applyBorder="1" applyAlignment="1">
      <alignment horizontal="center"/>
    </xf>
    <xf numFmtId="0" fontId="4" fillId="0" borderId="10" xfId="0" applyFont="1" applyBorder="1" applyAlignment="1">
      <alignment horizontal="center"/>
    </xf>
    <xf numFmtId="0" fontId="2" fillId="0" borderId="33" xfId="0" applyFont="1" applyBorder="1" applyProtection="1">
      <protection locked="0"/>
    </xf>
    <xf numFmtId="0" fontId="4" fillId="0" borderId="44" xfId="0" applyFont="1" applyBorder="1"/>
    <xf numFmtId="0" fontId="4" fillId="0" borderId="0" xfId="0" applyFont="1" applyBorder="1"/>
    <xf numFmtId="0" fontId="4" fillId="0" borderId="28" xfId="0" applyFont="1" applyBorder="1" applyAlignment="1">
      <alignment horizontal="center"/>
    </xf>
    <xf numFmtId="204" fontId="4" fillId="0" borderId="28" xfId="0" applyNumberFormat="1" applyFont="1" applyBorder="1" applyAlignment="1" applyProtection="1">
      <alignment horizontal="center"/>
    </xf>
    <xf numFmtId="204" fontId="4" fillId="0" borderId="25" xfId="0" applyNumberFormat="1" applyFont="1" applyBorder="1" applyAlignment="1" applyProtection="1">
      <alignment horizontal="center"/>
    </xf>
    <xf numFmtId="0" fontId="4" fillId="0" borderId="22" xfId="0" applyFont="1" applyBorder="1"/>
    <xf numFmtId="0" fontId="4" fillId="0" borderId="26" xfId="0" applyFont="1" applyBorder="1"/>
    <xf numFmtId="0" fontId="4" fillId="0" borderId="45" xfId="0" applyFont="1" applyBorder="1"/>
    <xf numFmtId="0" fontId="60" fillId="0" borderId="26" xfId="0" applyFont="1" applyBorder="1"/>
    <xf numFmtId="0" fontId="4" fillId="0" borderId="46" xfId="0" applyFont="1" applyBorder="1"/>
    <xf numFmtId="0" fontId="4" fillId="0" borderId="0" xfId="0" applyFont="1" applyFill="1" applyBorder="1"/>
    <xf numFmtId="0" fontId="4" fillId="0" borderId="0" xfId="0" applyFont="1" applyFill="1" applyAlignment="1">
      <alignment horizontal="right"/>
    </xf>
    <xf numFmtId="0" fontId="61" fillId="0" borderId="0" xfId="0" applyFont="1"/>
    <xf numFmtId="0" fontId="61" fillId="0" borderId="7" xfId="0" applyFont="1" applyBorder="1"/>
    <xf numFmtId="0" fontId="61" fillId="0" borderId="9" xfId="0" applyFont="1" applyBorder="1"/>
    <xf numFmtId="0" fontId="62" fillId="0" borderId="10" xfId="0" applyFont="1" applyBorder="1" applyAlignment="1">
      <alignment horizontal="centerContinuous"/>
    </xf>
    <xf numFmtId="0" fontId="61" fillId="0" borderId="11" xfId="0" applyFont="1" applyBorder="1" applyAlignment="1">
      <alignment horizontal="centerContinuous" wrapText="1"/>
    </xf>
    <xf numFmtId="0" fontId="61" fillId="0" borderId="10" xfId="0" applyFont="1" applyBorder="1"/>
    <xf numFmtId="0" fontId="61" fillId="0" borderId="10" xfId="0" applyFont="1" applyBorder="1" applyAlignment="1">
      <alignment vertical="top"/>
    </xf>
    <xf numFmtId="0" fontId="61" fillId="0" borderId="11" xfId="0" applyFont="1" applyBorder="1" applyAlignment="1">
      <alignment horizontal="left" vertical="center" wrapText="1"/>
    </xf>
    <xf numFmtId="0" fontId="63" fillId="0" borderId="11" xfId="0" applyFont="1" applyBorder="1" applyProtection="1">
      <protection locked="0"/>
    </xf>
    <xf numFmtId="0" fontId="63" fillId="0" borderId="11" xfId="0" applyFont="1" applyBorder="1" applyAlignment="1" applyProtection="1">
      <alignment horizontal="left" wrapText="1"/>
      <protection locked="0"/>
    </xf>
    <xf numFmtId="0" fontId="61" fillId="0" borderId="25" xfId="0" applyFont="1" applyBorder="1"/>
    <xf numFmtId="0" fontId="63" fillId="0" borderId="27" xfId="0" applyFont="1" applyBorder="1" applyProtection="1">
      <protection locked="0"/>
    </xf>
    <xf numFmtId="0" fontId="61" fillId="0" borderId="0" xfId="0" applyFont="1" applyAlignment="1">
      <alignment horizontal="centerContinuous"/>
    </xf>
    <xf numFmtId="0" fontId="61" fillId="0" borderId="0" xfId="0" applyFont="1" applyAlignment="1">
      <alignment horizontal="right"/>
    </xf>
    <xf numFmtId="0" fontId="64" fillId="0" borderId="0" xfId="0" applyFont="1"/>
    <xf numFmtId="0" fontId="61" fillId="0" borderId="0" xfId="0" applyFont="1" applyAlignment="1">
      <alignment horizontal="left"/>
    </xf>
    <xf numFmtId="0" fontId="62" fillId="0" borderId="0" xfId="0" applyFont="1"/>
    <xf numFmtId="0" fontId="65" fillId="0" borderId="0" xfId="0" applyFont="1" applyAlignment="1" applyProtection="1">
      <alignment horizontal="centerContinuous"/>
      <protection locked="0"/>
    </xf>
    <xf numFmtId="0" fontId="56" fillId="0" borderId="0" xfId="0" applyFont="1" applyAlignment="1" applyProtection="1">
      <alignment horizontal="centerContinuous"/>
      <protection locked="0"/>
    </xf>
    <xf numFmtId="0" fontId="66" fillId="0" borderId="0" xfId="0" applyFont="1" applyAlignment="1" applyProtection="1">
      <alignment horizontal="centerContinuous"/>
      <protection locked="0"/>
    </xf>
    <xf numFmtId="0" fontId="67" fillId="0" borderId="0" xfId="0" applyFont="1" applyAlignment="1" applyProtection="1">
      <alignment horizontal="centerContinuous"/>
      <protection locked="0"/>
    </xf>
    <xf numFmtId="0" fontId="68" fillId="0" borderId="0" xfId="0" applyFont="1" applyAlignment="1" applyProtection="1">
      <alignment horizontal="centerContinuous"/>
      <protection locked="0"/>
    </xf>
    <xf numFmtId="0" fontId="69" fillId="71" borderId="0" xfId="0" applyFont="1" applyFill="1" applyAlignment="1" applyProtection="1">
      <alignment horizontal="left"/>
      <protection locked="0"/>
    </xf>
    <xf numFmtId="0" fontId="70" fillId="0" borderId="0" xfId="0" applyFont="1" applyAlignment="1" applyProtection="1">
      <alignment horizontal="centerContinuous" wrapText="1"/>
      <protection locked="0"/>
    </xf>
    <xf numFmtId="0" fontId="70" fillId="0" borderId="0" xfId="0" applyFont="1" applyAlignment="1" applyProtection="1">
      <alignment horizontal="left" wrapText="1"/>
      <protection locked="0"/>
    </xf>
    <xf numFmtId="0" fontId="70" fillId="0" borderId="0" xfId="0" applyFont="1" applyProtection="1">
      <protection locked="0"/>
    </xf>
    <xf numFmtId="0" fontId="70" fillId="0" borderId="0" xfId="0" applyFont="1" applyAlignment="1" applyProtection="1">
      <alignment horizontal="left"/>
      <protection locked="0"/>
    </xf>
    <xf numFmtId="0" fontId="56" fillId="72" borderId="0" xfId="0" applyFont="1" applyFill="1" applyProtection="1">
      <protection locked="0"/>
    </xf>
    <xf numFmtId="0" fontId="69" fillId="71" borderId="0" xfId="0" applyFont="1" applyFill="1" applyAlignment="1" applyProtection="1">
      <alignment horizontal="center"/>
      <protection locked="0"/>
    </xf>
    <xf numFmtId="0" fontId="71" fillId="72" borderId="0" xfId="0" applyFont="1" applyFill="1" applyProtection="1">
      <protection locked="0"/>
    </xf>
    <xf numFmtId="0" fontId="71" fillId="0" borderId="0" xfId="0" applyFont="1" applyProtection="1">
      <protection locked="0"/>
    </xf>
    <xf numFmtId="0" fontId="59" fillId="0" borderId="0" xfId="0" applyFont="1" applyProtection="1"/>
    <xf numFmtId="0" fontId="71" fillId="73" borderId="47" xfId="0" applyFont="1" applyFill="1" applyBorder="1" applyProtection="1">
      <protection locked="0"/>
    </xf>
    <xf numFmtId="0" fontId="71" fillId="31" borderId="48" xfId="0" applyFont="1" applyFill="1" applyBorder="1" applyProtection="1">
      <protection locked="0"/>
    </xf>
    <xf numFmtId="0" fontId="56" fillId="31" borderId="48" xfId="0" applyFont="1" applyFill="1" applyBorder="1" applyProtection="1">
      <protection locked="0"/>
    </xf>
    <xf numFmtId="0" fontId="47" fillId="31" borderId="48" xfId="0" applyFont="1" applyFill="1" applyBorder="1" applyProtection="1">
      <protection locked="0"/>
    </xf>
    <xf numFmtId="0" fontId="70" fillId="73" borderId="47" xfId="0" applyFont="1" applyFill="1" applyBorder="1" applyProtection="1">
      <protection locked="0"/>
    </xf>
    <xf numFmtId="0" fontId="67" fillId="73" borderId="47" xfId="0" applyFont="1" applyFill="1" applyBorder="1" applyProtection="1">
      <protection locked="0"/>
    </xf>
    <xf numFmtId="0" fontId="67" fillId="0" borderId="0" xfId="0" applyFont="1" applyProtection="1">
      <protection locked="0"/>
    </xf>
    <xf numFmtId="0" fontId="72" fillId="0" borderId="0" xfId="0" applyFont="1" applyProtection="1"/>
    <xf numFmtId="0" fontId="2" fillId="73" borderId="47" xfId="0" applyFont="1" applyFill="1" applyBorder="1" applyProtection="1">
      <protection locked="0"/>
    </xf>
    <xf numFmtId="0" fontId="56" fillId="73" borderId="47" xfId="0" applyFont="1" applyFill="1" applyBorder="1" applyProtection="1">
      <protection locked="0"/>
    </xf>
    <xf numFmtId="0" fontId="73" fillId="73" borderId="0" xfId="0" applyFont="1" applyFill="1" applyAlignment="1" applyProtection="1">
      <alignment horizontal="center"/>
      <protection locked="0"/>
    </xf>
    <xf numFmtId="49" fontId="74" fillId="0" borderId="0" xfId="0" quotePrefix="1" applyNumberFormat="1" applyFont="1" applyProtection="1">
      <protection locked="0"/>
    </xf>
    <xf numFmtId="205" fontId="56" fillId="73" borderId="47" xfId="0" applyNumberFormat="1" applyFont="1" applyFill="1" applyBorder="1" applyProtection="1">
      <protection locked="0"/>
    </xf>
    <xf numFmtId="49" fontId="56" fillId="31" borderId="0" xfId="0" applyNumberFormat="1" applyFont="1" applyFill="1" applyProtection="1">
      <protection locked="0"/>
    </xf>
    <xf numFmtId="205" fontId="56" fillId="73" borderId="0" xfId="0" applyNumberFormat="1" applyFont="1" applyFill="1" applyProtection="1">
      <protection locked="0"/>
    </xf>
    <xf numFmtId="0" fontId="3" fillId="0" borderId="0" xfId="0" applyFont="1" applyProtection="1">
      <protection locked="0"/>
    </xf>
    <xf numFmtId="0" fontId="0" fillId="32" borderId="0" xfId="0" applyFill="1" applyProtection="1"/>
    <xf numFmtId="0" fontId="60" fillId="0" borderId="0" xfId="0" applyFont="1" applyAlignment="1" applyProtection="1">
      <alignment horizontal="center"/>
    </xf>
    <xf numFmtId="0" fontId="0" fillId="0" borderId="0" xfId="0" applyProtection="1"/>
    <xf numFmtId="0" fontId="75" fillId="0" borderId="0" xfId="0" applyFont="1"/>
    <xf numFmtId="0" fontId="50" fillId="0" borderId="0" xfId="0" applyFont="1" applyAlignment="1">
      <alignment horizontal="centerContinuous"/>
    </xf>
    <xf numFmtId="0" fontId="50" fillId="0" borderId="0" xfId="0" applyFont="1" applyAlignment="1">
      <alignment horizontal="right"/>
    </xf>
    <xf numFmtId="0" fontId="76" fillId="0" borderId="7" xfId="0" applyFont="1" applyBorder="1" applyAlignment="1">
      <alignment horizontal="centerContinuous"/>
    </xf>
    <xf numFmtId="0" fontId="76" fillId="0" borderId="8" xfId="0" applyFont="1" applyBorder="1" applyAlignment="1">
      <alignment horizontal="centerContinuous"/>
    </xf>
    <xf numFmtId="0" fontId="50" fillId="0" borderId="8" xfId="0" applyFont="1" applyBorder="1" applyAlignment="1">
      <alignment horizontal="centerContinuous"/>
    </xf>
    <xf numFmtId="0" fontId="50" fillId="0" borderId="9" xfId="0" applyFont="1" applyBorder="1" applyAlignment="1">
      <alignment horizontal="centerContinuous"/>
    </xf>
    <xf numFmtId="0" fontId="76" fillId="0" borderId="10" xfId="0" applyFont="1" applyBorder="1" applyAlignment="1">
      <alignment horizontal="centerContinuous"/>
    </xf>
    <xf numFmtId="0" fontId="50" fillId="0" borderId="11" xfId="0" applyFont="1" applyBorder="1" applyAlignment="1">
      <alignment horizontal="centerContinuous"/>
    </xf>
    <xf numFmtId="0" fontId="50" fillId="0" borderId="10" xfId="0" applyFont="1" applyBorder="1"/>
    <xf numFmtId="0" fontId="50" fillId="0" borderId="11" xfId="0" applyFont="1" applyBorder="1"/>
    <xf numFmtId="0" fontId="50" fillId="0" borderId="12" xfId="0" applyFont="1" applyBorder="1"/>
    <xf numFmtId="0" fontId="50" fillId="0" borderId="13" xfId="0" applyFont="1" applyBorder="1"/>
    <xf numFmtId="0" fontId="50" fillId="0" borderId="14" xfId="0" applyFont="1" applyBorder="1"/>
    <xf numFmtId="0" fontId="50" fillId="0" borderId="15" xfId="0" applyFont="1" applyBorder="1" applyAlignment="1">
      <alignment horizontal="center"/>
    </xf>
    <xf numFmtId="0" fontId="50" fillId="0" borderId="0" xfId="0" applyFont="1" applyAlignment="1">
      <alignment horizontal="center"/>
    </xf>
    <xf numFmtId="0" fontId="50" fillId="0" borderId="42" xfId="0" applyFont="1" applyBorder="1" applyAlignment="1">
      <alignment horizontal="centerContinuous"/>
    </xf>
    <xf numFmtId="0" fontId="50" fillId="0" borderId="14" xfId="0" applyFont="1" applyBorder="1" applyAlignment="1">
      <alignment horizontal="centerContinuous"/>
    </xf>
    <xf numFmtId="0" fontId="50" fillId="0" borderId="28" xfId="0" applyFont="1" applyBorder="1" applyAlignment="1">
      <alignment horizontal="center"/>
    </xf>
    <xf numFmtId="0" fontId="50" fillId="0" borderId="11" xfId="0" applyFont="1" applyBorder="1" applyAlignment="1">
      <alignment horizontal="center"/>
    </xf>
    <xf numFmtId="0" fontId="50" fillId="0" borderId="17" xfId="0" applyFont="1" applyBorder="1" applyAlignment="1">
      <alignment horizontal="center"/>
    </xf>
    <xf numFmtId="0" fontId="50" fillId="0" borderId="13" xfId="0" applyFont="1" applyBorder="1" applyAlignment="1">
      <alignment horizontal="center"/>
    </xf>
    <xf numFmtId="0" fontId="50" fillId="0" borderId="49" xfId="0" applyFont="1" applyBorder="1" applyAlignment="1">
      <alignment horizontal="center"/>
    </xf>
    <xf numFmtId="0" fontId="50" fillId="0" borderId="14" xfId="0" applyFont="1" applyBorder="1" applyAlignment="1">
      <alignment horizontal="center"/>
    </xf>
    <xf numFmtId="5" fontId="4" fillId="0" borderId="28" xfId="0" applyNumberFormat="1" applyFont="1" applyBorder="1" applyProtection="1"/>
    <xf numFmtId="5" fontId="4" fillId="0" borderId="11" xfId="0" applyNumberFormat="1" applyFont="1" applyBorder="1"/>
    <xf numFmtId="166" fontId="4" fillId="0" borderId="28" xfId="20484" applyNumberFormat="1" applyFont="1" applyBorder="1" applyProtection="1"/>
    <xf numFmtId="166" fontId="4" fillId="0" borderId="11" xfId="20484" applyNumberFormat="1" applyFont="1" applyBorder="1" applyProtection="1"/>
    <xf numFmtId="37" fontId="4" fillId="0" borderId="28" xfId="0" applyNumberFormat="1" applyFont="1" applyBorder="1" applyProtection="1"/>
    <xf numFmtId="37" fontId="4" fillId="0" borderId="11" xfId="0" applyNumberFormat="1" applyFont="1" applyBorder="1" applyProtection="1"/>
    <xf numFmtId="37" fontId="4" fillId="0" borderId="49" xfId="0" applyNumberFormat="1" applyFont="1" applyBorder="1" applyProtection="1"/>
    <xf numFmtId="37" fontId="4" fillId="0" borderId="14" xfId="0" applyNumberFormat="1" applyFont="1" applyBorder="1" applyProtection="1"/>
    <xf numFmtId="0" fontId="50" fillId="0" borderId="13" xfId="0" applyFont="1" applyBorder="1" applyAlignment="1">
      <alignment horizontal="right"/>
    </xf>
    <xf numFmtId="5" fontId="4" fillId="0" borderId="49" xfId="0" applyNumberFormat="1" applyFont="1" applyBorder="1" applyProtection="1"/>
    <xf numFmtId="5" fontId="4" fillId="0" borderId="43" xfId="0" applyNumberFormat="1" applyFont="1" applyBorder="1" applyProtection="1"/>
    <xf numFmtId="206" fontId="0" fillId="0" borderId="0" xfId="20483" applyNumberFormat="1" applyFont="1"/>
    <xf numFmtId="206" fontId="0" fillId="0" borderId="0" xfId="0" applyNumberFormat="1"/>
    <xf numFmtId="0" fontId="50" fillId="0" borderId="0" xfId="0" applyFont="1" applyBorder="1" applyAlignment="1"/>
    <xf numFmtId="0" fontId="76" fillId="0" borderId="0" xfId="0" applyFont="1" applyAlignment="1">
      <alignment horizontal="centerContinuous"/>
    </xf>
    <xf numFmtId="5" fontId="50" fillId="0" borderId="0" xfId="0" applyNumberFormat="1" applyFont="1" applyProtection="1"/>
    <xf numFmtId="0" fontId="50" fillId="0" borderId="25" xfId="0" applyFont="1" applyBorder="1"/>
    <xf numFmtId="0" fontId="50" fillId="0" borderId="26" xfId="0" applyFont="1" applyBorder="1"/>
    <xf numFmtId="5" fontId="50" fillId="0" borderId="26" xfId="0" applyNumberFormat="1" applyFont="1" applyBorder="1" applyProtection="1"/>
    <xf numFmtId="5" fontId="50" fillId="0" borderId="27" xfId="0" applyNumberFormat="1" applyFont="1" applyBorder="1" applyProtection="1"/>
    <xf numFmtId="0" fontId="77" fillId="0" borderId="0" xfId="0" applyFont="1"/>
    <xf numFmtId="0" fontId="0" fillId="0" borderId="12" xfId="0" applyBorder="1"/>
    <xf numFmtId="0" fontId="76" fillId="0" borderId="10" xfId="0" applyFont="1" applyBorder="1"/>
    <xf numFmtId="0" fontId="0" fillId="0" borderId="10" xfId="0" applyBorder="1" applyAlignment="1">
      <alignment horizontal="center"/>
    </xf>
    <xf numFmtId="0" fontId="0" fillId="0" borderId="44" xfId="0" applyBorder="1"/>
    <xf numFmtId="0" fontId="0" fillId="0" borderId="28" xfId="0" applyBorder="1" applyAlignment="1">
      <alignment horizontal="center"/>
    </xf>
    <xf numFmtId="0" fontId="0" fillId="0" borderId="44" xfId="0" applyBorder="1" applyAlignment="1">
      <alignment horizontal="center"/>
    </xf>
    <xf numFmtId="0" fontId="0" fillId="0" borderId="33" xfId="0" applyBorder="1" applyAlignment="1">
      <alignment horizontal="center"/>
    </xf>
    <xf numFmtId="0" fontId="0" fillId="0" borderId="42" xfId="0" applyBorder="1"/>
    <xf numFmtId="0" fontId="0" fillId="0" borderId="49" xfId="0" applyBorder="1"/>
    <xf numFmtId="0" fontId="0" fillId="0" borderId="43" xfId="0" applyBorder="1"/>
    <xf numFmtId="5" fontId="0" fillId="0" borderId="49" xfId="0" applyNumberFormat="1" applyBorder="1" applyProtection="1"/>
    <xf numFmtId="5" fontId="0" fillId="0" borderId="42" xfId="0" applyNumberFormat="1" applyBorder="1" applyProtection="1"/>
    <xf numFmtId="5" fontId="0" fillId="0" borderId="43" xfId="0" applyNumberFormat="1" applyBorder="1" applyProtection="1"/>
    <xf numFmtId="0" fontId="0" fillId="0" borderId="33" xfId="0" applyBorder="1"/>
    <xf numFmtId="0" fontId="54" fillId="0" borderId="44" xfId="0" applyFont="1" applyBorder="1"/>
    <xf numFmtId="37" fontId="0" fillId="0" borderId="28" xfId="0" applyNumberFormat="1" applyBorder="1" applyProtection="1"/>
    <xf numFmtId="37" fontId="0" fillId="0" borderId="44" xfId="0" applyNumberFormat="1" applyBorder="1" applyProtection="1"/>
    <xf numFmtId="37" fontId="0" fillId="0" borderId="33" xfId="0" applyNumberFormat="1" applyBorder="1" applyProtection="1"/>
    <xf numFmtId="37" fontId="0" fillId="0" borderId="49" xfId="0" applyNumberFormat="1" applyBorder="1" applyProtection="1"/>
    <xf numFmtId="37" fontId="0" fillId="0" borderId="42" xfId="0" applyNumberFormat="1" applyBorder="1" applyProtection="1"/>
    <xf numFmtId="37" fontId="0" fillId="0" borderId="43" xfId="0" applyNumberFormat="1" applyBorder="1" applyProtection="1"/>
    <xf numFmtId="5" fontId="0" fillId="0" borderId="50" xfId="0" applyNumberFormat="1" applyBorder="1" applyProtection="1"/>
    <xf numFmtId="5" fontId="0" fillId="0" borderId="51" xfId="0" applyNumberFormat="1" applyBorder="1" applyProtection="1"/>
    <xf numFmtId="5" fontId="0" fillId="0" borderId="52" xfId="0" applyNumberFormat="1" applyBorder="1" applyProtection="1"/>
    <xf numFmtId="0" fontId="0" fillId="0" borderId="12" xfId="0" applyBorder="1" applyAlignment="1">
      <alignment horizontal="center"/>
    </xf>
    <xf numFmtId="10" fontId="0" fillId="0" borderId="50" xfId="0" applyNumberFormat="1" applyBorder="1" applyProtection="1"/>
    <xf numFmtId="10" fontId="0" fillId="0" borderId="51" xfId="0" applyNumberFormat="1" applyBorder="1" applyProtection="1"/>
    <xf numFmtId="0" fontId="76" fillId="0" borderId="12" xfId="0" applyFont="1" applyBorder="1" applyAlignment="1">
      <alignment horizontal="centerContinuous"/>
    </xf>
    <xf numFmtId="0" fontId="76" fillId="0" borderId="13" xfId="0" applyFont="1" applyBorder="1" applyAlignment="1">
      <alignment horizontal="centerContinuous"/>
    </xf>
    <xf numFmtId="0" fontId="0" fillId="0" borderId="14" xfId="0" applyBorder="1" applyAlignment="1">
      <alignment horizontal="centerContinuous"/>
    </xf>
    <xf numFmtId="0" fontId="0" fillId="74" borderId="28" xfId="0" applyFill="1" applyBorder="1" applyAlignment="1">
      <alignment horizontal="center"/>
    </xf>
    <xf numFmtId="0" fontId="0" fillId="0" borderId="49"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5" fontId="0" fillId="74" borderId="28" xfId="0" applyNumberFormat="1" applyFill="1" applyBorder="1" applyProtection="1"/>
    <xf numFmtId="0" fontId="0" fillId="74" borderId="28" xfId="0" applyFill="1" applyBorder="1"/>
    <xf numFmtId="37" fontId="0" fillId="74" borderId="28" xfId="0" applyNumberFormat="1" applyFill="1" applyBorder="1" applyProtection="1"/>
    <xf numFmtId="37" fontId="0" fillId="0" borderId="14" xfId="0" applyNumberFormat="1" applyBorder="1" applyProtection="1"/>
    <xf numFmtId="5" fontId="0" fillId="74" borderId="49" xfId="0" applyNumberFormat="1" applyFill="1" applyBorder="1" applyProtection="1"/>
    <xf numFmtId="10" fontId="0" fillId="0" borderId="33" xfId="0" applyNumberFormat="1" applyBorder="1" applyProtection="1"/>
    <xf numFmtId="10" fontId="0" fillId="0" borderId="43" xfId="0" applyNumberFormat="1" applyBorder="1" applyProtection="1"/>
    <xf numFmtId="0" fontId="0" fillId="0" borderId="53" xfId="0" applyBorder="1"/>
    <xf numFmtId="204" fontId="0" fillId="0" borderId="0" xfId="0" applyNumberFormat="1" applyProtection="1"/>
    <xf numFmtId="0" fontId="47" fillId="0" borderId="26" xfId="0" applyFont="1" applyBorder="1"/>
    <xf numFmtId="0" fontId="4" fillId="0" borderId="0" xfId="0" applyFont="1" applyFill="1" applyAlignment="1">
      <alignment horizontal="centerContinuous"/>
    </xf>
    <xf numFmtId="0" fontId="78" fillId="72" borderId="7" xfId="0" applyFont="1" applyFill="1" applyBorder="1" applyAlignment="1">
      <alignment horizontal="centerContinuous"/>
    </xf>
    <xf numFmtId="0" fontId="79" fillId="0" borderId="8" xfId="0" applyFont="1" applyBorder="1" applyAlignment="1">
      <alignment horizontal="centerContinuous"/>
    </xf>
    <xf numFmtId="0" fontId="80" fillId="72" borderId="10" xfId="0" applyFont="1" applyFill="1" applyBorder="1" applyAlignment="1">
      <alignment horizontal="centerContinuous"/>
    </xf>
    <xf numFmtId="0" fontId="78" fillId="72" borderId="10" xfId="0" applyFont="1" applyFill="1" applyBorder="1" applyAlignment="1">
      <alignment horizontal="centerContinuous"/>
    </xf>
    <xf numFmtId="0" fontId="0" fillId="0" borderId="11" xfId="0" applyFill="1" applyBorder="1"/>
    <xf numFmtId="0" fontId="78" fillId="0" borderId="10" xfId="0" applyFont="1" applyBorder="1" applyAlignment="1">
      <alignment horizontal="centerContinuous"/>
    </xf>
    <xf numFmtId="0" fontId="81" fillId="0" borderId="0" xfId="0" applyFont="1" applyAlignment="1"/>
    <xf numFmtId="0" fontId="81" fillId="0" borderId="0" xfId="0" applyFont="1"/>
    <xf numFmtId="0" fontId="78" fillId="0" borderId="10" xfId="0" applyFont="1" applyBorder="1" applyAlignment="1">
      <alignment horizontal="center"/>
    </xf>
    <xf numFmtId="0" fontId="81" fillId="0" borderId="0" xfId="0" applyFont="1" applyAlignment="1">
      <alignment horizontal="center"/>
    </xf>
    <xf numFmtId="0" fontId="81" fillId="0" borderId="11" xfId="0" applyFont="1" applyFill="1" applyBorder="1" applyAlignment="1">
      <alignment horizontal="center"/>
    </xf>
    <xf numFmtId="0" fontId="78" fillId="0" borderId="10" xfId="0" applyFont="1" applyBorder="1"/>
    <xf numFmtId="0" fontId="81" fillId="0" borderId="0" xfId="0" applyFont="1" applyFill="1"/>
    <xf numFmtId="0" fontId="81" fillId="0" borderId="13" xfId="0" applyFont="1" applyBorder="1"/>
    <xf numFmtId="0" fontId="81" fillId="0" borderId="13" xfId="0" applyFont="1" applyFill="1" applyBorder="1"/>
    <xf numFmtId="0" fontId="78" fillId="72" borderId="39" xfId="0" applyFont="1" applyFill="1" applyBorder="1"/>
    <xf numFmtId="0" fontId="82" fillId="0" borderId="0" xfId="0" applyFont="1" applyAlignment="1">
      <alignment horizontal="right"/>
    </xf>
    <xf numFmtId="37" fontId="47" fillId="0" borderId="0" xfId="0" applyNumberFormat="1" applyFont="1" applyProtection="1"/>
    <xf numFmtId="5" fontId="47" fillId="0" borderId="0" xfId="0" applyNumberFormat="1" applyFont="1" applyAlignment="1" applyProtection="1">
      <alignment horizontal="right"/>
    </xf>
    <xf numFmtId="0" fontId="4" fillId="0" borderId="11" xfId="0" applyFont="1" applyFill="1" applyBorder="1"/>
    <xf numFmtId="0" fontId="46" fillId="0" borderId="0" xfId="10505"/>
    <xf numFmtId="0" fontId="47" fillId="0" borderId="0" xfId="0" applyFont="1" applyAlignment="1">
      <alignment horizontal="right"/>
    </xf>
    <xf numFmtId="0" fontId="47" fillId="0" borderId="0" xfId="0" applyFont="1"/>
    <xf numFmtId="206" fontId="4" fillId="0" borderId="0" xfId="20483" applyNumberFormat="1" applyFont="1"/>
    <xf numFmtId="0" fontId="46" fillId="0" borderId="0" xfId="10507"/>
    <xf numFmtId="5" fontId="47" fillId="0" borderId="0" xfId="0" applyNumberFormat="1" applyFont="1" applyFill="1" applyAlignment="1" applyProtection="1">
      <alignment horizontal="right"/>
    </xf>
    <xf numFmtId="0" fontId="47" fillId="0" borderId="0" xfId="0" applyFont="1" applyFill="1" applyAlignment="1">
      <alignment horizontal="right"/>
    </xf>
    <xf numFmtId="0" fontId="78" fillId="0" borderId="25" xfId="0" applyFont="1" applyBorder="1"/>
    <xf numFmtId="0" fontId="47" fillId="0" borderId="26" xfId="0" applyFont="1" applyBorder="1" applyAlignment="1">
      <alignment horizontal="right"/>
    </xf>
    <xf numFmtId="0" fontId="78" fillId="0" borderId="0" xfId="0" applyFont="1" applyAlignment="1">
      <alignment horizontal="left"/>
    </xf>
    <xf numFmtId="0" fontId="81" fillId="0" borderId="0" xfId="0" applyFont="1" applyAlignment="1">
      <alignment horizontal="right"/>
    </xf>
    <xf numFmtId="0" fontId="81" fillId="0" borderId="0" xfId="0" applyFont="1" applyAlignment="1">
      <alignment horizontal="centerContinuous"/>
    </xf>
    <xf numFmtId="0" fontId="4" fillId="0" borderId="0" xfId="0" applyFont="1" applyAlignment="1" applyProtection="1">
      <alignment horizontal="centerContinuous"/>
    </xf>
    <xf numFmtId="0" fontId="4" fillId="0" borderId="0" xfId="0" applyFont="1" applyAlignment="1" applyProtection="1">
      <alignment horizontal="left"/>
    </xf>
    <xf numFmtId="0" fontId="78" fillId="72" borderId="10" xfId="0" applyFont="1" applyFill="1" applyBorder="1"/>
    <xf numFmtId="0" fontId="47" fillId="0" borderId="11" xfId="0" applyFont="1" applyFill="1" applyBorder="1"/>
    <xf numFmtId="0" fontId="83" fillId="0" borderId="0" xfId="0" applyFont="1"/>
    <xf numFmtId="0" fontId="0" fillId="0" borderId="0" xfId="0" applyFill="1"/>
    <xf numFmtId="206" fontId="4" fillId="0" borderId="0" xfId="20483" applyNumberFormat="1" applyFont="1" applyBorder="1"/>
    <xf numFmtId="0" fontId="4" fillId="0" borderId="0" xfId="0" applyFont="1" applyFill="1" applyAlignment="1">
      <alignment horizontal="center"/>
    </xf>
    <xf numFmtId="0" fontId="78" fillId="0" borderId="9" xfId="0" applyFont="1" applyFill="1" applyBorder="1" applyAlignment="1">
      <alignment horizontal="center"/>
    </xf>
    <xf numFmtId="0" fontId="78" fillId="0" borderId="11" xfId="0" applyFont="1" applyFill="1" applyBorder="1" applyAlignment="1">
      <alignment horizontal="center"/>
    </xf>
    <xf numFmtId="0" fontId="81" fillId="0" borderId="0" xfId="0" applyFont="1" applyFill="1" applyAlignment="1" applyProtection="1">
      <alignment horizontal="center"/>
    </xf>
    <xf numFmtId="0" fontId="81" fillId="0" borderId="0" xfId="0" applyFont="1" applyFill="1" applyAlignment="1">
      <alignment horizontal="center"/>
    </xf>
    <xf numFmtId="0" fontId="0" fillId="0" borderId="11" xfId="0" applyFill="1" applyBorder="1" applyAlignment="1">
      <alignment horizontal="center"/>
    </xf>
    <xf numFmtId="0" fontId="81" fillId="0" borderId="32" xfId="0" applyFont="1" applyFill="1" applyBorder="1" applyAlignment="1">
      <alignment horizontal="center"/>
    </xf>
    <xf numFmtId="0" fontId="82" fillId="0" borderId="11" xfId="0" applyFont="1" applyFill="1" applyBorder="1" applyAlignment="1">
      <alignment horizontal="center"/>
    </xf>
    <xf numFmtId="0" fontId="4" fillId="0" borderId="11" xfId="0" applyFont="1" applyFill="1" applyBorder="1" applyAlignment="1">
      <alignment horizontal="center"/>
    </xf>
    <xf numFmtId="206" fontId="4" fillId="0" borderId="11" xfId="20483" applyNumberFormat="1" applyFont="1" applyFill="1" applyBorder="1" applyAlignment="1">
      <alignment horizontal="center"/>
    </xf>
    <xf numFmtId="0" fontId="47" fillId="0" borderId="11" xfId="0" applyFont="1" applyFill="1" applyBorder="1" applyAlignment="1">
      <alignment horizontal="center"/>
    </xf>
    <xf numFmtId="0" fontId="47" fillId="0" borderId="27" xfId="0" applyFont="1" applyFill="1" applyBorder="1" applyAlignment="1">
      <alignment horizontal="center"/>
    </xf>
    <xf numFmtId="0" fontId="0" fillId="0" borderId="0" xfId="0" applyFill="1" applyAlignment="1">
      <alignment horizontal="center"/>
    </xf>
    <xf numFmtId="0" fontId="0" fillId="0" borderId="0" xfId="0" applyAlignment="1">
      <alignment horizontal="center"/>
    </xf>
    <xf numFmtId="0" fontId="50" fillId="0" borderId="0" xfId="0" applyFont="1" applyAlignment="1">
      <alignment horizontal="left"/>
    </xf>
    <xf numFmtId="0" fontId="81" fillId="0" borderId="0" xfId="0" applyFont="1" applyAlignment="1">
      <alignment horizontal="left"/>
    </xf>
    <xf numFmtId="0" fontId="47" fillId="0" borderId="0" xfId="0" applyFont="1" applyBorder="1" applyAlignment="1">
      <alignment vertical="top"/>
    </xf>
    <xf numFmtId="0" fontId="4" fillId="0" borderId="13" xfId="0" applyFont="1" applyBorder="1"/>
    <xf numFmtId="0" fontId="4" fillId="0" borderId="14" xfId="0" applyFont="1" applyBorder="1"/>
    <xf numFmtId="0" fontId="4" fillId="0" borderId="28" xfId="0" applyFont="1" applyBorder="1"/>
    <xf numFmtId="0" fontId="4" fillId="0" borderId="10" xfId="0" applyFont="1" applyBorder="1" applyAlignment="1">
      <alignment horizontal="centerContinuous"/>
    </xf>
    <xf numFmtId="0" fontId="4" fillId="0" borderId="39" xfId="0" applyFont="1" applyBorder="1" applyAlignment="1">
      <alignment horizontal="centerContinuous"/>
    </xf>
    <xf numFmtId="0" fontId="53" fillId="0" borderId="41" xfId="0" applyFont="1" applyBorder="1" applyProtection="1">
      <protection locked="0"/>
    </xf>
    <xf numFmtId="0" fontId="2" fillId="0" borderId="29" xfId="0" applyFont="1" applyBorder="1" applyProtection="1">
      <protection locked="0"/>
    </xf>
    <xf numFmtId="0" fontId="2" fillId="0" borderId="44" xfId="0" applyFont="1" applyBorder="1" applyProtection="1">
      <protection locked="0"/>
    </xf>
    <xf numFmtId="37" fontId="2" fillId="0" borderId="28" xfId="0" applyNumberFormat="1" applyFont="1" applyBorder="1" applyProtection="1">
      <protection locked="0"/>
    </xf>
    <xf numFmtId="37" fontId="2" fillId="0" borderId="33" xfId="0" applyNumberFormat="1" applyFont="1" applyBorder="1" applyProtection="1">
      <protection locked="0"/>
    </xf>
    <xf numFmtId="0" fontId="4" fillId="0" borderId="54" xfId="0" applyFont="1" applyBorder="1" applyAlignment="1">
      <alignment horizontal="right"/>
    </xf>
    <xf numFmtId="0" fontId="4" fillId="74" borderId="53" xfId="0" applyFont="1" applyFill="1" applyBorder="1"/>
    <xf numFmtId="5" fontId="4" fillId="0" borderId="53" xfId="0" applyNumberFormat="1" applyFont="1" applyBorder="1" applyProtection="1"/>
    <xf numFmtId="5" fontId="4" fillId="0" borderId="55" xfId="0" applyNumberFormat="1" applyFont="1" applyBorder="1" applyProtection="1"/>
    <xf numFmtId="0" fontId="4" fillId="0" borderId="25" xfId="0" applyFont="1" applyBorder="1" applyAlignment="1">
      <alignment horizontal="centerContinuous"/>
    </xf>
    <xf numFmtId="0" fontId="4" fillId="0" borderId="56" xfId="0" applyFont="1" applyBorder="1" applyAlignment="1">
      <alignment horizontal="right"/>
    </xf>
    <xf numFmtId="0" fontId="4" fillId="74" borderId="57" xfId="0" applyFont="1" applyFill="1" applyBorder="1"/>
    <xf numFmtId="5" fontId="4" fillId="0" borderId="57" xfId="0" applyNumberFormat="1" applyFont="1" applyBorder="1" applyProtection="1"/>
    <xf numFmtId="5" fontId="4" fillId="0" borderId="58" xfId="0" applyNumberFormat="1" applyFont="1" applyBorder="1" applyProtection="1"/>
    <xf numFmtId="0" fontId="84" fillId="0" borderId="0" xfId="0" applyFont="1"/>
    <xf numFmtId="0" fontId="5" fillId="0" borderId="7" xfId="0" applyFont="1" applyBorder="1" applyAlignment="1">
      <alignment horizontal="centerContinuous"/>
    </xf>
    <xf numFmtId="0" fontId="4" fillId="0" borderId="8" xfId="0" applyFont="1" applyBorder="1" applyAlignment="1">
      <alignment horizontal="centerContinuous"/>
    </xf>
    <xf numFmtId="0" fontId="5" fillId="0" borderId="8" xfId="0" applyFont="1" applyBorder="1" applyAlignment="1">
      <alignment horizontal="centerContinuous"/>
    </xf>
    <xf numFmtId="0" fontId="4" fillId="0" borderId="9" xfId="0" applyFont="1" applyBorder="1" applyAlignment="1">
      <alignment horizontal="centerContinuous"/>
    </xf>
    <xf numFmtId="0" fontId="4" fillId="0" borderId="11" xfId="0" applyFont="1" applyBorder="1" applyAlignment="1">
      <alignment horizontal="centerContinuous"/>
    </xf>
    <xf numFmtId="0" fontId="4" fillId="0" borderId="12" xfId="0" applyFont="1" applyBorder="1" applyAlignment="1">
      <alignment horizontal="center"/>
    </xf>
    <xf numFmtId="5" fontId="4" fillId="0" borderId="33" xfId="0" applyNumberFormat="1" applyFont="1" applyBorder="1" applyProtection="1"/>
    <xf numFmtId="37" fontId="4" fillId="0" borderId="33" xfId="0" applyNumberFormat="1" applyFont="1" applyBorder="1" applyProtection="1"/>
    <xf numFmtId="37" fontId="4" fillId="0" borderId="43" xfId="0" applyNumberFormat="1" applyFont="1" applyBorder="1" applyProtection="1"/>
    <xf numFmtId="5" fontId="4" fillId="0" borderId="30" xfId="0" applyNumberFormat="1" applyFont="1" applyBorder="1" applyProtection="1"/>
    <xf numFmtId="0" fontId="4" fillId="0" borderId="30" xfId="0" applyFont="1" applyBorder="1"/>
    <xf numFmtId="0" fontId="5" fillId="0" borderId="0" xfId="0" applyFont="1" applyAlignment="1">
      <alignment horizontal="center"/>
    </xf>
    <xf numFmtId="0" fontId="4" fillId="0" borderId="43" xfId="0" applyFont="1" applyBorder="1"/>
    <xf numFmtId="37" fontId="4" fillId="0" borderId="10" xfId="0" applyNumberFormat="1" applyFont="1" applyBorder="1" applyAlignment="1" applyProtection="1">
      <alignment horizontal="center"/>
    </xf>
    <xf numFmtId="37" fontId="4" fillId="0" borderId="25" xfId="0" applyNumberFormat="1" applyFont="1" applyBorder="1" applyAlignment="1" applyProtection="1">
      <alignment horizontal="center"/>
    </xf>
    <xf numFmtId="0" fontId="47" fillId="0" borderId="0" xfId="0" applyFont="1" applyAlignment="1">
      <alignment horizontal="centerContinuous"/>
    </xf>
    <xf numFmtId="0" fontId="4" fillId="0" borderId="21" xfId="0" applyFont="1" applyBorder="1" applyAlignment="1">
      <alignment horizontal="center"/>
    </xf>
    <xf numFmtId="5" fontId="4" fillId="0" borderId="46" xfId="0" applyNumberFormat="1" applyFont="1" applyBorder="1" applyProtection="1"/>
    <xf numFmtId="0" fontId="84" fillId="0" borderId="0" xfId="0" applyFont="1" applyAlignment="1">
      <alignment horizontal="centerContinuous"/>
    </xf>
    <xf numFmtId="0" fontId="4" fillId="0" borderId="59" xfId="0" applyFont="1" applyBorder="1"/>
    <xf numFmtId="0" fontId="4" fillId="0" borderId="29" xfId="0" applyFont="1" applyBorder="1" applyAlignment="1">
      <alignment horizontal="center"/>
    </xf>
    <xf numFmtId="0" fontId="4" fillId="0" borderId="11" xfId="0" applyFont="1" applyBorder="1" applyAlignment="1">
      <alignment horizontal="center"/>
    </xf>
    <xf numFmtId="0" fontId="4" fillId="0" borderId="44" xfId="0" applyFont="1" applyBorder="1" applyAlignment="1">
      <alignment horizontal="centerContinuous"/>
    </xf>
    <xf numFmtId="0" fontId="4" fillId="0" borderId="42" xfId="0" applyFont="1" applyBorder="1" applyAlignment="1">
      <alignment horizontal="centerContinuous"/>
    </xf>
    <xf numFmtId="0" fontId="4" fillId="0" borderId="13" xfId="0" applyFont="1" applyBorder="1" applyAlignment="1">
      <alignment horizontal="centerContinuous"/>
    </xf>
    <xf numFmtId="0" fontId="4" fillId="0" borderId="49" xfId="0" applyFont="1" applyBorder="1" applyAlignment="1">
      <alignment horizontal="center"/>
    </xf>
    <xf numFmtId="0" fontId="4" fillId="0" borderId="14" xfId="0" applyFont="1" applyBorder="1" applyAlignment="1">
      <alignment horizontal="center"/>
    </xf>
    <xf numFmtId="5" fontId="2" fillId="0" borderId="50" xfId="0" applyNumberFormat="1" applyFont="1" applyBorder="1" applyProtection="1">
      <protection locked="0"/>
    </xf>
    <xf numFmtId="5" fontId="2" fillId="0" borderId="60" xfId="0" applyNumberFormat="1" applyFont="1" applyBorder="1" applyProtection="1">
      <protection locked="0"/>
    </xf>
    <xf numFmtId="0" fontId="4" fillId="74" borderId="28" xfId="0" applyFont="1" applyFill="1" applyBorder="1"/>
    <xf numFmtId="0" fontId="4" fillId="74" borderId="11" xfId="0" applyFont="1" applyFill="1" applyBorder="1"/>
    <xf numFmtId="37" fontId="53" fillId="0" borderId="28" xfId="0" applyNumberFormat="1" applyFont="1" applyBorder="1" applyProtection="1">
      <protection locked="0"/>
    </xf>
    <xf numFmtId="37" fontId="53" fillId="0" borderId="11" xfId="0" applyNumberFormat="1" applyFont="1" applyBorder="1" applyProtection="1">
      <protection locked="0"/>
    </xf>
    <xf numFmtId="37" fontId="4" fillId="0" borderId="29" xfId="0" applyNumberFormat="1" applyFont="1" applyBorder="1" applyProtection="1"/>
    <xf numFmtId="37" fontId="4" fillId="0" borderId="32" xfId="0" applyNumberFormat="1" applyFont="1" applyBorder="1" applyProtection="1"/>
    <xf numFmtId="5" fontId="4" fillId="0" borderId="61" xfId="0" applyNumberFormat="1" applyFont="1" applyBorder="1" applyProtection="1"/>
    <xf numFmtId="5" fontId="4" fillId="0" borderId="62" xfId="0" applyNumberFormat="1" applyFont="1" applyBorder="1" applyProtection="1"/>
    <xf numFmtId="5" fontId="4" fillId="0" borderId="0" xfId="0" applyNumberFormat="1" applyFont="1" applyProtection="1"/>
    <xf numFmtId="37" fontId="2" fillId="0" borderId="11" xfId="0" applyNumberFormat="1" applyFont="1" applyBorder="1" applyProtection="1">
      <protection locked="0"/>
    </xf>
    <xf numFmtId="0" fontId="4" fillId="0" borderId="39" xfId="0" applyFont="1" applyBorder="1" applyAlignment="1">
      <alignment horizontal="center"/>
    </xf>
    <xf numFmtId="0" fontId="4" fillId="0" borderId="32" xfId="0" applyFont="1" applyBorder="1"/>
    <xf numFmtId="0" fontId="4" fillId="0" borderId="59" xfId="0" applyFont="1" applyBorder="1" applyAlignment="1">
      <alignment horizontal="center"/>
    </xf>
    <xf numFmtId="0" fontId="4" fillId="0" borderId="29" xfId="0" applyFont="1" applyBorder="1"/>
    <xf numFmtId="5" fontId="53" fillId="0" borderId="28" xfId="0" applyNumberFormat="1" applyFont="1" applyBorder="1" applyProtection="1">
      <protection locked="0"/>
    </xf>
    <xf numFmtId="5" fontId="2" fillId="0" borderId="28" xfId="0" applyNumberFormat="1" applyFont="1" applyBorder="1" applyProtection="1">
      <protection locked="0"/>
    </xf>
    <xf numFmtId="5" fontId="4" fillId="0" borderId="11" xfId="0" applyNumberFormat="1" applyFont="1" applyBorder="1" applyProtection="1"/>
    <xf numFmtId="37" fontId="0" fillId="0" borderId="28" xfId="0" applyNumberFormat="1" applyBorder="1"/>
    <xf numFmtId="5" fontId="4" fillId="0" borderId="63" xfId="0" applyNumberFormat="1" applyFont="1" applyBorder="1" applyProtection="1"/>
    <xf numFmtId="43" fontId="0" fillId="0" borderId="0" xfId="20483" applyFont="1"/>
    <xf numFmtId="0" fontId="4" fillId="0" borderId="27" xfId="0" applyFont="1" applyBorder="1"/>
    <xf numFmtId="0" fontId="4" fillId="0" borderId="31" xfId="0" applyFont="1" applyBorder="1" applyAlignment="1" applyProtection="1">
      <alignment horizontal="right"/>
      <protection locked="0"/>
    </xf>
    <xf numFmtId="0" fontId="4" fillId="0" borderId="0" xfId="0" applyFont="1" applyAlignment="1" applyProtection="1">
      <alignment horizontal="centerContinuous"/>
      <protection locked="0"/>
    </xf>
    <xf numFmtId="0" fontId="85" fillId="0" borderId="7" xfId="0" applyFont="1" applyBorder="1"/>
    <xf numFmtId="0" fontId="85" fillId="0" borderId="8" xfId="0" applyFont="1" applyBorder="1"/>
    <xf numFmtId="0" fontId="85" fillId="0" borderId="9" xfId="0" applyFont="1" applyBorder="1"/>
    <xf numFmtId="0" fontId="5" fillId="0" borderId="10" xfId="0" applyFont="1" applyFill="1" applyBorder="1" applyAlignment="1">
      <alignment horizontal="centerContinuous"/>
    </xf>
    <xf numFmtId="0" fontId="1" fillId="0" borderId="0" xfId="0" applyFont="1" applyFill="1" applyAlignment="1">
      <alignment horizontal="centerContinuous"/>
    </xf>
    <xf numFmtId="0" fontId="1" fillId="0" borderId="11" xfId="0" applyFont="1" applyFill="1" applyBorder="1" applyAlignment="1">
      <alignment horizontal="centerContinuous"/>
    </xf>
    <xf numFmtId="0" fontId="47" fillId="0" borderId="11" xfId="0" applyFont="1" applyBorder="1"/>
    <xf numFmtId="0" fontId="4" fillId="0" borderId="10" xfId="0" applyFont="1" applyFill="1" applyBorder="1" applyAlignment="1">
      <alignment horizontal="center"/>
    </xf>
    <xf numFmtId="0" fontId="47" fillId="0" borderId="0" xfId="0" applyFont="1" applyFill="1"/>
    <xf numFmtId="0" fontId="4" fillId="0" borderId="42" xfId="0" applyFont="1" applyBorder="1" applyAlignment="1">
      <alignment horizontal="center"/>
    </xf>
    <xf numFmtId="5" fontId="4" fillId="0" borderId="44" xfId="0" applyNumberFormat="1" applyFont="1" applyBorder="1" applyProtection="1"/>
    <xf numFmtId="37" fontId="4" fillId="0" borderId="44" xfId="0" applyNumberFormat="1" applyFont="1" applyBorder="1" applyProtection="1"/>
    <xf numFmtId="0" fontId="4" fillId="0" borderId="64" xfId="0" applyFont="1" applyBorder="1"/>
    <xf numFmtId="5" fontId="4" fillId="0" borderId="54" xfId="0" applyNumberFormat="1" applyFont="1" applyBorder="1" applyProtection="1"/>
    <xf numFmtId="0" fontId="4" fillId="0" borderId="25" xfId="0" applyFont="1" applyBorder="1" applyAlignment="1">
      <alignment horizontal="center"/>
    </xf>
    <xf numFmtId="0" fontId="4" fillId="0" borderId="56" xfId="0" applyFont="1" applyBorder="1" applyAlignment="1">
      <alignment horizontal="center"/>
    </xf>
    <xf numFmtId="5" fontId="4" fillId="0" borderId="56" xfId="0" applyNumberFormat="1" applyFont="1" applyBorder="1" applyProtection="1"/>
    <xf numFmtId="43" fontId="81" fillId="0" borderId="0" xfId="20483" applyFont="1"/>
    <xf numFmtId="206" fontId="81" fillId="0" borderId="0" xfId="20483" applyNumberFormat="1" applyFont="1"/>
    <xf numFmtId="0" fontId="86" fillId="0" borderId="0" xfId="0" applyFont="1"/>
    <xf numFmtId="0" fontId="86" fillId="0" borderId="0" xfId="0" applyFont="1" applyAlignment="1">
      <alignment horizontal="centerContinuous"/>
    </xf>
    <xf numFmtId="43" fontId="86" fillId="0" borderId="0" xfId="20483" applyFont="1"/>
    <xf numFmtId="0" fontId="87" fillId="0" borderId="10" xfId="0" applyFont="1" applyBorder="1"/>
    <xf numFmtId="0" fontId="87" fillId="0" borderId="0" xfId="0" applyFont="1" applyAlignment="1">
      <alignment horizontal="centerContinuous"/>
    </xf>
    <xf numFmtId="0" fontId="8" fillId="0" borderId="0" xfId="0" applyFont="1" applyAlignment="1">
      <alignment horizontal="centerContinuous"/>
    </xf>
    <xf numFmtId="0" fontId="87" fillId="0" borderId="11" xfId="0" applyFont="1" applyBorder="1"/>
    <xf numFmtId="0" fontId="87" fillId="0" borderId="0" xfId="0" applyFont="1"/>
    <xf numFmtId="0" fontId="47" fillId="0" borderId="10" xfId="0" applyFont="1" applyBorder="1" applyAlignment="1">
      <alignment horizontal="center"/>
    </xf>
    <xf numFmtId="0" fontId="47" fillId="0" borderId="0" xfId="0" applyFont="1" applyAlignment="1"/>
    <xf numFmtId="0" fontId="47" fillId="0" borderId="10" xfId="0" applyFont="1" applyBorder="1"/>
    <xf numFmtId="0" fontId="86" fillId="0" borderId="59" xfId="0" applyFont="1" applyBorder="1" applyAlignment="1">
      <alignment horizontal="center"/>
    </xf>
    <xf numFmtId="0" fontId="86" fillId="0" borderId="31" xfId="0" applyFont="1" applyBorder="1"/>
    <xf numFmtId="0" fontId="86" fillId="0" borderId="31" xfId="0" applyFont="1" applyBorder="1" applyAlignment="1">
      <alignment horizontal="center"/>
    </xf>
    <xf numFmtId="0" fontId="86" fillId="0" borderId="29" xfId="0" applyFont="1" applyBorder="1" applyAlignment="1">
      <alignment horizontal="center"/>
    </xf>
    <xf numFmtId="0" fontId="86" fillId="0" borderId="32" xfId="0" applyFont="1" applyBorder="1" applyAlignment="1">
      <alignment horizontal="center"/>
    </xf>
    <xf numFmtId="0" fontId="86" fillId="0" borderId="17" xfId="0" applyFont="1" applyBorder="1" applyAlignment="1">
      <alignment horizontal="center"/>
    </xf>
    <xf numFmtId="0" fontId="86" fillId="0" borderId="13" xfId="0" applyFont="1" applyBorder="1"/>
    <xf numFmtId="0" fontId="86" fillId="0" borderId="13" xfId="0" applyFont="1" applyBorder="1" applyAlignment="1">
      <alignment horizontal="center"/>
    </xf>
    <xf numFmtId="0" fontId="86" fillId="0" borderId="49" xfId="0" applyFont="1" applyBorder="1" applyAlignment="1">
      <alignment horizontal="center"/>
    </xf>
    <xf numFmtId="0" fontId="86" fillId="0" borderId="14" xfId="0" applyFont="1" applyBorder="1" applyAlignment="1">
      <alignment horizontal="center"/>
    </xf>
    <xf numFmtId="0" fontId="86" fillId="0" borderId="15" xfId="0" applyFont="1" applyBorder="1" applyAlignment="1">
      <alignment horizontal="center"/>
    </xf>
    <xf numFmtId="5" fontId="86" fillId="0" borderId="28" xfId="0" applyNumberFormat="1" applyFont="1" applyBorder="1" applyProtection="1"/>
    <xf numFmtId="5" fontId="86" fillId="0" borderId="0" xfId="0" applyNumberFormat="1" applyFont="1" applyProtection="1"/>
    <xf numFmtId="5" fontId="86" fillId="0" borderId="11" xfId="0" applyNumberFormat="1" applyFont="1" applyBorder="1" applyProtection="1"/>
    <xf numFmtId="0" fontId="86" fillId="0" borderId="49" xfId="0" applyFont="1" applyBorder="1"/>
    <xf numFmtId="0" fontId="86" fillId="0" borderId="14" xfId="0" applyFont="1" applyBorder="1"/>
    <xf numFmtId="37" fontId="86" fillId="0" borderId="28" xfId="0" applyNumberFormat="1" applyFont="1" applyBorder="1" applyProtection="1"/>
    <xf numFmtId="37" fontId="86" fillId="0" borderId="0" xfId="0" applyNumberFormat="1" applyFont="1" applyProtection="1"/>
    <xf numFmtId="37" fontId="86" fillId="0" borderId="11" xfId="0" applyNumberFormat="1" applyFont="1" applyBorder="1" applyProtection="1"/>
    <xf numFmtId="37" fontId="86" fillId="74" borderId="28" xfId="0" applyNumberFormat="1" applyFont="1" applyFill="1" applyBorder="1" applyProtection="1"/>
    <xf numFmtId="37" fontId="86" fillId="74" borderId="0" xfId="0" applyNumberFormat="1" applyFont="1" applyFill="1" applyProtection="1"/>
    <xf numFmtId="37" fontId="86" fillId="74" borderId="11" xfId="0" applyNumberFormat="1" applyFont="1" applyFill="1" applyBorder="1" applyProtection="1"/>
    <xf numFmtId="37" fontId="86" fillId="0" borderId="49" xfId="0" applyNumberFormat="1" applyFont="1" applyBorder="1" applyProtection="1"/>
    <xf numFmtId="37" fontId="86" fillId="0" borderId="13" xfId="0" applyNumberFormat="1" applyFont="1" applyBorder="1" applyProtection="1"/>
    <xf numFmtId="37" fontId="86" fillId="0" borderId="14" xfId="0" applyNumberFormat="1" applyFont="1" applyBorder="1" applyProtection="1"/>
    <xf numFmtId="5" fontId="86" fillId="0" borderId="49" xfId="0" applyNumberFormat="1" applyFont="1" applyBorder="1" applyProtection="1"/>
    <xf numFmtId="5" fontId="86" fillId="0" borderId="13" xfId="0" applyNumberFormat="1" applyFont="1" applyBorder="1" applyProtection="1"/>
    <xf numFmtId="5" fontId="86" fillId="0" borderId="14" xfId="0" applyNumberFormat="1" applyFont="1" applyBorder="1" applyProtection="1"/>
    <xf numFmtId="37" fontId="86" fillId="72" borderId="0" xfId="0" applyNumberFormat="1" applyFont="1" applyFill="1" applyProtection="1"/>
    <xf numFmtId="37" fontId="86" fillId="72" borderId="11" xfId="0" applyNumberFormat="1" applyFont="1" applyFill="1" applyBorder="1" applyProtection="1"/>
    <xf numFmtId="39" fontId="86" fillId="0" borderId="49" xfId="0" applyNumberFormat="1" applyFont="1" applyBorder="1" applyProtection="1"/>
    <xf numFmtId="39" fontId="86" fillId="72" borderId="0" xfId="0" applyNumberFormat="1" applyFont="1" applyFill="1" applyProtection="1"/>
    <xf numFmtId="39" fontId="86" fillId="72" borderId="11" xfId="0" applyNumberFormat="1" applyFont="1" applyFill="1" applyBorder="1" applyProtection="1"/>
    <xf numFmtId="0" fontId="86" fillId="0" borderId="41" xfId="0" applyFont="1" applyBorder="1"/>
    <xf numFmtId="0" fontId="86" fillId="0" borderId="32" xfId="0" applyFont="1" applyBorder="1"/>
    <xf numFmtId="0" fontId="86" fillId="0" borderId="42" xfId="0" applyFont="1" applyBorder="1"/>
    <xf numFmtId="39" fontId="86" fillId="72" borderId="14" xfId="0" applyNumberFormat="1" applyFont="1" applyFill="1" applyBorder="1" applyProtection="1"/>
    <xf numFmtId="0" fontId="86" fillId="0" borderId="21" xfId="0" applyFont="1" applyBorder="1" applyAlignment="1">
      <alignment horizontal="center"/>
    </xf>
    <xf numFmtId="0" fontId="86" fillId="0" borderId="26" xfId="0" applyFont="1" applyBorder="1"/>
    <xf numFmtId="37" fontId="86" fillId="0" borderId="26" xfId="0" applyNumberFormat="1" applyFont="1" applyBorder="1" applyProtection="1"/>
    <xf numFmtId="37" fontId="86" fillId="0" borderId="27" xfId="0" applyNumberFormat="1" applyFont="1" applyBorder="1" applyProtection="1"/>
    <xf numFmtId="0" fontId="77" fillId="75" borderId="0" xfId="0" applyFont="1" applyFill="1"/>
    <xf numFmtId="0" fontId="47" fillId="76" borderId="26" xfId="0" applyFont="1" applyFill="1" applyBorder="1"/>
    <xf numFmtId="0" fontId="50" fillId="75" borderId="0" xfId="0" applyFont="1" applyFill="1" applyAlignment="1">
      <alignment horizontal="right"/>
    </xf>
    <xf numFmtId="0" fontId="5" fillId="75" borderId="7" xfId="0" applyFont="1" applyFill="1" applyBorder="1" applyAlignment="1">
      <alignment horizontal="centerContinuous"/>
    </xf>
    <xf numFmtId="0" fontId="4" fillId="75" borderId="8" xfId="0" applyFont="1" applyFill="1" applyBorder="1" applyAlignment="1">
      <alignment horizontal="centerContinuous"/>
    </xf>
    <xf numFmtId="0" fontId="4" fillId="75" borderId="9" xfId="0" applyFont="1" applyFill="1" applyBorder="1" applyAlignment="1">
      <alignment horizontal="centerContinuous"/>
    </xf>
    <xf numFmtId="0" fontId="5" fillId="75" borderId="10" xfId="0" applyFont="1" applyFill="1" applyBorder="1" applyAlignment="1">
      <alignment horizontal="centerContinuous"/>
    </xf>
    <xf numFmtId="0" fontId="0" fillId="75" borderId="0" xfId="0" applyFill="1" applyAlignment="1">
      <alignment horizontal="centerContinuous"/>
    </xf>
    <xf numFmtId="0" fontId="47" fillId="76" borderId="11" xfId="0" applyFont="1" applyFill="1" applyBorder="1" applyAlignment="1">
      <alignment horizontal="centerContinuous"/>
    </xf>
    <xf numFmtId="0" fontId="47" fillId="76" borderId="10" xfId="0" applyFont="1" applyFill="1" applyBorder="1"/>
    <xf numFmtId="0" fontId="47" fillId="76" borderId="0" xfId="0" applyFont="1" applyFill="1"/>
    <xf numFmtId="0" fontId="47" fillId="76" borderId="11" xfId="0" applyFont="1" applyFill="1" applyBorder="1"/>
    <xf numFmtId="0" fontId="47" fillId="76" borderId="0" xfId="0" applyFont="1" applyFill="1" applyAlignment="1"/>
    <xf numFmtId="0" fontId="0" fillId="75" borderId="10" xfId="0" applyFill="1" applyBorder="1"/>
    <xf numFmtId="0" fontId="0" fillId="75" borderId="0" xfId="0" applyFill="1"/>
    <xf numFmtId="0" fontId="47" fillId="76" borderId="59" xfId="0" applyFont="1" applyFill="1" applyBorder="1"/>
    <xf numFmtId="0" fontId="0" fillId="75" borderId="31" xfId="0" applyFill="1" applyBorder="1"/>
    <xf numFmtId="0" fontId="47" fillId="76" borderId="30" xfId="0" applyFont="1" applyFill="1" applyBorder="1" applyAlignment="1">
      <alignment horizontal="center"/>
    </xf>
    <xf numFmtId="0" fontId="47" fillId="76" borderId="15" xfId="0" applyFont="1" applyFill="1" applyBorder="1"/>
    <xf numFmtId="0" fontId="0" fillId="75" borderId="0" xfId="0" applyFill="1" applyAlignment="1">
      <alignment horizontal="center"/>
    </xf>
    <xf numFmtId="0" fontId="47" fillId="76" borderId="33" xfId="0" applyFont="1" applyFill="1" applyBorder="1" applyAlignment="1">
      <alignment horizontal="center"/>
    </xf>
    <xf numFmtId="0" fontId="47" fillId="76" borderId="17" xfId="0" applyFont="1" applyFill="1" applyBorder="1"/>
    <xf numFmtId="0" fontId="47" fillId="76" borderId="13" xfId="0" applyFont="1" applyFill="1" applyBorder="1" applyAlignment="1">
      <alignment horizontal="center"/>
    </xf>
    <xf numFmtId="0" fontId="47" fillId="76" borderId="43" xfId="0" applyFont="1" applyFill="1" applyBorder="1" applyAlignment="1">
      <alignment horizontal="center"/>
    </xf>
    <xf numFmtId="0" fontId="47" fillId="76" borderId="15" xfId="0" applyFont="1" applyFill="1" applyBorder="1" applyAlignment="1">
      <alignment horizontal="center"/>
    </xf>
    <xf numFmtId="0" fontId="47" fillId="76" borderId="31" xfId="0" applyFont="1" applyFill="1" applyBorder="1"/>
    <xf numFmtId="5" fontId="47" fillId="76" borderId="33" xfId="0" applyNumberFormat="1" applyFont="1" applyFill="1" applyBorder="1" applyProtection="1"/>
    <xf numFmtId="37" fontId="47" fillId="76" borderId="33" xfId="0" applyNumberFormat="1" applyFont="1" applyFill="1" applyBorder="1" applyProtection="1"/>
    <xf numFmtId="0" fontId="47" fillId="76" borderId="17" xfId="0" applyFont="1" applyFill="1" applyBorder="1" applyAlignment="1">
      <alignment horizontal="center"/>
    </xf>
    <xf numFmtId="5" fontId="47" fillId="76" borderId="55" xfId="0" applyNumberFormat="1" applyFont="1" applyFill="1" applyBorder="1" applyProtection="1"/>
    <xf numFmtId="0" fontId="47" fillId="76" borderId="10" xfId="0" applyFont="1" applyFill="1" applyBorder="1" applyAlignment="1">
      <alignment horizontal="center"/>
    </xf>
    <xf numFmtId="0" fontId="8" fillId="76" borderId="10" xfId="0" applyFont="1" applyFill="1" applyBorder="1" applyAlignment="1">
      <alignment horizontal="centerContinuous"/>
    </xf>
    <xf numFmtId="0" fontId="4" fillId="75" borderId="0" xfId="0" applyFont="1" applyFill="1" applyAlignment="1">
      <alignment horizontal="centerContinuous"/>
    </xf>
    <xf numFmtId="0" fontId="0" fillId="75" borderId="12" xfId="0" applyFill="1" applyBorder="1" applyAlignment="1">
      <alignment horizontal="center"/>
    </xf>
    <xf numFmtId="0" fontId="0" fillId="75" borderId="11" xfId="0" applyFill="1" applyBorder="1"/>
    <xf numFmtId="0" fontId="47" fillId="76" borderId="59" xfId="0" applyFont="1" applyFill="1" applyBorder="1" applyAlignment="1">
      <alignment horizontal="center"/>
    </xf>
    <xf numFmtId="0" fontId="0" fillId="75" borderId="33" xfId="0" applyFill="1" applyBorder="1" applyAlignment="1">
      <alignment horizontal="center"/>
    </xf>
    <xf numFmtId="0" fontId="0" fillId="75" borderId="13" xfId="0" applyFill="1" applyBorder="1" applyAlignment="1">
      <alignment horizontal="center"/>
    </xf>
    <xf numFmtId="0" fontId="47" fillId="72" borderId="15" xfId="0" applyFont="1" applyFill="1" applyBorder="1" applyAlignment="1">
      <alignment horizontal="center"/>
    </xf>
    <xf numFmtId="0" fontId="47" fillId="72" borderId="0" xfId="0" applyFont="1" applyFill="1"/>
    <xf numFmtId="5" fontId="47" fillId="72" borderId="33" xfId="0" applyNumberFormat="1" applyFont="1" applyFill="1" applyBorder="1" applyProtection="1"/>
    <xf numFmtId="37" fontId="47" fillId="72" borderId="33" xfId="0" applyNumberFormat="1" applyFont="1" applyFill="1" applyBorder="1" applyProtection="1"/>
    <xf numFmtId="37" fontId="47" fillId="72" borderId="43" xfId="0" applyNumberFormat="1" applyFont="1" applyFill="1" applyBorder="1" applyProtection="1"/>
    <xf numFmtId="0" fontId="47" fillId="72" borderId="13" xfId="0" applyFont="1" applyFill="1" applyBorder="1" applyAlignment="1">
      <alignment horizontal="right"/>
    </xf>
    <xf numFmtId="207" fontId="47" fillId="72" borderId="0" xfId="0" quotePrefix="1" applyNumberFormat="1" applyFont="1" applyFill="1"/>
    <xf numFmtId="5" fontId="47" fillId="72" borderId="43" xfId="0" applyNumberFormat="1" applyFont="1" applyFill="1" applyBorder="1" applyProtection="1"/>
    <xf numFmtId="0" fontId="47" fillId="72" borderId="10" xfId="0" applyFont="1" applyFill="1" applyBorder="1"/>
    <xf numFmtId="0" fontId="47" fillId="72" borderId="11" xfId="0" applyFont="1" applyFill="1" applyBorder="1"/>
    <xf numFmtId="5" fontId="47" fillId="76" borderId="11" xfId="0" applyNumberFormat="1" applyFont="1" applyFill="1" applyBorder="1" applyProtection="1"/>
    <xf numFmtId="0" fontId="0" fillId="75" borderId="25" xfId="0" applyFill="1" applyBorder="1"/>
    <xf numFmtId="5" fontId="47" fillId="76" borderId="27" xfId="0" applyNumberFormat="1" applyFont="1" applyFill="1" applyBorder="1" applyProtection="1"/>
    <xf numFmtId="0" fontId="0" fillId="0" borderId="68" xfId="0" applyBorder="1"/>
    <xf numFmtId="0" fontId="47" fillId="0" borderId="69" xfId="0" applyFont="1" applyFill="1" applyBorder="1" applyAlignment="1">
      <alignment horizontal="centerContinuous"/>
    </xf>
    <xf numFmtId="0" fontId="47" fillId="0" borderId="70" xfId="0" applyFont="1" applyFill="1" applyBorder="1" applyAlignment="1">
      <alignment horizontal="centerContinuous"/>
    </xf>
    <xf numFmtId="0" fontId="47" fillId="72" borderId="71" xfId="0" applyFont="1" applyFill="1" applyBorder="1"/>
    <xf numFmtId="0" fontId="53" fillId="0" borderId="0" xfId="0" applyFont="1" applyBorder="1"/>
    <xf numFmtId="0" fontId="47" fillId="0" borderId="0" xfId="0" applyFont="1" applyBorder="1"/>
    <xf numFmtId="0" fontId="47" fillId="0" borderId="72" xfId="0" applyFont="1" applyBorder="1"/>
    <xf numFmtId="0" fontId="53" fillId="72" borderId="0" xfId="0" applyFont="1" applyFill="1" applyBorder="1"/>
    <xf numFmtId="0" fontId="47" fillId="72" borderId="0" xfId="0" applyFont="1" applyFill="1" applyBorder="1"/>
    <xf numFmtId="0" fontId="47" fillId="72" borderId="72" xfId="0" applyFont="1" applyFill="1" applyBorder="1"/>
    <xf numFmtId="0" fontId="47" fillId="72" borderId="68" xfId="0" applyFont="1" applyFill="1" applyBorder="1"/>
    <xf numFmtId="0" fontId="47" fillId="0" borderId="69" xfId="0" applyFont="1" applyBorder="1"/>
    <xf numFmtId="0" fontId="47" fillId="72" borderId="69" xfId="0" applyFont="1" applyFill="1" applyBorder="1"/>
    <xf numFmtId="0" fontId="47" fillId="72" borderId="70" xfId="0" applyFont="1" applyFill="1" applyBorder="1"/>
    <xf numFmtId="0" fontId="4" fillId="0" borderId="71" xfId="0" applyFont="1" applyBorder="1" applyAlignment="1">
      <alignment horizontal="center"/>
    </xf>
    <xf numFmtId="0" fontId="4" fillId="0" borderId="73" xfId="0" applyFont="1" applyBorder="1" applyAlignment="1">
      <alignment horizontal="center"/>
    </xf>
    <xf numFmtId="0" fontId="4" fillId="0" borderId="77" xfId="0" applyFont="1" applyBorder="1" applyAlignment="1">
      <alignment horizontal="center"/>
    </xf>
    <xf numFmtId="0" fontId="4" fillId="0" borderId="81" xfId="0" applyFont="1" applyBorder="1" applyAlignment="1">
      <alignment horizontal="centerContinuous"/>
    </xf>
    <xf numFmtId="0" fontId="4" fillId="0" borderId="85" xfId="0" applyFont="1" applyBorder="1"/>
    <xf numFmtId="0" fontId="4" fillId="0" borderId="81" xfId="0" applyFont="1" applyBorder="1" applyAlignment="1">
      <alignment horizontal="center"/>
    </xf>
    <xf numFmtId="0" fontId="4" fillId="0" borderId="86" xfId="0" applyFont="1" applyBorder="1" applyAlignment="1">
      <alignment horizontal="center"/>
    </xf>
    <xf numFmtId="0" fontId="4" fillId="0" borderId="87" xfId="0" applyFont="1" applyBorder="1" applyAlignment="1">
      <alignment horizontal="center"/>
    </xf>
    <xf numFmtId="0" fontId="4" fillId="0" borderId="88" xfId="0" applyFont="1" applyFill="1" applyBorder="1" applyAlignment="1">
      <alignment horizontal="center"/>
    </xf>
    <xf numFmtId="0" fontId="4" fillId="0" borderId="89" xfId="0" applyFont="1" applyFill="1" applyBorder="1" applyAlignment="1">
      <alignment horizontal="center"/>
    </xf>
    <xf numFmtId="0" fontId="4" fillId="0" borderId="90" xfId="0" applyFont="1" applyBorder="1"/>
    <xf numFmtId="0" fontId="53" fillId="0" borderId="86" xfId="0" applyFont="1" applyBorder="1"/>
    <xf numFmtId="0" fontId="4" fillId="0" borderId="86" xfId="0" applyFont="1" applyBorder="1"/>
    <xf numFmtId="5" fontId="4" fillId="0" borderId="86" xfId="0" applyNumberFormat="1" applyFont="1" applyBorder="1" applyProtection="1"/>
    <xf numFmtId="5" fontId="4" fillId="0" borderId="87" xfId="0" applyNumberFormat="1" applyFont="1" applyBorder="1" applyProtection="1"/>
    <xf numFmtId="0" fontId="4" fillId="0" borderId="88" xfId="0" applyFont="1" applyFill="1" applyBorder="1"/>
    <xf numFmtId="5" fontId="4" fillId="0" borderId="89" xfId="0" applyNumberFormat="1" applyFont="1" applyFill="1" applyBorder="1" applyProtection="1"/>
    <xf numFmtId="37" fontId="4" fillId="0" borderId="86" xfId="0" applyNumberFormat="1" applyFont="1" applyBorder="1" applyProtection="1"/>
    <xf numFmtId="37" fontId="4" fillId="0" borderId="87" xfId="0" applyNumberFormat="1" applyFont="1" applyBorder="1" applyProtection="1"/>
    <xf numFmtId="37" fontId="4" fillId="0" borderId="89" xfId="0" applyNumberFormat="1" applyFont="1" applyFill="1" applyBorder="1" applyProtection="1"/>
    <xf numFmtId="0" fontId="53" fillId="77" borderId="86" xfId="0" applyFont="1" applyFill="1" applyBorder="1"/>
    <xf numFmtId="0" fontId="4" fillId="77" borderId="86" xfId="0" applyFont="1" applyFill="1" applyBorder="1"/>
    <xf numFmtId="37" fontId="4" fillId="77" borderId="86" xfId="0" applyNumberFormat="1" applyFont="1" applyFill="1" applyBorder="1" applyProtection="1"/>
    <xf numFmtId="37" fontId="4" fillId="77" borderId="87" xfId="0" applyNumberFormat="1" applyFont="1" applyFill="1" applyBorder="1" applyProtection="1"/>
    <xf numFmtId="0" fontId="4" fillId="77" borderId="88" xfId="0" applyFont="1" applyFill="1" applyBorder="1"/>
    <xf numFmtId="37" fontId="4" fillId="77" borderId="89" xfId="0" applyNumberFormat="1" applyFont="1" applyFill="1" applyBorder="1" applyProtection="1"/>
    <xf numFmtId="0" fontId="4" fillId="0" borderId="91" xfId="0" applyFont="1" applyBorder="1"/>
    <xf numFmtId="0" fontId="4" fillId="0" borderId="49" xfId="0" applyFont="1" applyBorder="1"/>
    <xf numFmtId="37" fontId="4" fillId="0" borderId="42" xfId="0" applyNumberFormat="1" applyFont="1" applyBorder="1" applyProtection="1"/>
    <xf numFmtId="0" fontId="4" fillId="0" borderId="92" xfId="0" applyFont="1" applyFill="1" applyBorder="1"/>
    <xf numFmtId="37" fontId="4" fillId="0" borderId="93" xfId="0" applyNumberFormat="1" applyFont="1" applyFill="1" applyBorder="1" applyProtection="1"/>
    <xf numFmtId="0" fontId="4" fillId="0" borderId="53" xfId="0" applyFont="1" applyBorder="1"/>
    <xf numFmtId="37" fontId="4" fillId="0" borderId="53" xfId="0" applyNumberFormat="1" applyFont="1" applyBorder="1" applyProtection="1"/>
    <xf numFmtId="37" fontId="4" fillId="0" borderId="54" xfId="0" applyNumberFormat="1" applyFont="1" applyBorder="1" applyProtection="1"/>
    <xf numFmtId="0" fontId="4" fillId="0" borderId="91" xfId="0" applyFont="1" applyFill="1" applyBorder="1"/>
    <xf numFmtId="37" fontId="4" fillId="0" borderId="94" xfId="0" applyNumberFormat="1" applyFont="1" applyFill="1" applyBorder="1" applyProtection="1"/>
    <xf numFmtId="0" fontId="4" fillId="0" borderId="95" xfId="0" applyFont="1" applyBorder="1"/>
    <xf numFmtId="37" fontId="4" fillId="0" borderId="41" xfId="0" applyNumberFormat="1" applyFont="1" applyBorder="1" applyProtection="1"/>
    <xf numFmtId="0" fontId="4" fillId="0" borderId="95" xfId="0" applyFont="1" applyFill="1" applyBorder="1"/>
    <xf numFmtId="37" fontId="4" fillId="0" borderId="96" xfId="0" applyNumberFormat="1" applyFont="1" applyFill="1" applyBorder="1" applyProtection="1"/>
    <xf numFmtId="0" fontId="4" fillId="0" borderId="97" xfId="0" applyFont="1" applyBorder="1"/>
    <xf numFmtId="0" fontId="4" fillId="0" borderId="98" xfId="0" applyFont="1" applyBorder="1"/>
    <xf numFmtId="37" fontId="4" fillId="0" borderId="98" xfId="0" applyNumberFormat="1" applyFont="1" applyBorder="1" applyProtection="1"/>
    <xf numFmtId="37" fontId="4" fillId="0" borderId="99" xfId="0" applyNumberFormat="1" applyFont="1" applyBorder="1" applyProtection="1"/>
    <xf numFmtId="0" fontId="4" fillId="0" borderId="97" xfId="0" applyFont="1" applyFill="1" applyBorder="1"/>
    <xf numFmtId="37" fontId="4" fillId="0" borderId="100" xfId="0" applyNumberFormat="1" applyFont="1" applyFill="1" applyBorder="1" applyProtection="1"/>
    <xf numFmtId="0" fontId="4" fillId="0" borderId="0" xfId="0" applyFont="1" applyFill="1" applyAlignment="1"/>
    <xf numFmtId="0" fontId="0" fillId="0" borderId="13" xfId="0" applyBorder="1" applyAlignment="1">
      <alignment horizontal="centerContinuous"/>
    </xf>
    <xf numFmtId="0" fontId="0" fillId="0" borderId="13" xfId="0" applyBorder="1" applyAlignment="1">
      <alignment horizontal="center"/>
    </xf>
    <xf numFmtId="5" fontId="0" fillId="0" borderId="0" xfId="0" applyNumberFormat="1" applyProtection="1"/>
    <xf numFmtId="5" fontId="0" fillId="0" borderId="33" xfId="0" applyNumberFormat="1" applyBorder="1" applyProtection="1"/>
    <xf numFmtId="37" fontId="0" fillId="0" borderId="0" xfId="0" applyNumberFormat="1" applyProtection="1"/>
    <xf numFmtId="0" fontId="0" fillId="0" borderId="54" xfId="0" applyBorder="1" applyAlignment="1">
      <alignment horizontal="center"/>
    </xf>
    <xf numFmtId="0" fontId="0" fillId="74" borderId="53" xfId="0" applyFill="1" applyBorder="1"/>
    <xf numFmtId="0" fontId="0" fillId="74" borderId="101" xfId="0" applyFill="1" applyBorder="1"/>
    <xf numFmtId="5" fontId="0" fillId="0" borderId="53" xfId="0" applyNumberFormat="1" applyBorder="1" applyProtection="1"/>
    <xf numFmtId="5" fontId="0" fillId="0" borderId="55" xfId="0" applyNumberFormat="1" applyBorder="1" applyProtection="1"/>
    <xf numFmtId="0" fontId="5" fillId="0" borderId="0" xfId="0" applyFont="1" applyFill="1" applyAlignment="1">
      <alignment horizontal="centerContinuous"/>
    </xf>
    <xf numFmtId="0" fontId="0" fillId="0" borderId="0" xfId="0" applyFill="1" applyAlignment="1">
      <alignment horizontal="centerContinuous"/>
    </xf>
    <xf numFmtId="0" fontId="0" fillId="0" borderId="11" xfId="0" applyFill="1" applyBorder="1" applyAlignment="1">
      <alignment horizontal="centerContinuous"/>
    </xf>
    <xf numFmtId="0" fontId="0" fillId="0" borderId="10" xfId="0" applyFill="1" applyBorder="1" applyAlignment="1">
      <alignment horizontal="center"/>
    </xf>
    <xf numFmtId="0" fontId="0" fillId="0" borderId="42" xfId="0" applyBorder="1" applyAlignment="1">
      <alignment horizontal="centerContinuous"/>
    </xf>
    <xf numFmtId="5" fontId="53" fillId="0" borderId="0" xfId="0" applyNumberFormat="1" applyFont="1" applyProtection="1">
      <protection locked="0"/>
    </xf>
    <xf numFmtId="5" fontId="53" fillId="0" borderId="44" xfId="0" applyNumberFormat="1" applyFont="1" applyBorder="1" applyProtection="1">
      <protection locked="0"/>
    </xf>
    <xf numFmtId="0" fontId="0" fillId="0" borderId="102" xfId="0" applyBorder="1" applyAlignment="1">
      <alignment horizontal="right"/>
    </xf>
    <xf numFmtId="166" fontId="4" fillId="0" borderId="103" xfId="20484" applyNumberFormat="1" applyFont="1" applyBorder="1" applyProtection="1">
      <protection locked="0"/>
    </xf>
    <xf numFmtId="166" fontId="4" fillId="0" borderId="104" xfId="20484" applyNumberFormat="1" applyFont="1" applyBorder="1" applyProtection="1">
      <protection locked="0"/>
    </xf>
    <xf numFmtId="166" fontId="4" fillId="0" borderId="102" xfId="20484" applyNumberFormat="1" applyFont="1" applyBorder="1"/>
    <xf numFmtId="166" fontId="4" fillId="0" borderId="105" xfId="20484" applyNumberFormat="1" applyFont="1" applyBorder="1"/>
    <xf numFmtId="206" fontId="53" fillId="0" borderId="0" xfId="20483" applyNumberFormat="1" applyFont="1" applyProtection="1">
      <protection locked="0"/>
    </xf>
    <xf numFmtId="206" fontId="53" fillId="0" borderId="44" xfId="20483" applyNumberFormat="1" applyFont="1" applyBorder="1" applyProtection="1">
      <protection locked="0"/>
    </xf>
    <xf numFmtId="206" fontId="0" fillId="0" borderId="28" xfId="20483" applyNumberFormat="1" applyFont="1" applyBorder="1"/>
    <xf numFmtId="0" fontId="56" fillId="0" borderId="44" xfId="0" applyFont="1" applyBorder="1" applyProtection="1">
      <protection locked="0"/>
    </xf>
    <xf numFmtId="37" fontId="3" fillId="0" borderId="0" xfId="0" applyNumberFormat="1" applyFont="1" applyProtection="1">
      <protection locked="0"/>
    </xf>
    <xf numFmtId="37" fontId="3" fillId="0" borderId="44" xfId="0" applyNumberFormat="1" applyFont="1" applyBorder="1" applyProtection="1">
      <protection locked="0"/>
    </xf>
    <xf numFmtId="0" fontId="7" fillId="0" borderId="28" xfId="0" applyFont="1" applyBorder="1"/>
    <xf numFmtId="0" fontId="4" fillId="0" borderId="57" xfId="0" applyFont="1" applyBorder="1" applyAlignment="1">
      <alignment horizontal="right"/>
    </xf>
    <xf numFmtId="0" fontId="47" fillId="72" borderId="8" xfId="0" applyFont="1" applyFill="1" applyBorder="1"/>
    <xf numFmtId="0" fontId="47" fillId="72" borderId="11" xfId="0" applyFont="1" applyFill="1" applyBorder="1" applyAlignment="1">
      <alignment horizontal="centerContinuous"/>
    </xf>
    <xf numFmtId="0" fontId="47" fillId="72" borderId="39" xfId="0" applyFont="1" applyFill="1" applyBorder="1"/>
    <xf numFmtId="0" fontId="4" fillId="0" borderId="18" xfId="0" applyFont="1" applyBorder="1" applyAlignment="1">
      <alignment horizontal="centerContinuous"/>
    </xf>
    <xf numFmtId="0" fontId="47" fillId="72" borderId="11" xfId="0" applyFont="1" applyFill="1" applyBorder="1" applyAlignment="1">
      <alignment horizontal="center"/>
    </xf>
    <xf numFmtId="0" fontId="47" fillId="72" borderId="10" xfId="0" applyFont="1" applyFill="1" applyBorder="1" applyAlignment="1">
      <alignment horizontal="center"/>
    </xf>
    <xf numFmtId="0" fontId="47" fillId="72" borderId="39" xfId="0" applyFont="1" applyFill="1" applyBorder="1" applyAlignment="1">
      <alignment horizontal="center"/>
    </xf>
    <xf numFmtId="5" fontId="4" fillId="0" borderId="16" xfId="0" applyNumberFormat="1" applyFont="1" applyBorder="1" applyProtection="1"/>
    <xf numFmtId="37" fontId="4" fillId="0" borderId="0" xfId="0" applyNumberFormat="1" applyFont="1" applyProtection="1"/>
    <xf numFmtId="37" fontId="4" fillId="0" borderId="16" xfId="0" applyNumberFormat="1" applyFont="1" applyBorder="1" applyProtection="1"/>
    <xf numFmtId="0" fontId="4" fillId="0" borderId="53" xfId="0" applyFont="1" applyBorder="1" applyAlignment="1">
      <alignment horizontal="right"/>
    </xf>
    <xf numFmtId="37" fontId="4" fillId="0" borderId="19" xfId="0" applyNumberFormat="1" applyFont="1" applyBorder="1" applyProtection="1"/>
    <xf numFmtId="37" fontId="4" fillId="0" borderId="101" xfId="0" applyNumberFormat="1" applyFont="1" applyBorder="1" applyProtection="1"/>
    <xf numFmtId="37" fontId="4" fillId="0" borderId="55" xfId="0" applyNumberFormat="1" applyFont="1" applyBorder="1" applyProtection="1"/>
    <xf numFmtId="0" fontId="54" fillId="0" borderId="28" xfId="0" applyFont="1" applyBorder="1"/>
    <xf numFmtId="37" fontId="4" fillId="0" borderId="30" xfId="0" applyNumberFormat="1" applyFont="1" applyBorder="1" applyProtection="1"/>
    <xf numFmtId="37" fontId="4" fillId="0" borderId="0" xfId="0" applyNumberFormat="1" applyFont="1" applyAlignment="1" applyProtection="1">
      <alignment horizontal="center"/>
    </xf>
    <xf numFmtId="37" fontId="4" fillId="0" borderId="44" xfId="0" applyNumberFormat="1" applyFont="1" applyBorder="1" applyAlignment="1" applyProtection="1">
      <alignment horizontal="center"/>
    </xf>
    <xf numFmtId="37" fontId="0" fillId="0" borderId="0" xfId="0" applyNumberFormat="1"/>
    <xf numFmtId="37" fontId="4" fillId="0" borderId="44" xfId="0" applyNumberFormat="1" applyFont="1" applyBorder="1" applyAlignment="1" applyProtection="1">
      <alignment horizontal="right"/>
    </xf>
    <xf numFmtId="5" fontId="47" fillId="72" borderId="23" xfId="0" applyNumberFormat="1" applyFont="1" applyFill="1" applyBorder="1" applyProtection="1"/>
    <xf numFmtId="37" fontId="47" fillId="72" borderId="106" xfId="0" applyNumberFormat="1" applyFont="1" applyFill="1" applyBorder="1" applyProtection="1"/>
    <xf numFmtId="5" fontId="47" fillId="72" borderId="56" xfId="0" applyNumberFormat="1" applyFont="1" applyFill="1" applyBorder="1" applyProtection="1"/>
    <xf numFmtId="37" fontId="47" fillId="72" borderId="56" xfId="0" applyNumberFormat="1" applyFont="1" applyFill="1" applyBorder="1" applyProtection="1"/>
    <xf numFmtId="5" fontId="47" fillId="72" borderId="58" xfId="0" applyNumberFormat="1" applyFont="1" applyFill="1" applyBorder="1" applyProtection="1"/>
    <xf numFmtId="43" fontId="4" fillId="0" borderId="0" xfId="20483" applyFont="1"/>
    <xf numFmtId="0" fontId="4" fillId="0" borderId="0" xfId="0" applyFont="1" applyAlignment="1">
      <alignment horizontal="right"/>
    </xf>
    <xf numFmtId="0" fontId="88" fillId="0" borderId="0" xfId="0" applyFont="1"/>
    <xf numFmtId="0" fontId="88" fillId="0" borderId="7" xfId="0" applyFont="1" applyBorder="1"/>
    <xf numFmtId="0" fontId="81" fillId="72" borderId="8" xfId="0" applyFont="1" applyFill="1" applyBorder="1"/>
    <xf numFmtId="0" fontId="88" fillId="0" borderId="9" xfId="0" applyFont="1" applyBorder="1"/>
    <xf numFmtId="0" fontId="8" fillId="72" borderId="10" xfId="0" applyFont="1" applyFill="1" applyBorder="1" applyAlignment="1">
      <alignment horizontal="centerContinuous" vertical="center"/>
    </xf>
    <xf numFmtId="0" fontId="4" fillId="0" borderId="0" xfId="0" applyFont="1" applyAlignment="1">
      <alignment horizontal="centerContinuous" vertical="center"/>
    </xf>
    <xf numFmtId="0" fontId="81" fillId="72" borderId="11" xfId="0" applyFont="1" applyFill="1" applyBorder="1" applyAlignment="1">
      <alignment horizontal="centerContinuous" vertical="center"/>
    </xf>
    <xf numFmtId="0" fontId="81" fillId="72" borderId="10" xfId="0" applyFont="1" applyFill="1" applyBorder="1"/>
    <xf numFmtId="0" fontId="81" fillId="72" borderId="11" xfId="0" applyFont="1" applyFill="1" applyBorder="1"/>
    <xf numFmtId="0" fontId="89" fillId="0" borderId="0" xfId="0" applyFont="1"/>
    <xf numFmtId="0" fontId="90" fillId="72" borderId="11" xfId="0" applyFont="1" applyFill="1" applyBorder="1"/>
    <xf numFmtId="0" fontId="89" fillId="0" borderId="13" xfId="0" applyFont="1" applyBorder="1"/>
    <xf numFmtId="0" fontId="90" fillId="72" borderId="14" xfId="0" applyFont="1" applyFill="1" applyBorder="1"/>
    <xf numFmtId="0" fontId="47" fillId="72" borderId="10" xfId="0" applyFont="1" applyFill="1" applyBorder="1" applyAlignment="1">
      <alignment horizontal="centerContinuous"/>
    </xf>
    <xf numFmtId="0" fontId="47" fillId="72" borderId="12" xfId="0" applyFont="1" applyFill="1" applyBorder="1" applyAlignment="1">
      <alignment horizontal="centerContinuous"/>
    </xf>
    <xf numFmtId="0" fontId="47" fillId="72" borderId="14" xfId="0" applyFont="1" applyFill="1" applyBorder="1" applyAlignment="1">
      <alignment horizontal="center"/>
    </xf>
    <xf numFmtId="5" fontId="47" fillId="72" borderId="11" xfId="0" applyNumberFormat="1" applyFont="1" applyFill="1" applyBorder="1" applyProtection="1"/>
    <xf numFmtId="0" fontId="4" fillId="0" borderId="25" xfId="0" applyFont="1" applyBorder="1"/>
    <xf numFmtId="0" fontId="47" fillId="72" borderId="45" xfId="0" applyFont="1" applyFill="1" applyBorder="1" applyAlignment="1">
      <alignment horizontal="center"/>
    </xf>
    <xf numFmtId="0" fontId="0" fillId="0" borderId="59" xfId="0" applyBorder="1" applyAlignment="1">
      <alignment horizontal="center"/>
    </xf>
    <xf numFmtId="0" fontId="0" fillId="0" borderId="54" xfId="0" applyBorder="1" applyAlignment="1" applyProtection="1">
      <alignment horizontal="center"/>
    </xf>
    <xf numFmtId="0" fontId="0" fillId="74" borderId="44" xfId="0" applyFill="1" applyBorder="1"/>
    <xf numFmtId="0" fontId="0" fillId="74" borderId="33" xfId="0" applyFill="1" applyBorder="1"/>
    <xf numFmtId="5" fontId="0" fillId="0" borderId="44" xfId="0" applyNumberFormat="1" applyBorder="1" applyProtection="1"/>
    <xf numFmtId="37" fontId="0" fillId="74" borderId="44" xfId="0" applyNumberFormat="1" applyFill="1" applyBorder="1" applyProtection="1"/>
    <xf numFmtId="37" fontId="0" fillId="74" borderId="33" xfId="0" applyNumberFormat="1" applyFill="1" applyBorder="1" applyProtection="1"/>
    <xf numFmtId="0" fontId="0" fillId="0" borderId="0" xfId="0" applyAlignment="1">
      <alignment horizontal="left"/>
    </xf>
    <xf numFmtId="0" fontId="0" fillId="0" borderId="10" xfId="0" applyBorder="1" applyAlignment="1" applyProtection="1">
      <alignment horizontal="center"/>
    </xf>
    <xf numFmtId="0" fontId="0" fillId="0" borderId="54" xfId="0" applyBorder="1"/>
    <xf numFmtId="0" fontId="0" fillId="0" borderId="101" xfId="0" applyBorder="1" applyAlignment="1">
      <alignment horizontal="center"/>
    </xf>
    <xf numFmtId="5" fontId="0" fillId="0" borderId="107" xfId="0" applyNumberFormat="1" applyBorder="1" applyProtection="1"/>
    <xf numFmtId="5" fontId="0" fillId="0" borderId="63" xfId="0" applyNumberFormat="1" applyBorder="1" applyProtection="1"/>
    <xf numFmtId="0" fontId="0" fillId="0" borderId="44" xfId="0" applyBorder="1" applyProtection="1"/>
    <xf numFmtId="0" fontId="0" fillId="0" borderId="33" xfId="0" applyBorder="1" applyProtection="1"/>
    <xf numFmtId="0" fontId="0" fillId="0" borderId="25" xfId="0" applyBorder="1" applyAlignment="1">
      <alignment horizontal="center"/>
    </xf>
    <xf numFmtId="0" fontId="0" fillId="0" borderId="45" xfId="0" applyBorder="1" applyProtection="1"/>
    <xf numFmtId="0" fontId="0" fillId="0" borderId="26" xfId="0" applyBorder="1" applyProtection="1"/>
    <xf numFmtId="37" fontId="0" fillId="0" borderId="45" xfId="0" applyNumberFormat="1" applyBorder="1"/>
    <xf numFmtId="37" fontId="0" fillId="0" borderId="46" xfId="0" applyNumberFormat="1" applyBorder="1"/>
    <xf numFmtId="208" fontId="0" fillId="0" borderId="0" xfId="0" applyNumberFormat="1" applyProtection="1"/>
    <xf numFmtId="5" fontId="0" fillId="74" borderId="0" xfId="0" applyNumberFormat="1" applyFill="1" applyProtection="1"/>
    <xf numFmtId="0" fontId="0" fillId="0" borderId="49" xfId="0" applyBorder="1" applyAlignment="1">
      <alignment horizontal="right"/>
    </xf>
    <xf numFmtId="5" fontId="0" fillId="0" borderId="101" xfId="0" applyNumberFormat="1" applyBorder="1" applyProtection="1"/>
    <xf numFmtId="5" fontId="0" fillId="74" borderId="33" xfId="0" applyNumberFormat="1" applyFill="1" applyBorder="1" applyProtection="1"/>
    <xf numFmtId="0" fontId="0" fillId="0" borderId="57" xfId="0" applyBorder="1" applyAlignment="1">
      <alignment horizontal="center"/>
    </xf>
    <xf numFmtId="5" fontId="0" fillId="0" borderId="106" xfId="0" applyNumberFormat="1" applyBorder="1" applyProtection="1"/>
    <xf numFmtId="5" fontId="0" fillId="0" borderId="58" xfId="0" applyNumberFormat="1" applyBorder="1" applyProtection="1"/>
    <xf numFmtId="0" fontId="4" fillId="0" borderId="108" xfId="0" applyFont="1" applyBorder="1"/>
    <xf numFmtId="0" fontId="62" fillId="0" borderId="0" xfId="0" applyFont="1" applyAlignment="1">
      <alignment horizontal="centerContinuous"/>
    </xf>
    <xf numFmtId="0" fontId="62" fillId="0" borderId="11" xfId="0" applyFont="1" applyBorder="1" applyAlignment="1">
      <alignment horizontal="centerContinuous"/>
    </xf>
    <xf numFmtId="0" fontId="61" fillId="0" borderId="11" xfId="0" applyFont="1" applyBorder="1"/>
    <xf numFmtId="0" fontId="61" fillId="0" borderId="10" xfId="0" applyFont="1" applyBorder="1" applyAlignment="1">
      <alignment horizontal="center"/>
    </xf>
    <xf numFmtId="0" fontId="61" fillId="0" borderId="0" xfId="0" applyFont="1" applyFill="1"/>
    <xf numFmtId="0" fontId="61" fillId="0" borderId="11" xfId="0" applyFont="1" applyFill="1" applyBorder="1"/>
    <xf numFmtId="0" fontId="61" fillId="0" borderId="12" xfId="0" applyFont="1" applyBorder="1" applyAlignment="1">
      <alignment horizontal="center"/>
    </xf>
    <xf numFmtId="0" fontId="61" fillId="0" borderId="13" xfId="0" applyFont="1" applyBorder="1"/>
    <xf numFmtId="0" fontId="61" fillId="0" borderId="14" xfId="0" applyFont="1" applyBorder="1"/>
    <xf numFmtId="0" fontId="61" fillId="0" borderId="15" xfId="0" applyFont="1" applyBorder="1" applyAlignment="1">
      <alignment horizontal="center"/>
    </xf>
    <xf numFmtId="0" fontId="61" fillId="0" borderId="44" xfId="0" applyFont="1" applyBorder="1"/>
    <xf numFmtId="0" fontId="61" fillId="0" borderId="28" xfId="0" applyFont="1" applyBorder="1"/>
    <xf numFmtId="0" fontId="61" fillId="0" borderId="11" xfId="0" applyFont="1" applyBorder="1" applyAlignment="1">
      <alignment horizontal="center"/>
    </xf>
    <xf numFmtId="0" fontId="61" fillId="0" borderId="0" xfId="0" applyFont="1" applyAlignment="1">
      <alignment horizontal="center"/>
    </xf>
    <xf numFmtId="0" fontId="61" fillId="0" borderId="44" xfId="0" applyFont="1" applyBorder="1" applyAlignment="1">
      <alignment horizontal="center"/>
    </xf>
    <xf numFmtId="0" fontId="61" fillId="0" borderId="39" xfId="0" applyFont="1" applyBorder="1" applyAlignment="1">
      <alignment horizontal="center"/>
    </xf>
    <xf numFmtId="0" fontId="61" fillId="0" borderId="41" xfId="0" applyFont="1" applyBorder="1"/>
    <xf numFmtId="0" fontId="61" fillId="0" borderId="25" xfId="0" applyFont="1" applyBorder="1" applyAlignment="1">
      <alignment horizontal="center"/>
    </xf>
    <xf numFmtId="0" fontId="61" fillId="0" borderId="45" xfId="0" applyFont="1" applyBorder="1"/>
    <xf numFmtId="0" fontId="88" fillId="0" borderId="26" xfId="0" applyFont="1" applyBorder="1" applyAlignment="1">
      <alignment horizontal="center"/>
    </xf>
    <xf numFmtId="0" fontId="61" fillId="0" borderId="26" xfId="0" applyFont="1" applyBorder="1"/>
    <xf numFmtId="0" fontId="61" fillId="0" borderId="109" xfId="0" applyFont="1" applyBorder="1"/>
    <xf numFmtId="37" fontId="88" fillId="0" borderId="110" xfId="0" applyNumberFormat="1" applyFont="1" applyBorder="1" applyProtection="1"/>
    <xf numFmtId="206" fontId="61" fillId="0" borderId="0" xfId="20483" applyNumberFormat="1" applyFont="1"/>
    <xf numFmtId="0" fontId="84" fillId="0" borderId="0" xfId="0" applyFont="1" applyAlignment="1">
      <alignment horizontal="left"/>
    </xf>
    <xf numFmtId="0" fontId="0" fillId="0" borderId="15" xfId="0" applyBorder="1" applyAlignment="1">
      <alignment horizontal="center"/>
    </xf>
    <xf numFmtId="0" fontId="0" fillId="0" borderId="21" xfId="0" applyBorder="1" applyAlignment="1">
      <alignment horizontal="center"/>
    </xf>
    <xf numFmtId="0" fontId="0" fillId="0" borderId="26" xfId="0" applyBorder="1" applyAlignment="1">
      <alignment horizontal="center"/>
    </xf>
    <xf numFmtId="0" fontId="0" fillId="0" borderId="109" xfId="0" applyBorder="1" applyAlignment="1">
      <alignment horizontal="center"/>
    </xf>
    <xf numFmtId="0" fontId="0" fillId="0" borderId="27" xfId="0" applyBorder="1" applyAlignment="1">
      <alignment horizontal="center"/>
    </xf>
    <xf numFmtId="37" fontId="0" fillId="0" borderId="111" xfId="0" applyNumberFormat="1" applyBorder="1" applyProtection="1"/>
    <xf numFmtId="37" fontId="0" fillId="0" borderId="112" xfId="0" applyNumberFormat="1" applyBorder="1" applyProtection="1"/>
    <xf numFmtId="0" fontId="0" fillId="0" borderId="109" xfId="0" applyBorder="1"/>
    <xf numFmtId="37" fontId="0" fillId="0" borderId="27" xfId="0" applyNumberFormat="1" applyBorder="1" applyProtection="1"/>
    <xf numFmtId="0" fontId="56" fillId="0" borderId="10" xfId="0" applyFont="1" applyBorder="1" applyProtection="1">
      <protection locked="0"/>
    </xf>
    <xf numFmtId="0" fontId="4" fillId="0" borderId="0" xfId="0" applyFont="1" applyProtection="1">
      <protection locked="0"/>
    </xf>
    <xf numFmtId="206" fontId="53" fillId="0" borderId="11" xfId="20483" applyNumberFormat="1" applyFont="1" applyBorder="1" applyProtection="1">
      <protection locked="0"/>
    </xf>
    <xf numFmtId="206" fontId="4" fillId="0" borderId="11" xfId="20483" applyNumberFormat="1" applyFont="1" applyBorder="1" applyProtection="1">
      <protection locked="0"/>
    </xf>
    <xf numFmtId="206" fontId="4" fillId="0" borderId="62" xfId="20483" applyNumberFormat="1" applyFont="1" applyBorder="1" applyProtection="1">
      <protection locked="0"/>
    </xf>
    <xf numFmtId="0" fontId="56" fillId="0" borderId="25" xfId="0" applyFont="1" applyBorder="1" applyProtection="1">
      <protection locked="0"/>
    </xf>
    <xf numFmtId="0" fontId="91" fillId="0" borderId="0" xfId="0" applyFont="1"/>
    <xf numFmtId="0" fontId="76" fillId="0" borderId="0" xfId="0" applyFont="1"/>
    <xf numFmtId="0" fontId="76" fillId="0" borderId="7" xfId="0" applyFont="1" applyBorder="1"/>
    <xf numFmtId="0" fontId="76" fillId="0" borderId="8" xfId="0" applyFont="1" applyBorder="1"/>
    <xf numFmtId="0" fontId="76" fillId="0" borderId="9" xfId="0" applyFont="1" applyBorder="1"/>
    <xf numFmtId="0" fontId="76" fillId="0" borderId="11" xfId="0" applyFont="1" applyBorder="1" applyAlignment="1">
      <alignment horizontal="centerContinuous"/>
    </xf>
    <xf numFmtId="0" fontId="88" fillId="0" borderId="10" xfId="0" applyFont="1" applyBorder="1" applyAlignment="1">
      <alignment horizontal="center"/>
    </xf>
    <xf numFmtId="0" fontId="88" fillId="0" borderId="0" xfId="0" applyFont="1" applyAlignment="1">
      <alignment horizontal="left"/>
    </xf>
    <xf numFmtId="0" fontId="0" fillId="0" borderId="39" xfId="0" applyBorder="1"/>
    <xf numFmtId="0" fontId="0" fillId="0" borderId="41" xfId="0" applyBorder="1"/>
    <xf numFmtId="0" fontId="88" fillId="0" borderId="10" xfId="0" applyFont="1" applyBorder="1"/>
    <xf numFmtId="0" fontId="54" fillId="0" borderId="0" xfId="0" applyFont="1" applyAlignment="1">
      <alignment horizontal="center"/>
    </xf>
    <xf numFmtId="0" fontId="0" fillId="0" borderId="44" xfId="0" applyBorder="1" applyAlignment="1">
      <alignment horizontal="right"/>
    </xf>
    <xf numFmtId="37" fontId="53" fillId="0" borderId="13" xfId="0" applyNumberFormat="1" applyFont="1" applyBorder="1" applyProtection="1">
      <protection locked="0"/>
    </xf>
    <xf numFmtId="209" fontId="53" fillId="0" borderId="13" xfId="0" applyNumberFormat="1" applyFont="1" applyBorder="1" applyProtection="1">
      <protection locked="0"/>
    </xf>
    <xf numFmtId="10" fontId="53" fillId="0" borderId="13" xfId="0" applyNumberFormat="1" applyFont="1" applyBorder="1" applyProtection="1">
      <protection locked="0"/>
    </xf>
    <xf numFmtId="9" fontId="56" fillId="0" borderId="0" xfId="0" applyNumberFormat="1" applyFont="1" applyProtection="1">
      <protection locked="0"/>
    </xf>
    <xf numFmtId="37" fontId="53" fillId="0" borderId="0" xfId="0" applyNumberFormat="1" applyFont="1" applyProtection="1">
      <protection locked="0"/>
    </xf>
    <xf numFmtId="0" fontId="88" fillId="0" borderId="12" xfId="0" applyFont="1" applyBorder="1"/>
    <xf numFmtId="0" fontId="88" fillId="0" borderId="13" xfId="0" applyFont="1" applyBorder="1" applyAlignment="1">
      <alignment horizontal="left"/>
    </xf>
    <xf numFmtId="37" fontId="0" fillId="0" borderId="13" xfId="0" applyNumberFormat="1" applyBorder="1" applyProtection="1"/>
    <xf numFmtId="37" fontId="53" fillId="0" borderId="0" xfId="0" applyNumberFormat="1" applyFont="1" applyProtection="1"/>
    <xf numFmtId="0" fontId="92" fillId="0" borderId="0" xfId="0" applyFont="1" applyAlignment="1" applyProtection="1">
      <alignment horizontal="centerContinuous"/>
      <protection locked="0"/>
    </xf>
    <xf numFmtId="0" fontId="56" fillId="0" borderId="11" xfId="0" applyFont="1" applyBorder="1" applyAlignment="1" applyProtection="1">
      <alignment horizontal="centerContinuous"/>
      <protection locked="0"/>
    </xf>
    <xf numFmtId="0" fontId="92" fillId="0" borderId="0" xfId="0" applyFont="1" applyProtection="1">
      <protection locked="0"/>
    </xf>
    <xf numFmtId="0" fontId="0" fillId="0" borderId="0" xfId="0" applyAlignment="1"/>
    <xf numFmtId="0" fontId="92" fillId="0" borderId="26" xfId="0" applyFont="1" applyBorder="1" applyProtection="1">
      <protection locked="0"/>
    </xf>
    <xf numFmtId="0" fontId="88" fillId="0" borderId="0" xfId="0" applyFont="1" applyAlignment="1">
      <alignment horizontal="centerContinuous"/>
    </xf>
    <xf numFmtId="0" fontId="55" fillId="0" borderId="7" xfId="0" applyFont="1" applyBorder="1"/>
    <xf numFmtId="0" fontId="55" fillId="0" borderId="8" xfId="0" applyFont="1" applyBorder="1"/>
    <xf numFmtId="0" fontId="55" fillId="0" borderId="0" xfId="0" applyFont="1" applyAlignment="1">
      <alignment horizontal="centerContinuous"/>
    </xf>
    <xf numFmtId="0" fontId="88" fillId="0" borderId="39" xfId="0" applyFont="1" applyBorder="1"/>
    <xf numFmtId="0" fontId="88" fillId="0" borderId="31" xfId="0" applyFont="1" applyBorder="1" applyAlignment="1">
      <alignment horizontal="centerContinuous"/>
    </xf>
    <xf numFmtId="0" fontId="0" fillId="0" borderId="32" xfId="0" applyBorder="1" applyAlignment="1">
      <alignment horizontal="centerContinuous"/>
    </xf>
    <xf numFmtId="0" fontId="88" fillId="0" borderId="25" xfId="0" applyFont="1" applyBorder="1"/>
    <xf numFmtId="0" fontId="88" fillId="0" borderId="26" xfId="0" applyFont="1" applyBorder="1"/>
    <xf numFmtId="0" fontId="5" fillId="0" borderId="0" xfId="0" applyFont="1" applyBorder="1" applyAlignment="1">
      <alignment horizontal="centerContinuous"/>
    </xf>
    <xf numFmtId="37" fontId="93" fillId="0" borderId="0" xfId="0" applyNumberFormat="1" applyFont="1" applyProtection="1">
      <protection locked="0"/>
    </xf>
    <xf numFmtId="37" fontId="93" fillId="0" borderId="13" xfId="0" applyNumberFormat="1" applyFont="1" applyBorder="1" applyProtection="1">
      <protection locked="0"/>
    </xf>
    <xf numFmtId="0" fontId="93" fillId="0" borderId="0" xfId="0" applyFont="1" applyProtection="1">
      <protection locked="0"/>
    </xf>
    <xf numFmtId="37" fontId="4" fillId="0" borderId="13" xfId="0" applyNumberFormat="1" applyFont="1" applyBorder="1" applyProtection="1"/>
    <xf numFmtId="164" fontId="93" fillId="0" borderId="13" xfId="0" applyNumberFormat="1" applyFont="1" applyBorder="1" applyProtection="1">
      <protection locked="0"/>
    </xf>
    <xf numFmtId="9" fontId="4" fillId="0" borderId="13" xfId="0" applyNumberFormat="1" applyFont="1" applyBorder="1" applyProtection="1"/>
    <xf numFmtId="0" fontId="93" fillId="0" borderId="13" xfId="0" applyFont="1" applyBorder="1" applyProtection="1">
      <protection locked="0"/>
    </xf>
    <xf numFmtId="0" fontId="0" fillId="0" borderId="10" xfId="0" applyBorder="1" applyAlignment="1">
      <alignment horizontal="right"/>
    </xf>
    <xf numFmtId="9" fontId="93" fillId="0" borderId="13" xfId="0" applyNumberFormat="1" applyFont="1" applyBorder="1" applyProtection="1">
      <protection locked="0"/>
    </xf>
    <xf numFmtId="5" fontId="93" fillId="0" borderId="13" xfId="0" applyNumberFormat="1" applyFont="1" applyBorder="1" applyProtection="1">
      <protection locked="0"/>
    </xf>
    <xf numFmtId="0" fontId="0" fillId="0" borderId="13" xfId="0" applyBorder="1" applyAlignment="1">
      <alignment horizontal="left"/>
    </xf>
    <xf numFmtId="0" fontId="5" fillId="0" borderId="13" xfId="0" applyFont="1" applyBorder="1" applyAlignment="1">
      <alignment horizontal="left"/>
    </xf>
    <xf numFmtId="0" fontId="0" fillId="0" borderId="31" xfId="0" applyBorder="1" applyAlignment="1">
      <alignment horizontal="centerContinuous"/>
    </xf>
    <xf numFmtId="0" fontId="94" fillId="0" borderId="0" xfId="0" applyFont="1" applyAlignment="1">
      <alignment horizontal="center"/>
    </xf>
    <xf numFmtId="0" fontId="55" fillId="0" borderId="0" xfId="0" applyFont="1"/>
    <xf numFmtId="37" fontId="53" fillId="0" borderId="13" xfId="0" applyNumberFormat="1" applyFont="1" applyBorder="1" applyAlignment="1" applyProtection="1">
      <alignment horizontal="center"/>
      <protection locked="0"/>
    </xf>
    <xf numFmtId="0" fontId="95" fillId="0" borderId="13" xfId="0" applyFont="1" applyBorder="1" applyAlignment="1">
      <alignment horizontal="center"/>
    </xf>
    <xf numFmtId="0" fontId="55" fillId="0" borderId="13" xfId="0" applyFont="1" applyBorder="1"/>
    <xf numFmtId="0" fontId="0" fillId="0" borderId="45" xfId="0" applyBorder="1"/>
    <xf numFmtId="0" fontId="55" fillId="0" borderId="26" xfId="0" applyFont="1" applyBorder="1"/>
    <xf numFmtId="0" fontId="0" fillId="0" borderId="10" xfId="0" applyBorder="1" applyAlignment="1">
      <alignment horizontal="center" vertical="top"/>
    </xf>
    <xf numFmtId="0" fontId="50" fillId="0" borderId="0" xfId="0" applyFont="1" applyAlignment="1">
      <alignment wrapText="1"/>
    </xf>
    <xf numFmtId="0" fontId="0" fillId="0" borderId="30" xfId="0" applyBorder="1" applyAlignment="1">
      <alignment horizontal="center"/>
    </xf>
    <xf numFmtId="0" fontId="55" fillId="0" borderId="0" xfId="0" applyFont="1" applyAlignment="1">
      <alignment horizontal="center"/>
    </xf>
    <xf numFmtId="5" fontId="53" fillId="0" borderId="33" xfId="0" applyNumberFormat="1" applyFont="1" applyBorder="1" applyProtection="1">
      <protection locked="0"/>
    </xf>
    <xf numFmtId="37" fontId="53" fillId="0" borderId="33" xfId="0" applyNumberFormat="1" applyFont="1" applyBorder="1" applyProtection="1">
      <protection locked="0"/>
    </xf>
    <xf numFmtId="37" fontId="93" fillId="0" borderId="33" xfId="0" applyNumberFormat="1" applyFont="1" applyBorder="1" applyProtection="1">
      <protection locked="0"/>
    </xf>
    <xf numFmtId="0" fontId="0" fillId="0" borderId="113" xfId="0" applyBorder="1"/>
    <xf numFmtId="0" fontId="55" fillId="0" borderId="71" xfId="0" applyFont="1" applyBorder="1" applyAlignment="1">
      <alignment horizontal="centerContinuous"/>
    </xf>
    <xf numFmtId="0" fontId="0" fillId="0" borderId="0" xfId="0" applyBorder="1" applyAlignment="1">
      <alignment horizontal="centerContinuous"/>
    </xf>
    <xf numFmtId="0" fontId="0" fillId="0" borderId="71" xfId="0" applyBorder="1"/>
    <xf numFmtId="0" fontId="0" fillId="0" borderId="0" xfId="0" applyBorder="1"/>
    <xf numFmtId="0" fontId="0" fillId="0" borderId="71" xfId="0" applyBorder="1" applyAlignment="1">
      <alignment horizontal="center"/>
    </xf>
    <xf numFmtId="0" fontId="0" fillId="0" borderId="114" xfId="0" applyBorder="1"/>
    <xf numFmtId="0" fontId="0" fillId="0" borderId="40" xfId="0" applyBorder="1"/>
    <xf numFmtId="0" fontId="0" fillId="0" borderId="32" xfId="0" applyBorder="1" applyAlignment="1">
      <alignment horizontal="center"/>
    </xf>
    <xf numFmtId="0" fontId="0" fillId="0" borderId="0" xfId="0" applyBorder="1" applyAlignment="1">
      <alignment horizontal="center"/>
    </xf>
    <xf numFmtId="0" fontId="0" fillId="0" borderId="85" xfId="0" applyBorder="1" applyAlignment="1">
      <alignment horizontal="center"/>
    </xf>
    <xf numFmtId="5" fontId="53" fillId="0" borderId="11" xfId="0" applyNumberFormat="1" applyFont="1" applyBorder="1" applyProtection="1">
      <protection locked="0"/>
    </xf>
    <xf numFmtId="10" fontId="53" fillId="0" borderId="53" xfId="0" applyNumberFormat="1" applyFont="1" applyBorder="1" applyProtection="1">
      <protection locked="0"/>
    </xf>
    <xf numFmtId="164" fontId="93" fillId="74" borderId="55" xfId="0" applyNumberFormat="1" applyFont="1" applyFill="1" applyBorder="1" applyProtection="1">
      <protection locked="0"/>
    </xf>
    <xf numFmtId="37" fontId="93" fillId="0" borderId="11" xfId="0" applyNumberFormat="1" applyFont="1" applyBorder="1" applyProtection="1">
      <protection locked="0"/>
    </xf>
    <xf numFmtId="0" fontId="96" fillId="0" borderId="0" xfId="0" applyFont="1" applyBorder="1" applyProtection="1">
      <protection locked="0"/>
    </xf>
    <xf numFmtId="0" fontId="56" fillId="0" borderId="16" xfId="0" applyFont="1" applyBorder="1" applyProtection="1">
      <protection locked="0"/>
    </xf>
    <xf numFmtId="0" fontId="56" fillId="0" borderId="0" xfId="0" applyFont="1" applyBorder="1" applyProtection="1">
      <protection locked="0"/>
    </xf>
    <xf numFmtId="0" fontId="0" fillId="0" borderId="115" xfId="0" applyBorder="1"/>
    <xf numFmtId="0" fontId="56" fillId="0" borderId="22" xfId="0" applyFont="1" applyBorder="1" applyProtection="1">
      <protection locked="0"/>
    </xf>
    <xf numFmtId="37" fontId="93" fillId="0" borderId="27" xfId="0" applyNumberFormat="1" applyFont="1" applyBorder="1" applyProtection="1">
      <protection locked="0"/>
    </xf>
    <xf numFmtId="0" fontId="5" fillId="0" borderId="8" xfId="0" applyFont="1" applyBorder="1"/>
    <xf numFmtId="0" fontId="52" fillId="0" borderId="0" xfId="0" applyFont="1" applyAlignment="1">
      <alignment horizontal="center"/>
    </xf>
    <xf numFmtId="0" fontId="5" fillId="0" borderId="41" xfId="0" applyFont="1" applyBorder="1"/>
    <xf numFmtId="0" fontId="4" fillId="0" borderId="40" xfId="0" applyFont="1" applyBorder="1"/>
    <xf numFmtId="0" fontId="4" fillId="0" borderId="31" xfId="0" applyFont="1" applyBorder="1" applyAlignment="1">
      <alignment horizontal="centerContinuous"/>
    </xf>
    <xf numFmtId="0" fontId="4" fillId="0" borderId="41" xfId="0" applyFont="1" applyBorder="1" applyAlignment="1">
      <alignment horizontal="centerContinuous"/>
    </xf>
    <xf numFmtId="0" fontId="4" fillId="0" borderId="32" xfId="0" applyFont="1" applyBorder="1" applyAlignment="1">
      <alignment horizontal="centerContinuous"/>
    </xf>
    <xf numFmtId="0" fontId="5" fillId="0" borderId="44" xfId="0" applyFont="1" applyBorder="1"/>
    <xf numFmtId="0" fontId="4" fillId="0" borderId="12" xfId="0" applyFont="1" applyBorder="1" applyAlignment="1">
      <alignment horizontal="centerContinuous"/>
    </xf>
    <xf numFmtId="0" fontId="4" fillId="0" borderId="32" xfId="0" applyFont="1" applyBorder="1" applyAlignment="1">
      <alignment horizontal="center"/>
    </xf>
    <xf numFmtId="0" fontId="4" fillId="0" borderId="16" xfId="0" applyFont="1" applyBorder="1" applyAlignment="1">
      <alignment horizontal="centerContinuous"/>
    </xf>
    <xf numFmtId="0" fontId="5" fillId="0" borderId="44" xfId="0" applyFont="1" applyBorder="1" applyAlignment="1">
      <alignment horizontal="centerContinuous"/>
    </xf>
    <xf numFmtId="0" fontId="5" fillId="0" borderId="42" xfId="0" applyFont="1" applyBorder="1" applyAlignment="1">
      <alignment horizontal="centerContinuous"/>
    </xf>
    <xf numFmtId="5" fontId="4" fillId="0" borderId="42" xfId="0" applyNumberFormat="1" applyFont="1" applyBorder="1" applyAlignment="1" applyProtection="1">
      <alignment horizontal="center"/>
    </xf>
    <xf numFmtId="5" fontId="2" fillId="0" borderId="0" xfId="0" applyNumberFormat="1" applyFont="1" applyProtection="1">
      <protection locked="0"/>
    </xf>
    <xf numFmtId="37" fontId="2" fillId="0" borderId="0" xfId="0" applyNumberFormat="1" applyFont="1" applyProtection="1">
      <protection locked="0"/>
    </xf>
    <xf numFmtId="5" fontId="2" fillId="0" borderId="44" xfId="0" applyNumberFormat="1" applyFont="1" applyBorder="1" applyProtection="1">
      <protection locked="0"/>
    </xf>
    <xf numFmtId="5" fontId="2" fillId="0" borderId="10" xfId="0" applyNumberFormat="1" applyFont="1" applyBorder="1" applyProtection="1">
      <protection locked="0"/>
    </xf>
    <xf numFmtId="37" fontId="2" fillId="0" borderId="44" xfId="0" applyNumberFormat="1" applyFont="1" applyBorder="1" applyProtection="1">
      <protection locked="0"/>
    </xf>
    <xf numFmtId="0" fontId="4" fillId="0" borderId="10" xfId="0" applyFont="1" applyBorder="1" applyAlignment="1" applyProtection="1">
      <alignment horizontal="center"/>
    </xf>
    <xf numFmtId="37" fontId="2" fillId="0" borderId="10" xfId="0" applyNumberFormat="1" applyFont="1" applyBorder="1" applyProtection="1">
      <protection locked="0"/>
    </xf>
    <xf numFmtId="0" fontId="4" fillId="0" borderId="33" xfId="0" applyFont="1" applyBorder="1" applyAlignment="1" applyProtection="1">
      <alignment horizontal="center"/>
    </xf>
    <xf numFmtId="0" fontId="5" fillId="0" borderId="56" xfId="0" applyFont="1" applyBorder="1"/>
    <xf numFmtId="0" fontId="4" fillId="0" borderId="23" xfId="0" applyFont="1" applyBorder="1" applyAlignment="1">
      <alignment horizontal="center"/>
    </xf>
    <xf numFmtId="5" fontId="4" fillId="0" borderId="23" xfId="0" applyNumberFormat="1" applyFont="1" applyBorder="1" applyProtection="1"/>
    <xf numFmtId="37" fontId="4" fillId="0" borderId="23" xfId="0" applyNumberFormat="1" applyFont="1" applyBorder="1" applyProtection="1"/>
    <xf numFmtId="37" fontId="4" fillId="0" borderId="24" xfId="0" applyNumberFormat="1" applyFont="1" applyBorder="1" applyProtection="1"/>
    <xf numFmtId="5" fontId="4" fillId="0" borderId="116" xfId="0" applyNumberFormat="1" applyFont="1" applyBorder="1" applyProtection="1"/>
    <xf numFmtId="0" fontId="4" fillId="0" borderId="46" xfId="0" applyFont="1" applyBorder="1" applyAlignment="1">
      <alignment horizontal="center"/>
    </xf>
    <xf numFmtId="0" fontId="0" fillId="0" borderId="44" xfId="0" applyBorder="1" applyAlignment="1">
      <alignment horizontal="centerContinuous"/>
    </xf>
    <xf numFmtId="0" fontId="0" fillId="0" borderId="29" xfId="0" applyBorder="1" applyAlignment="1">
      <alignment horizontal="centerContinuous"/>
    </xf>
    <xf numFmtId="0" fontId="4" fillId="0" borderId="40" xfId="0" applyFont="1" applyBorder="1" applyAlignment="1">
      <alignment horizontal="centerContinuous"/>
    </xf>
    <xf numFmtId="0" fontId="0" fillId="0" borderId="49" xfId="0" applyBorder="1" applyAlignment="1">
      <alignment horizontal="centerContinuous"/>
    </xf>
    <xf numFmtId="0" fontId="4" fillId="0" borderId="56" xfId="0" applyFont="1" applyBorder="1"/>
    <xf numFmtId="0" fontId="4" fillId="0" borderId="106" xfId="0" applyFont="1" applyBorder="1"/>
    <xf numFmtId="0" fontId="4" fillId="0" borderId="106" xfId="0" applyFont="1" applyBorder="1" applyAlignment="1">
      <alignment horizontal="right"/>
    </xf>
    <xf numFmtId="0" fontId="4" fillId="0" borderId="9" xfId="0" applyFont="1" applyBorder="1" applyAlignment="1">
      <alignment horizontal="right"/>
    </xf>
    <xf numFmtId="37" fontId="4" fillId="0" borderId="44" xfId="0" applyNumberFormat="1" applyFont="1" applyBorder="1"/>
    <xf numFmtId="37" fontId="4" fillId="0" borderId="33" xfId="0" applyNumberFormat="1" applyFont="1" applyBorder="1"/>
    <xf numFmtId="37" fontId="4" fillId="0" borderId="10" xfId="0" applyNumberFormat="1" applyFont="1" applyBorder="1" applyProtection="1"/>
    <xf numFmtId="210" fontId="4" fillId="0" borderId="44" xfId="0" applyNumberFormat="1" applyFont="1" applyBorder="1" applyProtection="1"/>
    <xf numFmtId="37" fontId="4" fillId="0" borderId="42" xfId="0" applyNumberFormat="1" applyFont="1" applyBorder="1"/>
    <xf numFmtId="37" fontId="4" fillId="0" borderId="43" xfId="0" applyNumberFormat="1" applyFont="1" applyBorder="1"/>
    <xf numFmtId="37" fontId="4" fillId="0" borderId="12" xfId="0" applyNumberFormat="1" applyFont="1" applyBorder="1" applyProtection="1"/>
    <xf numFmtId="210" fontId="4" fillId="0" borderId="42" xfId="0" applyNumberFormat="1" applyFont="1" applyBorder="1" applyProtection="1"/>
    <xf numFmtId="0" fontId="4" fillId="0" borderId="57" xfId="0" applyFont="1" applyBorder="1" applyAlignment="1">
      <alignment horizontal="center"/>
    </xf>
    <xf numFmtId="37" fontId="4" fillId="0" borderId="45" xfId="0" applyNumberFormat="1" applyFont="1" applyBorder="1"/>
    <xf numFmtId="37" fontId="4" fillId="0" borderId="58" xfId="0" applyNumberFormat="1" applyFont="1" applyBorder="1"/>
    <xf numFmtId="37" fontId="4" fillId="0" borderId="25" xfId="0" applyNumberFormat="1" applyFont="1" applyBorder="1" applyProtection="1"/>
    <xf numFmtId="37" fontId="4" fillId="0" borderId="45" xfId="0" applyNumberFormat="1" applyFont="1" applyBorder="1" applyProtection="1"/>
    <xf numFmtId="0" fontId="8" fillId="0" borderId="7" xfId="0" applyFont="1" applyBorder="1" applyAlignment="1">
      <alignment horizontal="centerContinuous"/>
    </xf>
    <xf numFmtId="0" fontId="47" fillId="0" borderId="8" xfId="0" applyFont="1" applyBorder="1" applyAlignment="1">
      <alignment horizontal="centerContinuous"/>
    </xf>
    <xf numFmtId="0" fontId="47" fillId="0" borderId="9" xfId="0" applyFont="1" applyBorder="1" applyAlignment="1">
      <alignment horizontal="centerContinuous"/>
    </xf>
    <xf numFmtId="0" fontId="8" fillId="0" borderId="10" xfId="0" applyFont="1" applyBorder="1" applyAlignment="1">
      <alignment horizontal="centerContinuous"/>
    </xf>
    <xf numFmtId="0" fontId="47" fillId="0" borderId="0" xfId="0" applyFont="1" applyFill="1" applyAlignment="1">
      <alignment horizontal="centerContinuous"/>
    </xf>
    <xf numFmtId="0" fontId="47" fillId="0" borderId="11" xfId="0" applyFont="1" applyBorder="1" applyAlignment="1">
      <alignment horizontal="centerContinuous"/>
    </xf>
    <xf numFmtId="0" fontId="47" fillId="0" borderId="10" xfId="0" quotePrefix="1" applyFont="1" applyFill="1" applyBorder="1" applyAlignment="1">
      <alignment horizontal="center"/>
    </xf>
    <xf numFmtId="0" fontId="47" fillId="0" borderId="10" xfId="0" applyFont="1" applyFill="1" applyBorder="1" applyAlignment="1">
      <alignment horizontal="center"/>
    </xf>
    <xf numFmtId="0" fontId="4" fillId="0" borderId="10" xfId="0" quotePrefix="1" applyFont="1" applyBorder="1" applyAlignment="1">
      <alignment horizontal="center"/>
    </xf>
    <xf numFmtId="37" fontId="47" fillId="0" borderId="59" xfId="0" applyNumberFormat="1" applyFont="1" applyFill="1" applyBorder="1" applyProtection="1"/>
    <xf numFmtId="0" fontId="47" fillId="0" borderId="41" xfId="0" applyFont="1" applyFill="1" applyBorder="1"/>
    <xf numFmtId="0" fontId="47" fillId="0" borderId="40" xfId="0" applyFont="1" applyFill="1" applyBorder="1"/>
    <xf numFmtId="0" fontId="47" fillId="0" borderId="29" xfId="0" applyFont="1" applyFill="1" applyBorder="1" applyAlignment="1">
      <alignment horizontal="center"/>
    </xf>
    <xf numFmtId="0" fontId="47" fillId="0" borderId="29" xfId="0" applyFont="1" applyFill="1" applyBorder="1"/>
    <xf numFmtId="0" fontId="47" fillId="0" borderId="30" xfId="0" applyFont="1" applyFill="1" applyBorder="1" applyAlignment="1">
      <alignment horizontal="center"/>
    </xf>
    <xf numFmtId="37" fontId="47" fillId="0" borderId="15" xfId="0" applyNumberFormat="1" applyFont="1" applyFill="1" applyBorder="1" applyProtection="1"/>
    <xf numFmtId="0" fontId="47" fillId="0" borderId="44" xfId="0" applyFont="1" applyFill="1" applyBorder="1"/>
    <xf numFmtId="0" fontId="47" fillId="0" borderId="16" xfId="0" applyFont="1" applyFill="1" applyBorder="1"/>
    <xf numFmtId="0" fontId="47" fillId="0" borderId="28" xfId="0" applyFont="1" applyFill="1" applyBorder="1" applyAlignment="1">
      <alignment horizontal="center"/>
    </xf>
    <xf numFmtId="0" fontId="47" fillId="0" borderId="28" xfId="0" applyFont="1" applyFill="1" applyBorder="1"/>
    <xf numFmtId="0" fontId="47" fillId="0" borderId="33" xfId="0" applyFont="1" applyFill="1" applyBorder="1" applyAlignment="1">
      <alignment horizontal="center"/>
    </xf>
    <xf numFmtId="37" fontId="47" fillId="0" borderId="15" xfId="0" applyNumberFormat="1" applyFont="1" applyFill="1" applyBorder="1" applyAlignment="1" applyProtection="1">
      <alignment horizontal="left"/>
    </xf>
    <xf numFmtId="0" fontId="47" fillId="0" borderId="44" xfId="0" applyFont="1" applyFill="1" applyBorder="1" applyAlignment="1">
      <alignment horizontal="centerContinuous"/>
    </xf>
    <xf numFmtId="0" fontId="47" fillId="0" borderId="16" xfId="0" applyFont="1" applyFill="1" applyBorder="1" applyAlignment="1">
      <alignment horizontal="centerContinuous"/>
    </xf>
    <xf numFmtId="0" fontId="47" fillId="0" borderId="16" xfId="0" applyFont="1" applyFill="1" applyBorder="1" applyAlignment="1">
      <alignment horizontal="center"/>
    </xf>
    <xf numFmtId="37" fontId="47" fillId="0" borderId="17" xfId="0" applyNumberFormat="1" applyFont="1" applyFill="1" applyBorder="1" applyAlignment="1" applyProtection="1">
      <alignment horizontal="left"/>
    </xf>
    <xf numFmtId="0" fontId="47" fillId="0" borderId="42" xfId="0" applyFont="1" applyFill="1" applyBorder="1" applyAlignment="1">
      <alignment horizontal="centerContinuous"/>
    </xf>
    <xf numFmtId="0" fontId="47" fillId="0" borderId="18" xfId="0" applyFont="1" applyFill="1" applyBorder="1" applyAlignment="1">
      <alignment horizontal="centerContinuous"/>
    </xf>
    <xf numFmtId="0" fontId="47" fillId="0" borderId="49" xfId="0" applyFont="1" applyFill="1" applyBorder="1" applyAlignment="1">
      <alignment horizontal="center"/>
    </xf>
    <xf numFmtId="0" fontId="47" fillId="0" borderId="18" xfId="0" applyFont="1" applyFill="1" applyBorder="1" applyAlignment="1">
      <alignment horizontal="center"/>
    </xf>
    <xf numFmtId="0" fontId="47" fillId="0" borderId="43" xfId="0" applyFont="1" applyFill="1" applyBorder="1" applyAlignment="1">
      <alignment horizontal="center"/>
    </xf>
    <xf numFmtId="0" fontId="47" fillId="0" borderId="33" xfId="0" applyFont="1" applyFill="1" applyBorder="1"/>
    <xf numFmtId="5" fontId="47" fillId="0" borderId="28" xfId="0" applyNumberFormat="1" applyFont="1" applyFill="1" applyBorder="1" applyProtection="1">
      <protection locked="0"/>
    </xf>
    <xf numFmtId="5" fontId="47" fillId="0" borderId="16" xfId="0" applyNumberFormat="1" applyFont="1" applyFill="1" applyBorder="1" applyProtection="1">
      <protection locked="0"/>
    </xf>
    <xf numFmtId="5" fontId="47" fillId="0" borderId="33" xfId="0" applyNumberFormat="1" applyFont="1" applyFill="1" applyBorder="1" applyProtection="1"/>
    <xf numFmtId="37" fontId="47" fillId="0" borderId="28" xfId="0" applyNumberFormat="1" applyFont="1" applyFill="1" applyBorder="1" applyProtection="1">
      <protection locked="0"/>
    </xf>
    <xf numFmtId="37" fontId="47" fillId="0" borderId="16" xfId="0" applyNumberFormat="1" applyFont="1" applyFill="1" applyBorder="1" applyProtection="1">
      <protection locked="0"/>
    </xf>
    <xf numFmtId="37" fontId="47" fillId="0" borderId="33" xfId="0" applyNumberFormat="1" applyFont="1" applyFill="1" applyBorder="1" applyProtection="1"/>
    <xf numFmtId="37" fontId="47" fillId="0" borderId="53" xfId="0" applyNumberFormat="1" applyFont="1" applyFill="1" applyBorder="1" applyProtection="1"/>
    <xf numFmtId="37" fontId="47" fillId="0" borderId="19" xfId="0" applyNumberFormat="1" applyFont="1" applyFill="1" applyBorder="1" applyProtection="1"/>
    <xf numFmtId="37" fontId="47" fillId="0" borderId="55" xfId="0" applyNumberFormat="1" applyFont="1" applyFill="1" applyBorder="1" applyProtection="1"/>
    <xf numFmtId="37" fontId="47" fillId="0" borderId="28" xfId="0" applyNumberFormat="1" applyFont="1" applyFill="1" applyBorder="1" applyProtection="1"/>
    <xf numFmtId="37" fontId="47" fillId="0" borderId="16" xfId="0" applyNumberFormat="1" applyFont="1" applyFill="1" applyBorder="1" applyProtection="1"/>
    <xf numFmtId="0" fontId="47" fillId="0" borderId="44" xfId="0" quotePrefix="1" applyFont="1" applyFill="1" applyBorder="1"/>
    <xf numFmtId="0" fontId="47" fillId="0" borderId="0" xfId="0" applyFont="1" applyFill="1" applyAlignment="1">
      <alignment wrapText="1"/>
    </xf>
    <xf numFmtId="0" fontId="4" fillId="0" borderId="28" xfId="0" applyFont="1" applyFill="1" applyBorder="1"/>
    <xf numFmtId="37" fontId="47" fillId="0" borderId="53" xfId="0" applyNumberFormat="1" applyFont="1" applyFill="1" applyBorder="1"/>
    <xf numFmtId="37" fontId="47" fillId="0" borderId="55" xfId="0" applyNumberFormat="1" applyFont="1" applyFill="1" applyBorder="1"/>
    <xf numFmtId="37" fontId="47" fillId="0" borderId="53" xfId="0" applyNumberFormat="1" applyFont="1" applyFill="1" applyBorder="1" applyAlignment="1" applyProtection="1">
      <alignment horizontal="right"/>
    </xf>
    <xf numFmtId="37" fontId="47" fillId="0" borderId="19" xfId="0" applyNumberFormat="1" applyFont="1" applyFill="1" applyBorder="1" applyAlignment="1" applyProtection="1">
      <alignment horizontal="right"/>
    </xf>
    <xf numFmtId="37" fontId="47" fillId="0" borderId="117" xfId="0" applyNumberFormat="1" applyFont="1" applyFill="1" applyBorder="1" applyAlignment="1" applyProtection="1">
      <alignment horizontal="right"/>
    </xf>
    <xf numFmtId="37" fontId="47" fillId="0" borderId="55" xfId="0" applyNumberFormat="1" applyFont="1" applyFill="1" applyBorder="1" applyAlignment="1" applyProtection="1">
      <alignment horizontal="right"/>
    </xf>
    <xf numFmtId="37" fontId="47" fillId="0" borderId="28" xfId="0" applyNumberFormat="1" applyFont="1" applyFill="1" applyBorder="1" applyAlignment="1" applyProtection="1">
      <alignment horizontal="right"/>
    </xf>
    <xf numFmtId="37" fontId="4" fillId="0" borderId="0" xfId="0" applyNumberFormat="1" applyFont="1" applyFill="1" applyAlignment="1" applyProtection="1">
      <alignment horizontal="right"/>
    </xf>
    <xf numFmtId="37" fontId="47" fillId="0" borderId="28" xfId="0" applyNumberFormat="1" applyFont="1" applyFill="1" applyBorder="1" applyAlignment="1" applyProtection="1">
      <alignment horizontal="centerContinuous"/>
    </xf>
    <xf numFmtId="5" fontId="47" fillId="0" borderId="53" xfId="0" applyNumberFormat="1" applyFont="1" applyFill="1" applyBorder="1" applyAlignment="1" applyProtection="1">
      <alignment horizontal="right"/>
    </xf>
    <xf numFmtId="5" fontId="47" fillId="0" borderId="19" xfId="0" applyNumberFormat="1" applyFont="1" applyFill="1" applyBorder="1" applyAlignment="1" applyProtection="1">
      <alignment horizontal="right"/>
    </xf>
    <xf numFmtId="5" fontId="47" fillId="0" borderId="29" xfId="0" applyNumberFormat="1" applyFont="1" applyFill="1" applyBorder="1" applyAlignment="1" applyProtection="1">
      <alignment horizontal="right"/>
    </xf>
    <xf numFmtId="5" fontId="47" fillId="0" borderId="30" xfId="0" applyNumberFormat="1" applyFont="1" applyFill="1" applyBorder="1" applyAlignment="1" applyProtection="1">
      <alignment horizontal="right"/>
    </xf>
    <xf numFmtId="5" fontId="47" fillId="0" borderId="57" xfId="0" applyNumberFormat="1" applyFont="1" applyFill="1" applyBorder="1" applyAlignment="1" applyProtection="1">
      <alignment horizontal="centerContinuous"/>
    </xf>
    <xf numFmtId="5" fontId="47" fillId="0" borderId="23" xfId="0" applyNumberFormat="1" applyFont="1" applyFill="1" applyBorder="1" applyAlignment="1" applyProtection="1">
      <alignment horizontal="centerContinuous"/>
    </xf>
    <xf numFmtId="5" fontId="47" fillId="0" borderId="58" xfId="0" applyNumberFormat="1" applyFont="1" applyFill="1" applyBorder="1" applyAlignment="1" applyProtection="1">
      <alignment horizontal="centerContinuous"/>
    </xf>
    <xf numFmtId="37" fontId="47" fillId="0" borderId="8" xfId="0" applyNumberFormat="1" applyFont="1" applyBorder="1" applyProtection="1"/>
    <xf numFmtId="0" fontId="47" fillId="0" borderId="8" xfId="0" applyFont="1" applyBorder="1"/>
    <xf numFmtId="0" fontId="47" fillId="0" borderId="0" xfId="0" applyFont="1" applyFill="1" applyBorder="1"/>
    <xf numFmtId="0" fontId="47" fillId="0" borderId="10" xfId="0" applyFont="1" applyBorder="1" applyAlignment="1">
      <alignment horizontal="centerContinuous"/>
    </xf>
    <xf numFmtId="37" fontId="47" fillId="0" borderId="12" xfId="0" applyNumberFormat="1" applyFont="1" applyBorder="1" applyProtection="1"/>
    <xf numFmtId="0" fontId="47" fillId="0" borderId="13" xfId="0" applyFont="1" applyBorder="1"/>
    <xf numFmtId="0" fontId="47" fillId="0" borderId="14" xfId="0" applyFont="1" applyBorder="1"/>
    <xf numFmtId="0" fontId="47" fillId="0" borderId="31" xfId="0" applyFont="1" applyFill="1" applyBorder="1"/>
    <xf numFmtId="0" fontId="4" fillId="0" borderId="16" xfId="0" applyFont="1" applyFill="1" applyBorder="1" applyAlignment="1">
      <alignment horizontal="centerContinuous"/>
    </xf>
    <xf numFmtId="0" fontId="47" fillId="0" borderId="0" xfId="0" applyFont="1" applyFill="1" applyBorder="1" applyAlignment="1">
      <alignment horizontal="center"/>
    </xf>
    <xf numFmtId="37" fontId="47" fillId="0" borderId="17" xfId="0" applyNumberFormat="1" applyFont="1" applyFill="1" applyBorder="1" applyProtection="1"/>
    <xf numFmtId="0" fontId="4" fillId="0" borderId="18" xfId="0" applyFont="1" applyFill="1" applyBorder="1" applyAlignment="1">
      <alignment horizontal="centerContinuous"/>
    </xf>
    <xf numFmtId="0" fontId="47" fillId="0" borderId="28" xfId="0" applyFont="1" applyFill="1" applyBorder="1" applyProtection="1">
      <protection locked="0"/>
    </xf>
    <xf numFmtId="0" fontId="47" fillId="0" borderId="16" xfId="0" applyFont="1" applyFill="1" applyBorder="1" applyProtection="1">
      <protection locked="0"/>
    </xf>
    <xf numFmtId="0" fontId="47" fillId="0" borderId="0" xfId="0" applyFont="1" applyFill="1" applyBorder="1" applyProtection="1">
      <protection locked="0"/>
    </xf>
    <xf numFmtId="37" fontId="47" fillId="0" borderId="0" xfId="0" applyNumberFormat="1" applyFont="1" applyFill="1" applyBorder="1" applyProtection="1">
      <protection locked="0"/>
    </xf>
    <xf numFmtId="0" fontId="47" fillId="0" borderId="16" xfId="0" applyFont="1" applyFill="1" applyBorder="1" applyAlignment="1">
      <alignment wrapText="1"/>
    </xf>
    <xf numFmtId="37" fontId="47" fillId="0" borderId="0" xfId="0" applyNumberFormat="1" applyFont="1" applyFill="1" applyBorder="1" applyProtection="1"/>
    <xf numFmtId="37" fontId="47" fillId="0" borderId="29" xfId="0" applyNumberFormat="1" applyFont="1" applyFill="1" applyBorder="1" applyProtection="1"/>
    <xf numFmtId="37" fontId="47" fillId="0" borderId="40" xfId="0" applyNumberFormat="1" applyFont="1" applyFill="1" applyBorder="1" applyProtection="1"/>
    <xf numFmtId="37" fontId="47" fillId="0" borderId="31" xfId="0" applyNumberFormat="1" applyFont="1" applyFill="1" applyBorder="1" applyProtection="1"/>
    <xf numFmtId="37" fontId="47" fillId="0" borderId="30" xfId="0" applyNumberFormat="1" applyFont="1" applyFill="1" applyBorder="1" applyProtection="1"/>
    <xf numFmtId="37" fontId="47" fillId="0" borderId="49" xfId="0" applyNumberFormat="1" applyFont="1" applyFill="1" applyBorder="1" applyProtection="1"/>
    <xf numFmtId="37" fontId="47" fillId="0" borderId="18" xfId="0" applyNumberFormat="1" applyFont="1" applyFill="1" applyBorder="1" applyProtection="1"/>
    <xf numFmtId="37" fontId="47" fillId="0" borderId="43" xfId="0" applyNumberFormat="1" applyFont="1" applyFill="1" applyBorder="1" applyProtection="1"/>
    <xf numFmtId="5" fontId="47" fillId="0" borderId="53" xfId="0" applyNumberFormat="1" applyFont="1" applyFill="1" applyBorder="1" applyProtection="1"/>
    <xf numFmtId="5" fontId="47" fillId="0" borderId="19" xfId="0" applyNumberFormat="1" applyFont="1" applyFill="1" applyBorder="1" applyProtection="1"/>
    <xf numFmtId="5" fontId="47" fillId="0" borderId="55" xfId="0" applyNumberFormat="1" applyFont="1" applyFill="1" applyBorder="1" applyProtection="1"/>
    <xf numFmtId="37" fontId="47" fillId="0" borderId="21" xfId="0" applyNumberFormat="1" applyFont="1" applyFill="1" applyBorder="1" applyProtection="1"/>
    <xf numFmtId="0" fontId="47" fillId="0" borderId="45" xfId="0" applyFont="1" applyFill="1" applyBorder="1"/>
    <xf numFmtId="0" fontId="47" fillId="0" borderId="26" xfId="0" applyFont="1" applyFill="1" applyBorder="1"/>
    <xf numFmtId="37" fontId="47" fillId="0" borderId="56" xfId="0" applyNumberFormat="1" applyFont="1" applyFill="1" applyBorder="1" applyProtection="1"/>
    <xf numFmtId="37" fontId="47" fillId="0" borderId="57" xfId="0" applyNumberFormat="1" applyFont="1" applyFill="1" applyBorder="1" applyProtection="1"/>
    <xf numFmtId="37" fontId="47" fillId="0" borderId="106" xfId="0" applyNumberFormat="1" applyFont="1" applyFill="1" applyBorder="1" applyProtection="1"/>
    <xf numFmtId="37" fontId="47" fillId="0" borderId="58" xfId="0" applyNumberFormat="1" applyFont="1" applyFill="1" applyBorder="1" applyProtection="1"/>
    <xf numFmtId="37" fontId="47" fillId="0" borderId="0" xfId="0" applyNumberFormat="1" applyFont="1" applyAlignment="1" applyProtection="1">
      <alignment horizontal="centerContinuous"/>
    </xf>
    <xf numFmtId="37" fontId="47" fillId="0" borderId="7" xfId="0" applyNumberFormat="1" applyFont="1" applyBorder="1" applyProtection="1"/>
    <xf numFmtId="0" fontId="47" fillId="0" borderId="8" xfId="0" applyFont="1" applyBorder="1" applyProtection="1">
      <protection locked="0"/>
    </xf>
    <xf numFmtId="0" fontId="47" fillId="0" borderId="9" xfId="0" applyFont="1" applyBorder="1"/>
    <xf numFmtId="0" fontId="47" fillId="0" borderId="10" xfId="0" applyFont="1" applyFill="1" applyBorder="1" applyAlignment="1">
      <alignment horizontal="centerContinuous"/>
    </xf>
    <xf numFmtId="0" fontId="47" fillId="0" borderId="11" xfId="0" applyFont="1" applyFill="1" applyBorder="1" applyAlignment="1">
      <alignment horizontal="centerContinuous"/>
    </xf>
    <xf numFmtId="37" fontId="47" fillId="0" borderId="12" xfId="0" applyNumberFormat="1" applyFont="1" applyFill="1" applyBorder="1" applyProtection="1"/>
    <xf numFmtId="0" fontId="47" fillId="0" borderId="13" xfId="0" applyFont="1" applyFill="1" applyBorder="1"/>
    <xf numFmtId="0" fontId="47" fillId="0" borderId="13" xfId="0" applyFont="1" applyFill="1" applyBorder="1" applyAlignment="1">
      <alignment horizontal="centerContinuous"/>
    </xf>
    <xf numFmtId="0" fontId="47" fillId="0" borderId="14" xfId="0" applyFont="1" applyFill="1" applyBorder="1"/>
    <xf numFmtId="5" fontId="47" fillId="0" borderId="0" xfId="0" applyNumberFormat="1" applyFont="1" applyFill="1" applyBorder="1" applyProtection="1">
      <protection locked="0"/>
    </xf>
    <xf numFmtId="37" fontId="47" fillId="0" borderId="53" xfId="0" applyNumberFormat="1" applyFont="1" applyFill="1" applyBorder="1" applyProtection="1">
      <protection locked="0"/>
    </xf>
    <xf numFmtId="37" fontId="47" fillId="0" borderId="19" xfId="0" applyNumberFormat="1" applyFont="1" applyFill="1" applyBorder="1" applyProtection="1">
      <protection locked="0"/>
    </xf>
    <xf numFmtId="37" fontId="47" fillId="0" borderId="55" xfId="0" applyNumberFormat="1" applyFont="1" applyFill="1" applyBorder="1" applyProtection="1">
      <protection locked="0"/>
    </xf>
    <xf numFmtId="0" fontId="47" fillId="0" borderId="22" xfId="0" applyFont="1" applyFill="1" applyBorder="1"/>
    <xf numFmtId="5" fontId="47" fillId="0" borderId="57" xfId="0" applyNumberFormat="1" applyFont="1" applyFill="1" applyBorder="1" applyProtection="1"/>
    <xf numFmtId="5" fontId="47" fillId="0" borderId="23" xfId="0" applyNumberFormat="1" applyFont="1" applyFill="1" applyBorder="1" applyProtection="1"/>
    <xf numFmtId="5" fontId="47" fillId="0" borderId="58" xfId="0" applyNumberFormat="1" applyFont="1" applyFill="1" applyBorder="1" applyProtection="1"/>
    <xf numFmtId="5" fontId="47" fillId="0" borderId="0" xfId="0" applyNumberFormat="1" applyFont="1" applyAlignment="1">
      <alignment horizontal="centerContinuous"/>
    </xf>
    <xf numFmtId="43" fontId="47" fillId="0" borderId="0" xfId="20483" applyFont="1"/>
    <xf numFmtId="0" fontId="5" fillId="0" borderId="0" xfId="0" applyFont="1" applyFill="1" applyBorder="1" applyAlignment="1">
      <alignment horizontal="centerContinuous"/>
    </xf>
    <xf numFmtId="0" fontId="4" fillId="0" borderId="29" xfId="0" applyFont="1" applyFill="1" applyBorder="1"/>
    <xf numFmtId="0" fontId="4" fillId="0" borderId="41" xfId="0" applyFont="1" applyFill="1" applyBorder="1"/>
    <xf numFmtId="0" fontId="4" fillId="0" borderId="30" xfId="0" applyFont="1" applyFill="1" applyBorder="1"/>
    <xf numFmtId="0" fontId="4" fillId="0" borderId="15" xfId="0" applyFont="1" applyFill="1" applyBorder="1"/>
    <xf numFmtId="0" fontId="4" fillId="0" borderId="28" xfId="0" applyFont="1" applyFill="1" applyBorder="1" applyAlignment="1">
      <alignment horizontal="center"/>
    </xf>
    <xf numFmtId="0" fontId="4" fillId="0" borderId="44" xfId="0" applyFont="1" applyFill="1" applyBorder="1" applyAlignment="1">
      <alignment horizontal="center"/>
    </xf>
    <xf numFmtId="0" fontId="4" fillId="0" borderId="15" xfId="0" applyFont="1" applyFill="1" applyBorder="1" applyAlignment="1">
      <alignment horizontal="center"/>
    </xf>
    <xf numFmtId="0" fontId="4" fillId="0" borderId="17" xfId="0" applyFont="1" applyFill="1" applyBorder="1" applyAlignment="1">
      <alignment horizontal="center"/>
    </xf>
    <xf numFmtId="0" fontId="4" fillId="0" borderId="49" xfId="0" applyFont="1" applyFill="1" applyBorder="1" applyAlignment="1">
      <alignment horizontal="center"/>
    </xf>
    <xf numFmtId="0" fontId="4" fillId="0" borderId="42" xfId="0" applyFont="1" applyFill="1" applyBorder="1" applyAlignment="1">
      <alignment horizontal="center"/>
    </xf>
    <xf numFmtId="0" fontId="4" fillId="0" borderId="43" xfId="0" applyFont="1" applyFill="1" applyBorder="1" applyAlignment="1">
      <alignment horizontal="center"/>
    </xf>
    <xf numFmtId="0" fontId="4" fillId="0" borderId="44" xfId="0" applyFont="1" applyFill="1" applyBorder="1"/>
    <xf numFmtId="5" fontId="4" fillId="0" borderId="44" xfId="0" applyNumberFormat="1" applyFont="1" applyFill="1" applyBorder="1" applyProtection="1"/>
    <xf numFmtId="5" fontId="4" fillId="0" borderId="28" xfId="0" applyNumberFormat="1" applyFont="1" applyFill="1" applyBorder="1" applyProtection="1"/>
    <xf numFmtId="5" fontId="4" fillId="0" borderId="33" xfId="0" applyNumberFormat="1" applyFont="1" applyFill="1" applyBorder="1" applyProtection="1"/>
    <xf numFmtId="0" fontId="4" fillId="0" borderId="33" xfId="0" applyFont="1" applyFill="1" applyBorder="1"/>
    <xf numFmtId="37" fontId="4" fillId="0" borderId="44" xfId="0" applyNumberFormat="1" applyFont="1" applyFill="1" applyBorder="1"/>
    <xf numFmtId="206" fontId="4" fillId="0" borderId="28" xfId="20483" applyNumberFormat="1" applyFont="1" applyFill="1" applyBorder="1"/>
    <xf numFmtId="37" fontId="4" fillId="0" borderId="28" xfId="0" applyNumberFormat="1" applyFont="1" applyFill="1" applyBorder="1" applyProtection="1"/>
    <xf numFmtId="37" fontId="4" fillId="0" borderId="33" xfId="0" applyNumberFormat="1" applyFont="1" applyFill="1" applyBorder="1" applyProtection="1"/>
    <xf numFmtId="37" fontId="4" fillId="0" borderId="54" xfId="0" applyNumberFormat="1" applyFont="1" applyFill="1" applyBorder="1" applyProtection="1"/>
    <xf numFmtId="37" fontId="4" fillId="0" borderId="53" xfId="0" applyNumberFormat="1" applyFont="1" applyFill="1" applyBorder="1" applyProtection="1"/>
    <xf numFmtId="5" fontId="4" fillId="0" borderId="54" xfId="0" applyNumberFormat="1" applyFont="1" applyFill="1" applyBorder="1" applyProtection="1"/>
    <xf numFmtId="5" fontId="4" fillId="0" borderId="53" xfId="0" applyNumberFormat="1" applyFont="1" applyFill="1" applyBorder="1" applyProtection="1"/>
    <xf numFmtId="0" fontId="4" fillId="0" borderId="10" xfId="0" applyFont="1" applyFill="1" applyBorder="1"/>
    <xf numFmtId="0" fontId="5" fillId="0" borderId="118" xfId="0" applyFont="1" applyFill="1" applyBorder="1" applyAlignment="1">
      <alignment horizontal="centerContinuous"/>
    </xf>
    <xf numFmtId="0" fontId="4" fillId="0" borderId="101" xfId="0" applyFont="1" applyFill="1" applyBorder="1" applyAlignment="1">
      <alignment horizontal="centerContinuous"/>
    </xf>
    <xf numFmtId="0" fontId="4" fillId="0" borderId="20" xfId="0" applyFont="1" applyFill="1" applyBorder="1" applyAlignment="1">
      <alignment horizontal="centerContinuous"/>
    </xf>
    <xf numFmtId="0" fontId="4" fillId="0" borderId="15" xfId="0" applyFont="1" applyFill="1" applyBorder="1" applyAlignment="1">
      <alignment horizontal="centerContinuous"/>
    </xf>
    <xf numFmtId="5" fontId="4" fillId="0" borderId="41" xfId="0" applyNumberFormat="1" applyFont="1" applyFill="1" applyBorder="1"/>
    <xf numFmtId="5" fontId="4" fillId="0" borderId="29" xfId="0" applyNumberFormat="1" applyFont="1" applyFill="1" applyBorder="1" applyProtection="1"/>
    <xf numFmtId="5" fontId="4" fillId="0" borderId="11" xfId="0" applyNumberFormat="1" applyFont="1" applyFill="1" applyBorder="1" applyProtection="1"/>
    <xf numFmtId="37" fontId="4" fillId="0" borderId="11" xfId="0" applyNumberFormat="1" applyFont="1" applyFill="1" applyBorder="1" applyProtection="1"/>
    <xf numFmtId="37" fontId="4" fillId="0" borderId="42" xfId="0" applyNumberFormat="1" applyFont="1" applyFill="1" applyBorder="1"/>
    <xf numFmtId="37" fontId="4" fillId="0" borderId="49" xfId="0" applyNumberFormat="1" applyFont="1" applyFill="1" applyBorder="1" applyProtection="1"/>
    <xf numFmtId="0" fontId="4" fillId="0" borderId="21" xfId="0" applyFont="1" applyFill="1" applyBorder="1"/>
    <xf numFmtId="0" fontId="4" fillId="0" borderId="109" xfId="0" applyFont="1" applyFill="1" applyBorder="1" applyAlignment="1">
      <alignment horizontal="center"/>
    </xf>
    <xf numFmtId="5" fontId="4" fillId="0" borderId="56" xfId="0" applyNumberFormat="1" applyFont="1" applyFill="1" applyBorder="1" applyProtection="1"/>
    <xf numFmtId="5" fontId="4" fillId="0" borderId="57" xfId="0" applyNumberFormat="1" applyFont="1" applyFill="1" applyBorder="1" applyProtection="1"/>
    <xf numFmtId="5" fontId="4" fillId="0" borderId="58" xfId="0" applyNumberFormat="1" applyFont="1" applyFill="1" applyBorder="1" applyProtection="1"/>
    <xf numFmtId="0" fontId="5" fillId="0" borderId="7" xfId="0" applyFont="1" applyBorder="1"/>
    <xf numFmtId="0" fontId="5" fillId="0" borderId="10" xfId="0" applyFont="1" applyBorder="1"/>
    <xf numFmtId="0" fontId="5" fillId="0" borderId="0" xfId="0" applyFont="1" applyFill="1"/>
    <xf numFmtId="0" fontId="2" fillId="0" borderId="0" xfId="0" applyFont="1" applyFill="1" applyProtection="1">
      <protection locked="0"/>
    </xf>
    <xf numFmtId="0" fontId="2" fillId="0" borderId="0" xfId="0" applyFont="1" applyFill="1" applyAlignment="1" applyProtection="1">
      <alignment horizontal="centerContinuous"/>
      <protection locked="0"/>
    </xf>
    <xf numFmtId="0" fontId="4" fillId="0" borderId="11" xfId="0" applyFont="1" applyFill="1" applyBorder="1" applyAlignment="1">
      <alignment horizontal="centerContinuous"/>
    </xf>
    <xf numFmtId="0" fontId="2" fillId="0" borderId="0" xfId="0" applyFont="1" applyFill="1" applyBorder="1" applyProtection="1">
      <protection locked="0"/>
    </xf>
    <xf numFmtId="0" fontId="2" fillId="0" borderId="0" xfId="0" applyFont="1" applyBorder="1" applyProtection="1">
      <protection locked="0"/>
    </xf>
    <xf numFmtId="0" fontId="4" fillId="0" borderId="18" xfId="0" applyFont="1" applyBorder="1"/>
    <xf numFmtId="0" fontId="4" fillId="0" borderId="14" xfId="0" applyFont="1" applyBorder="1" applyAlignment="1">
      <alignment horizontal="centerContinuous"/>
    </xf>
    <xf numFmtId="0" fontId="4" fillId="0" borderId="17" xfId="0" applyFont="1" applyBorder="1"/>
    <xf numFmtId="37" fontId="47" fillId="0" borderId="49" xfId="0" applyNumberFormat="1" applyFont="1" applyBorder="1" applyAlignment="1" applyProtection="1">
      <alignment horizontal="center"/>
      <protection locked="0"/>
    </xf>
    <xf numFmtId="0" fontId="4" fillId="0" borderId="28" xfId="0" applyFont="1" applyFill="1" applyBorder="1" applyAlignment="1">
      <alignment horizontal="left"/>
    </xf>
    <xf numFmtId="37" fontId="4" fillId="78" borderId="28" xfId="0" applyNumberFormat="1" applyFont="1" applyFill="1" applyBorder="1" applyProtection="1"/>
    <xf numFmtId="37" fontId="2" fillId="78" borderId="28" xfId="0" applyNumberFormat="1" applyFont="1" applyFill="1" applyBorder="1" applyProtection="1">
      <protection locked="0"/>
    </xf>
    <xf numFmtId="37" fontId="2" fillId="78" borderId="16" xfId="0" applyNumberFormat="1" applyFont="1" applyFill="1" applyBorder="1" applyProtection="1">
      <protection locked="0"/>
    </xf>
    <xf numFmtId="37" fontId="4" fillId="78" borderId="16" xfId="0" applyNumberFormat="1" applyFont="1" applyFill="1" applyBorder="1" applyProtection="1"/>
    <xf numFmtId="37" fontId="4" fillId="78" borderId="33" xfId="0" applyNumberFormat="1" applyFont="1" applyFill="1" applyBorder="1" applyProtection="1"/>
    <xf numFmtId="5" fontId="2" fillId="0" borderId="28" xfId="0" applyNumberFormat="1" applyFont="1" applyFill="1" applyBorder="1" applyProtection="1">
      <protection locked="0"/>
    </xf>
    <xf numFmtId="5" fontId="53" fillId="0" borderId="16" xfId="0" applyNumberFormat="1" applyFont="1" applyFill="1" applyBorder="1" applyProtection="1">
      <protection locked="0"/>
    </xf>
    <xf numFmtId="5" fontId="53" fillId="0" borderId="28" xfId="0" applyNumberFormat="1" applyFont="1" applyFill="1" applyBorder="1" applyProtection="1"/>
    <xf numFmtId="37" fontId="53" fillId="0" borderId="28" xfId="0" applyNumberFormat="1" applyFont="1" applyFill="1" applyBorder="1" applyProtection="1">
      <protection locked="0"/>
    </xf>
    <xf numFmtId="37" fontId="53" fillId="0" borderId="28" xfId="0" applyNumberFormat="1" applyFont="1" applyFill="1" applyBorder="1" applyProtection="1"/>
    <xf numFmtId="37" fontId="4" fillId="43" borderId="28" xfId="0" applyNumberFormat="1" applyFont="1" applyFill="1" applyBorder="1" applyProtection="1"/>
    <xf numFmtId="37" fontId="2" fillId="43" borderId="28" xfId="0" applyNumberFormat="1" applyFont="1" applyFill="1" applyBorder="1" applyProtection="1">
      <protection locked="0"/>
    </xf>
    <xf numFmtId="37" fontId="53" fillId="43" borderId="16" xfId="0" applyNumberFormat="1" applyFont="1" applyFill="1" applyBorder="1" applyProtection="1">
      <protection locked="0"/>
    </xf>
    <xf numFmtId="37" fontId="53" fillId="43" borderId="28" xfId="0" applyNumberFormat="1" applyFont="1" applyFill="1" applyBorder="1" applyProtection="1"/>
    <xf numFmtId="37" fontId="53" fillId="43" borderId="28" xfId="0" applyNumberFormat="1" applyFont="1" applyFill="1" applyBorder="1" applyProtection="1">
      <protection locked="0"/>
    </xf>
    <xf numFmtId="37" fontId="4" fillId="43" borderId="33" xfId="0" applyNumberFormat="1" applyFont="1" applyFill="1" applyBorder="1" applyProtection="1"/>
    <xf numFmtId="37" fontId="2" fillId="0" borderId="28" xfId="0" applyNumberFormat="1" applyFont="1" applyFill="1" applyBorder="1" applyProtection="1">
      <protection locked="0"/>
    </xf>
    <xf numFmtId="37" fontId="53" fillId="0" borderId="16" xfId="0" applyNumberFormat="1" applyFont="1" applyFill="1" applyBorder="1" applyProtection="1">
      <protection locked="0"/>
    </xf>
    <xf numFmtId="37" fontId="53" fillId="0" borderId="16" xfId="0" applyNumberFormat="1" applyFont="1" applyFill="1" applyBorder="1" applyProtection="1"/>
    <xf numFmtId="37" fontId="53" fillId="0" borderId="16" xfId="0" applyNumberFormat="1" applyFont="1" applyBorder="1" applyProtection="1">
      <protection locked="0"/>
    </xf>
    <xf numFmtId="37" fontId="53" fillId="0" borderId="28" xfId="0" applyNumberFormat="1" applyFont="1" applyBorder="1" applyProtection="1"/>
    <xf numFmtId="37" fontId="53" fillId="0" borderId="16" xfId="0" applyNumberFormat="1" applyFont="1" applyBorder="1" applyProtection="1"/>
    <xf numFmtId="37" fontId="2" fillId="0" borderId="49" xfId="0" applyNumberFormat="1" applyFont="1" applyBorder="1" applyProtection="1">
      <protection locked="0"/>
    </xf>
    <xf numFmtId="37" fontId="53" fillId="0" borderId="18" xfId="0" applyNumberFormat="1" applyFont="1" applyBorder="1" applyProtection="1">
      <protection locked="0"/>
    </xf>
    <xf numFmtId="37" fontId="53" fillId="0" borderId="49" xfId="0" applyNumberFormat="1" applyFont="1" applyBorder="1" applyProtection="1"/>
    <xf numFmtId="37" fontId="53" fillId="0" borderId="18" xfId="0" applyNumberFormat="1" applyFont="1" applyBorder="1" applyProtection="1"/>
    <xf numFmtId="37" fontId="53" fillId="0" borderId="49" xfId="0" applyNumberFormat="1" applyFont="1" applyBorder="1" applyProtection="1">
      <protection locked="0"/>
    </xf>
    <xf numFmtId="37" fontId="2" fillId="0" borderId="16" xfId="0" applyNumberFormat="1" applyFont="1" applyFill="1" applyBorder="1" applyProtection="1">
      <protection locked="0"/>
    </xf>
    <xf numFmtId="37" fontId="53" fillId="0" borderId="29" xfId="0" applyNumberFormat="1" applyFont="1" applyBorder="1" applyProtection="1"/>
    <xf numFmtId="37" fontId="4" fillId="0" borderId="18" xfId="0" applyNumberFormat="1" applyFont="1" applyFill="1" applyBorder="1" applyProtection="1"/>
    <xf numFmtId="37" fontId="53" fillId="0" borderId="18" xfId="0" applyNumberFormat="1" applyFont="1" applyFill="1" applyBorder="1" applyProtection="1"/>
    <xf numFmtId="0" fontId="4" fillId="0" borderId="28" xfId="0" applyFont="1" applyBorder="1" applyAlignment="1">
      <alignment horizontal="left"/>
    </xf>
    <xf numFmtId="37" fontId="53" fillId="78" borderId="16" xfId="0" applyNumberFormat="1" applyFont="1" applyFill="1" applyBorder="1" applyProtection="1">
      <protection locked="0"/>
    </xf>
    <xf numFmtId="37" fontId="53" fillId="78" borderId="28" xfId="0" applyNumberFormat="1" applyFont="1" applyFill="1" applyBorder="1" applyProtection="1"/>
    <xf numFmtId="37" fontId="53" fillId="78" borderId="16" xfId="0" applyNumberFormat="1" applyFont="1" applyFill="1" applyBorder="1" applyProtection="1"/>
    <xf numFmtId="43" fontId="0" fillId="0" borderId="0" xfId="20483" applyFont="1" applyFill="1"/>
    <xf numFmtId="37" fontId="4" fillId="37" borderId="28" xfId="0" applyNumberFormat="1" applyFont="1" applyFill="1" applyBorder="1" applyProtection="1"/>
    <xf numFmtId="37" fontId="2" fillId="37" borderId="28" xfId="0" applyNumberFormat="1" applyFont="1" applyFill="1" applyBorder="1" applyProtection="1">
      <protection locked="0"/>
    </xf>
    <xf numFmtId="37" fontId="53" fillId="37" borderId="16" xfId="0" applyNumberFormat="1" applyFont="1" applyFill="1" applyBorder="1" applyProtection="1">
      <protection locked="0"/>
    </xf>
    <xf numFmtId="37" fontId="53" fillId="37" borderId="28" xfId="0" applyNumberFormat="1" applyFont="1" applyFill="1" applyBorder="1" applyProtection="1"/>
    <xf numFmtId="37" fontId="53" fillId="37" borderId="16" xfId="0" applyNumberFormat="1" applyFont="1" applyFill="1" applyBorder="1" applyProtection="1"/>
    <xf numFmtId="37" fontId="4" fillId="37" borderId="33" xfId="0" applyNumberFormat="1" applyFont="1" applyFill="1" applyBorder="1" applyProtection="1"/>
    <xf numFmtId="37" fontId="2" fillId="0" borderId="16" xfId="0" applyNumberFormat="1" applyFont="1" applyBorder="1" applyProtection="1">
      <protection locked="0"/>
    </xf>
    <xf numFmtId="0" fontId="2" fillId="0" borderId="11" xfId="0" applyFont="1" applyBorder="1" applyProtection="1">
      <protection locked="0"/>
    </xf>
    <xf numFmtId="0" fontId="47" fillId="0" borderId="0" xfId="0" applyFont="1" applyAlignment="1" applyProtection="1">
      <alignment horizontal="center"/>
      <protection locked="0"/>
    </xf>
    <xf numFmtId="0" fontId="47" fillId="0" borderId="0" xfId="0" applyFont="1" applyProtection="1">
      <protection locked="0"/>
    </xf>
    <xf numFmtId="0" fontId="4" fillId="0" borderId="8" xfId="0" applyFont="1" applyFill="1" applyBorder="1" applyAlignment="1">
      <alignment horizontal="left"/>
    </xf>
    <xf numFmtId="5" fontId="4" fillId="0" borderId="16" xfId="20483" applyNumberFormat="1" applyFont="1" applyBorder="1"/>
    <xf numFmtId="206" fontId="4" fillId="0" borderId="16" xfId="20483" applyNumberFormat="1" applyFont="1" applyBorder="1"/>
    <xf numFmtId="206" fontId="4" fillId="0" borderId="15" xfId="20483" applyNumberFormat="1" applyFont="1" applyBorder="1"/>
    <xf numFmtId="5" fontId="4" fillId="0" borderId="29" xfId="0" applyNumberFormat="1" applyFont="1" applyBorder="1" applyProtection="1"/>
    <xf numFmtId="0" fontId="4" fillId="0" borderId="15" xfId="0" applyFont="1" applyBorder="1" applyAlignment="1" applyProtection="1">
      <alignment horizontal="center"/>
    </xf>
    <xf numFmtId="206" fontId="4" fillId="0" borderId="11" xfId="20483" applyNumberFormat="1" applyFont="1" applyBorder="1"/>
    <xf numFmtId="0" fontId="4" fillId="0" borderId="21" xfId="0" applyFont="1" applyBorder="1" applyAlignment="1" applyProtection="1">
      <alignment horizontal="center"/>
    </xf>
    <xf numFmtId="0" fontId="4" fillId="0" borderId="22" xfId="0" applyFont="1" applyBorder="1" applyAlignment="1">
      <alignment horizontal="center"/>
    </xf>
    <xf numFmtId="0" fontId="4" fillId="0" borderId="23" xfId="0" applyFont="1" applyBorder="1"/>
    <xf numFmtId="206" fontId="4" fillId="0" borderId="23" xfId="20483" applyNumberFormat="1" applyFont="1" applyBorder="1"/>
    <xf numFmtId="5" fontId="4" fillId="0" borderId="24" xfId="0" applyNumberFormat="1" applyFont="1" applyBorder="1" applyProtection="1"/>
    <xf numFmtId="37" fontId="4" fillId="0" borderId="116" xfId="0" applyNumberFormat="1" applyFont="1" applyBorder="1" applyProtection="1"/>
    <xf numFmtId="0" fontId="4" fillId="0" borderId="27" xfId="0" applyFont="1" applyBorder="1" applyAlignment="1">
      <alignment horizontal="center"/>
    </xf>
    <xf numFmtId="0" fontId="4" fillId="0" borderId="0" xfId="0" applyFont="1" applyAlignment="1" applyProtection="1">
      <alignment horizontal="right"/>
    </xf>
    <xf numFmtId="0" fontId="4" fillId="0" borderId="0" xfId="0" applyFont="1" applyProtection="1"/>
    <xf numFmtId="206" fontId="4" fillId="0" borderId="0" xfId="0" applyNumberFormat="1" applyFont="1"/>
    <xf numFmtId="43" fontId="4" fillId="0" borderId="0" xfId="20483" applyFont="1" applyProtection="1"/>
    <xf numFmtId="0" fontId="0" fillId="0" borderId="40" xfId="0" applyBorder="1" applyAlignment="1">
      <alignment horizontal="center"/>
    </xf>
    <xf numFmtId="0" fontId="0" fillId="0" borderId="17" xfId="0" applyBorder="1" applyAlignment="1">
      <alignment horizontal="center"/>
    </xf>
    <xf numFmtId="206" fontId="0" fillId="0" borderId="16" xfId="20483" applyNumberFormat="1" applyFont="1" applyBorder="1"/>
    <xf numFmtId="2" fontId="0" fillId="0" borderId="11" xfId="0" applyNumberFormat="1" applyBorder="1"/>
    <xf numFmtId="206" fontId="0" fillId="0" borderId="16" xfId="20483" applyNumberFormat="1" applyFont="1" applyBorder="1" applyProtection="1"/>
    <xf numFmtId="37" fontId="0" fillId="0" borderId="23" xfId="0" applyNumberFormat="1" applyBorder="1" applyProtection="1"/>
    <xf numFmtId="5" fontId="0" fillId="0" borderId="23" xfId="0" applyNumberFormat="1" applyBorder="1" applyProtection="1"/>
    <xf numFmtId="7" fontId="0" fillId="0" borderId="24" xfId="0" applyNumberFormat="1" applyBorder="1" applyProtection="1"/>
    <xf numFmtId="206" fontId="0" fillId="0" borderId="0" xfId="20483" applyNumberFormat="1" applyFont="1" applyAlignment="1">
      <alignment horizontal="left"/>
    </xf>
    <xf numFmtId="43" fontId="0" fillId="0" borderId="0" xfId="20483" applyFont="1" applyAlignment="1">
      <alignment horizontal="left"/>
    </xf>
    <xf numFmtId="43" fontId="0" fillId="0" borderId="0" xfId="20483" applyFont="1" applyAlignment="1">
      <alignment horizontal="centerContinuous"/>
    </xf>
    <xf numFmtId="37" fontId="0" fillId="0" borderId="15" xfId="0" applyNumberFormat="1" applyBorder="1" applyProtection="1"/>
    <xf numFmtId="37" fontId="0" fillId="0" borderId="15" xfId="0" applyNumberFormat="1" applyBorder="1" applyAlignment="1" applyProtection="1">
      <alignment horizontal="center"/>
    </xf>
    <xf numFmtId="37" fontId="0" fillId="0" borderId="17" xfId="0" applyNumberFormat="1" applyBorder="1" applyAlignment="1" applyProtection="1">
      <alignment horizontal="center"/>
    </xf>
    <xf numFmtId="37" fontId="0" fillId="0" borderId="21" xfId="0" applyNumberFormat="1" applyBorder="1" applyAlignment="1" applyProtection="1">
      <alignment horizontal="center"/>
    </xf>
    <xf numFmtId="0" fontId="53" fillId="0" borderId="16" xfId="0" applyFont="1" applyBorder="1" applyProtection="1">
      <protection locked="0"/>
    </xf>
    <xf numFmtId="5" fontId="53" fillId="0" borderId="16" xfId="0" applyNumberFormat="1" applyFont="1" applyBorder="1" applyProtection="1">
      <protection locked="0"/>
    </xf>
    <xf numFmtId="0" fontId="93" fillId="0" borderId="16" xfId="0" applyFont="1" applyBorder="1" applyProtection="1">
      <protection locked="0"/>
    </xf>
    <xf numFmtId="37" fontId="93" fillId="0" borderId="16" xfId="0" applyNumberFormat="1" applyFont="1" applyBorder="1" applyProtection="1">
      <protection locked="0"/>
    </xf>
    <xf numFmtId="37" fontId="4" fillId="0" borderId="22" xfId="0" applyNumberFormat="1" applyFont="1" applyBorder="1" applyAlignment="1" applyProtection="1">
      <alignment horizontal="center"/>
    </xf>
    <xf numFmtId="37" fontId="4" fillId="79" borderId="23" xfId="0" applyNumberFormat="1" applyFont="1" applyFill="1" applyBorder="1" applyProtection="1"/>
    <xf numFmtId="37" fontId="4" fillId="0" borderId="23" xfId="0" applyNumberFormat="1" applyFont="1" applyBorder="1"/>
    <xf numFmtId="211" fontId="4" fillId="0" borderId="24" xfId="0" applyNumberFormat="1" applyFont="1" applyBorder="1"/>
    <xf numFmtId="0" fontId="4" fillId="0" borderId="16" xfId="0" applyFont="1" applyBorder="1" applyProtection="1">
      <protection locked="0"/>
    </xf>
    <xf numFmtId="37" fontId="4" fillId="0" borderId="16" xfId="0" applyNumberFormat="1" applyFont="1" applyBorder="1" applyProtection="1">
      <protection locked="0"/>
    </xf>
    <xf numFmtId="43" fontId="4" fillId="0" borderId="11" xfId="20483" applyFont="1" applyBorder="1"/>
    <xf numFmtId="0" fontId="9" fillId="0" borderId="10" xfId="0" applyFont="1" applyFill="1" applyBorder="1" applyAlignment="1">
      <alignment horizontal="centerContinuous"/>
    </xf>
    <xf numFmtId="0" fontId="7" fillId="0" borderId="10" xfId="0" applyFont="1" applyFill="1" applyBorder="1"/>
    <xf numFmtId="0" fontId="7" fillId="0" borderId="10" xfId="0" applyFont="1" applyBorder="1"/>
    <xf numFmtId="0" fontId="97" fillId="0" borderId="16" xfId="0" applyFont="1" applyBorder="1" applyProtection="1">
      <protection locked="0"/>
    </xf>
    <xf numFmtId="39" fontId="4" fillId="0" borderId="16" xfId="0" applyNumberFormat="1" applyFont="1" applyBorder="1" applyProtection="1"/>
    <xf numFmtId="39" fontId="4" fillId="0" borderId="11" xfId="0" applyNumberFormat="1" applyFont="1" applyBorder="1" applyProtection="1"/>
    <xf numFmtId="5" fontId="0" fillId="0" borderId="0" xfId="0" applyNumberFormat="1"/>
    <xf numFmtId="37" fontId="53" fillId="0" borderId="19" xfId="0" applyNumberFormat="1" applyFont="1" applyBorder="1" applyProtection="1">
      <protection locked="0"/>
    </xf>
    <xf numFmtId="5" fontId="53" fillId="0" borderId="19" xfId="0" applyNumberFormat="1" applyFont="1" applyBorder="1" applyProtection="1">
      <protection locked="0"/>
    </xf>
    <xf numFmtId="39" fontId="4" fillId="0" borderId="19" xfId="0" applyNumberFormat="1" applyFont="1" applyBorder="1" applyProtection="1"/>
    <xf numFmtId="7" fontId="4" fillId="0" borderId="20" xfId="0" applyNumberFormat="1" applyFont="1" applyBorder="1" applyProtection="1"/>
    <xf numFmtId="37" fontId="53" fillId="0" borderId="40" xfId="0" applyNumberFormat="1" applyFont="1" applyBorder="1" applyProtection="1">
      <protection locked="0"/>
    </xf>
    <xf numFmtId="5" fontId="53" fillId="0" borderId="40" xfId="0" applyNumberFormat="1" applyFont="1" applyBorder="1" applyProtection="1">
      <protection locked="0"/>
    </xf>
    <xf numFmtId="37" fontId="53" fillId="0" borderId="19" xfId="0" applyNumberFormat="1" applyFont="1" applyBorder="1" applyProtection="1"/>
    <xf numFmtId="5" fontId="53" fillId="0" borderId="19" xfId="0" applyNumberFormat="1" applyFont="1" applyBorder="1" applyProtection="1"/>
    <xf numFmtId="43" fontId="0" fillId="0" borderId="0" xfId="20483" applyNumberFormat="1" applyFont="1"/>
    <xf numFmtId="0" fontId="53" fillId="0" borderId="22" xfId="0" applyFont="1" applyBorder="1" applyAlignment="1" applyProtection="1">
      <alignment horizontal="center"/>
      <protection locked="0"/>
    </xf>
    <xf numFmtId="37" fontId="53" fillId="0" borderId="23" xfId="0" applyNumberFormat="1" applyFont="1" applyBorder="1" applyProtection="1">
      <protection locked="0"/>
    </xf>
    <xf numFmtId="39" fontId="4" fillId="0" borderId="23" xfId="0" applyNumberFormat="1" applyFont="1" applyBorder="1" applyProtection="1"/>
    <xf numFmtId="7" fontId="4" fillId="0" borderId="24" xfId="0" applyNumberFormat="1" applyFont="1" applyBorder="1" applyProtection="1"/>
    <xf numFmtId="39" fontId="4" fillId="0" borderId="0" xfId="0" applyNumberFormat="1" applyFont="1" applyFill="1" applyAlignment="1" applyProtection="1"/>
    <xf numFmtId="39" fontId="0" fillId="0" borderId="0" xfId="0" applyNumberFormat="1" applyProtection="1"/>
    <xf numFmtId="39" fontId="0" fillId="0" borderId="0" xfId="0" applyNumberFormat="1" applyAlignment="1" applyProtection="1">
      <alignment horizontal="centerContinuous"/>
    </xf>
    <xf numFmtId="39" fontId="0" fillId="0" borderId="8" xfId="0" applyNumberFormat="1" applyBorder="1" applyProtection="1"/>
    <xf numFmtId="39" fontId="0" fillId="0" borderId="9" xfId="0" applyNumberFormat="1" applyBorder="1" applyProtection="1"/>
    <xf numFmtId="39" fontId="0" fillId="0" borderId="0" xfId="0" applyNumberFormat="1" applyFill="1" applyAlignment="1" applyProtection="1">
      <alignment horizontal="centerContinuous"/>
    </xf>
    <xf numFmtId="39" fontId="0" fillId="0" borderId="11" xfId="0" applyNumberFormat="1" applyFill="1" applyBorder="1" applyAlignment="1" applyProtection="1">
      <alignment horizontal="centerContinuous"/>
    </xf>
    <xf numFmtId="39" fontId="0" fillId="0" borderId="11" xfId="0" applyNumberFormat="1" applyBorder="1" applyProtection="1"/>
    <xf numFmtId="39" fontId="0" fillId="0" borderId="40" xfId="0" applyNumberFormat="1" applyBorder="1" applyProtection="1"/>
    <xf numFmtId="39" fontId="0" fillId="0" borderId="40" xfId="0" applyNumberFormat="1" applyBorder="1" applyAlignment="1" applyProtection="1">
      <alignment horizontal="center"/>
    </xf>
    <xf numFmtId="39" fontId="0" fillId="0" borderId="32" xfId="0" applyNumberFormat="1" applyBorder="1" applyAlignment="1" applyProtection="1">
      <alignment horizontal="center"/>
    </xf>
    <xf numFmtId="39" fontId="0" fillId="0" borderId="16" xfId="0" applyNumberFormat="1" applyBorder="1" applyProtection="1"/>
    <xf numFmtId="39" fontId="0" fillId="0" borderId="16" xfId="0" applyNumberFormat="1" applyBorder="1" applyAlignment="1" applyProtection="1">
      <alignment horizontal="center"/>
    </xf>
    <xf numFmtId="39" fontId="0" fillId="0" borderId="11" xfId="0" applyNumberFormat="1" applyBorder="1" applyAlignment="1" applyProtection="1">
      <alignment horizontal="center"/>
    </xf>
    <xf numFmtId="39" fontId="0" fillId="0" borderId="18" xfId="0" applyNumberFormat="1" applyBorder="1" applyAlignment="1" applyProtection="1">
      <alignment horizontal="center"/>
    </xf>
    <xf numFmtId="39" fontId="0" fillId="0" borderId="14" xfId="0" applyNumberFormat="1" applyBorder="1" applyAlignment="1" applyProtection="1">
      <alignment horizontal="center"/>
    </xf>
    <xf numFmtId="204" fontId="4" fillId="0" borderId="11" xfId="0" applyNumberFormat="1" applyFont="1" applyBorder="1" applyProtection="1"/>
    <xf numFmtId="7" fontId="4" fillId="0" borderId="11" xfId="0" applyNumberFormat="1" applyFont="1" applyBorder="1" applyProtection="1"/>
    <xf numFmtId="210" fontId="4" fillId="0" borderId="11" xfId="0" applyNumberFormat="1" applyFont="1" applyBorder="1" applyProtection="1"/>
    <xf numFmtId="39" fontId="53" fillId="0" borderId="40" xfId="0" applyNumberFormat="1" applyFont="1" applyBorder="1" applyProtection="1"/>
    <xf numFmtId="39" fontId="53" fillId="0" borderId="16" xfId="0" applyNumberFormat="1" applyFont="1" applyBorder="1" applyProtection="1"/>
    <xf numFmtId="0" fontId="73" fillId="0" borderId="16" xfId="0" applyFont="1" applyBorder="1" applyProtection="1">
      <protection locked="0"/>
    </xf>
    <xf numFmtId="3" fontId="53" fillId="0" borderId="16" xfId="0" applyNumberFormat="1" applyFont="1" applyBorder="1" applyProtection="1">
      <protection locked="0"/>
    </xf>
    <xf numFmtId="5" fontId="4" fillId="0" borderId="20" xfId="0" applyNumberFormat="1" applyFont="1" applyBorder="1" applyProtection="1"/>
    <xf numFmtId="5" fontId="4" fillId="0" borderId="19" xfId="0" applyNumberFormat="1" applyFont="1" applyBorder="1" applyProtection="1"/>
    <xf numFmtId="39" fontId="4" fillId="0" borderId="22" xfId="0" applyNumberFormat="1" applyFont="1" applyBorder="1" applyProtection="1"/>
    <xf numFmtId="7" fontId="4" fillId="0" borderId="27" xfId="0" applyNumberFormat="1" applyFont="1" applyBorder="1" applyProtection="1"/>
    <xf numFmtId="37" fontId="0" fillId="0" borderId="0" xfId="0" applyNumberFormat="1" applyAlignment="1">
      <alignment horizontal="centerContinuous"/>
    </xf>
    <xf numFmtId="37" fontId="0" fillId="0" borderId="8" xfId="0" applyNumberFormat="1" applyBorder="1" applyProtection="1"/>
    <xf numFmtId="37" fontId="0" fillId="0" borderId="40" xfId="0" applyNumberFormat="1" applyBorder="1" applyProtection="1"/>
    <xf numFmtId="37" fontId="0" fillId="0" borderId="16" xfId="0" applyNumberFormat="1" applyBorder="1" applyAlignment="1" applyProtection="1">
      <alignment horizontal="center"/>
    </xf>
    <xf numFmtId="37" fontId="0" fillId="0" borderId="18" xfId="0" applyNumberFormat="1" applyBorder="1" applyAlignment="1" applyProtection="1">
      <alignment horizontal="center"/>
    </xf>
    <xf numFmtId="212" fontId="4" fillId="0" borderId="16" xfId="0" applyNumberFormat="1" applyFont="1" applyBorder="1" applyProtection="1"/>
    <xf numFmtId="5" fontId="2" fillId="0" borderId="16" xfId="0" applyNumberFormat="1" applyFont="1" applyBorder="1" applyProtection="1">
      <protection locked="0"/>
    </xf>
    <xf numFmtId="213" fontId="2" fillId="0" borderId="16" xfId="0" applyNumberFormat="1" applyFont="1" applyBorder="1" applyProtection="1">
      <protection locked="0"/>
    </xf>
    <xf numFmtId="37" fontId="4" fillId="0" borderId="22" xfId="0" applyNumberFormat="1" applyFont="1" applyBorder="1" applyProtection="1"/>
    <xf numFmtId="5" fontId="4" fillId="0" borderId="22" xfId="0" applyNumberFormat="1" applyFont="1" applyBorder="1" applyProtection="1"/>
    <xf numFmtId="212" fontId="4" fillId="0" borderId="22" xfId="0" applyNumberFormat="1" applyFont="1" applyBorder="1" applyProtection="1"/>
    <xf numFmtId="37" fontId="4" fillId="0" borderId="20" xfId="0" applyNumberFormat="1" applyFont="1" applyBorder="1" applyProtection="1"/>
    <xf numFmtId="37" fontId="4" fillId="0" borderId="18" xfId="0" applyNumberFormat="1" applyFont="1" applyBorder="1" applyProtection="1"/>
    <xf numFmtId="5" fontId="4" fillId="0" borderId="16" xfId="0" applyNumberFormat="1" applyFont="1" applyBorder="1" applyProtection="1">
      <protection locked="0"/>
    </xf>
    <xf numFmtId="37" fontId="4" fillId="0" borderId="19" xfId="0" applyNumberFormat="1" applyFont="1" applyBorder="1" applyProtection="1">
      <protection locked="0"/>
    </xf>
    <xf numFmtId="37" fontId="4" fillId="0" borderId="20" xfId="0" applyNumberFormat="1" applyFont="1" applyBorder="1" applyProtection="1">
      <protection locked="0"/>
    </xf>
    <xf numFmtId="37" fontId="4" fillId="0" borderId="18" xfId="0" applyNumberFormat="1" applyFont="1" applyBorder="1" applyProtection="1">
      <protection locked="0"/>
    </xf>
    <xf numFmtId="37" fontId="4" fillId="0" borderId="14" xfId="0" applyNumberFormat="1" applyFont="1" applyBorder="1" applyProtection="1">
      <protection locked="0"/>
    </xf>
    <xf numFmtId="37" fontId="4" fillId="0" borderId="0" xfId="0" applyNumberFormat="1" applyFont="1" applyProtection="1">
      <protection locked="0"/>
    </xf>
    <xf numFmtId="37" fontId="4" fillId="0" borderId="0" xfId="0" applyNumberFormat="1" applyFont="1" applyAlignment="1" applyProtection="1">
      <alignment horizontal="centerContinuous"/>
      <protection locked="0"/>
    </xf>
    <xf numFmtId="37" fontId="4" fillId="0" borderId="0" xfId="0" applyNumberFormat="1" applyFont="1" applyAlignment="1" applyProtection="1">
      <alignment horizontal="centerContinuous"/>
    </xf>
    <xf numFmtId="0" fontId="5" fillId="0" borderId="12" xfId="0" applyFont="1" applyBorder="1" applyAlignment="1">
      <alignment horizontal="centerContinuous"/>
    </xf>
    <xf numFmtId="0" fontId="5" fillId="0" borderId="13" xfId="0" applyFont="1" applyBorder="1" applyAlignment="1">
      <alignment horizontal="centerContinuous"/>
    </xf>
    <xf numFmtId="0" fontId="5" fillId="0" borderId="14" xfId="0" applyFont="1" applyBorder="1" applyAlignment="1">
      <alignment horizontal="centerContinuous"/>
    </xf>
    <xf numFmtId="0" fontId="4" fillId="0" borderId="19" xfId="0" applyFont="1" applyBorder="1"/>
    <xf numFmtId="0" fontId="4" fillId="0" borderId="20" xfId="0" applyFont="1" applyBorder="1"/>
    <xf numFmtId="43" fontId="4" fillId="0" borderId="11" xfId="20483" applyFont="1" applyBorder="1" applyProtection="1"/>
    <xf numFmtId="5" fontId="4" fillId="0" borderId="27" xfId="0" applyNumberFormat="1" applyFont="1" applyBorder="1" applyProtection="1"/>
    <xf numFmtId="206" fontId="4" fillId="0" borderId="16" xfId="20483" applyNumberFormat="1" applyFont="1" applyBorder="1" applyProtection="1">
      <protection locked="0"/>
    </xf>
    <xf numFmtId="206" fontId="4" fillId="0" borderId="11" xfId="20483" applyNumberFormat="1" applyFont="1" applyBorder="1" applyProtection="1"/>
    <xf numFmtId="206" fontId="4" fillId="0" borderId="16" xfId="20483" applyNumberFormat="1" applyFont="1" applyBorder="1" applyProtection="1"/>
    <xf numFmtId="37" fontId="4" fillId="0" borderId="40" xfId="0" applyNumberFormat="1" applyFont="1" applyBorder="1" applyProtection="1">
      <protection locked="0"/>
    </xf>
    <xf numFmtId="37" fontId="4" fillId="0" borderId="32" xfId="0" applyNumberFormat="1" applyFont="1" applyBorder="1" applyProtection="1">
      <protection locked="0"/>
    </xf>
    <xf numFmtId="37" fontId="4" fillId="0" borderId="40" xfId="0" applyNumberFormat="1" applyFont="1" applyBorder="1" applyProtection="1"/>
    <xf numFmtId="5" fontId="4" fillId="0" borderId="18" xfId="0" applyNumberFormat="1" applyFont="1" applyBorder="1" applyProtection="1"/>
    <xf numFmtId="5" fontId="4" fillId="0" borderId="14" xfId="0" applyNumberFormat="1" applyFont="1" applyBorder="1" applyProtection="1"/>
    <xf numFmtId="0" fontId="53" fillId="0" borderId="10" xfId="0" applyFont="1" applyBorder="1"/>
    <xf numFmtId="0" fontId="53" fillId="0" borderId="0" xfId="0" applyFont="1" applyProtection="1">
      <protection locked="0"/>
    </xf>
    <xf numFmtId="0" fontId="97" fillId="0" borderId="0" xfId="0" applyFont="1" applyAlignment="1" applyProtection="1">
      <alignment horizontal="centerContinuous"/>
      <protection locked="0"/>
    </xf>
    <xf numFmtId="0" fontId="53" fillId="0" borderId="0" xfId="0" applyFont="1" applyAlignment="1" applyProtection="1">
      <alignment horizontal="centerContinuous"/>
      <protection locked="0"/>
    </xf>
    <xf numFmtId="0" fontId="53" fillId="0" borderId="0" xfId="0" applyFont="1" applyAlignment="1">
      <alignment horizontal="centerContinuous"/>
    </xf>
    <xf numFmtId="0" fontId="98" fillId="0" borderId="0" xfId="0" applyFont="1" applyAlignment="1" applyProtection="1">
      <alignment horizontal="left" wrapText="1"/>
      <protection locked="0"/>
    </xf>
    <xf numFmtId="0" fontId="6" fillId="0" borderId="11" xfId="0" applyFont="1" applyBorder="1" applyAlignment="1">
      <alignment horizontal="centerContinuous" wrapText="1"/>
    </xf>
    <xf numFmtId="0" fontId="98" fillId="0" borderId="0" xfId="0" applyFont="1" applyAlignment="1" applyProtection="1">
      <alignment horizontal="centerContinuous" wrapText="1"/>
      <protection locked="0"/>
    </xf>
    <xf numFmtId="0" fontId="53" fillId="0" borderId="10" xfId="0" applyFont="1" applyBorder="1" applyAlignment="1">
      <alignment horizontal="right"/>
    </xf>
    <xf numFmtId="214" fontId="53" fillId="0" borderId="0" xfId="0" applyNumberFormat="1" applyFont="1" applyProtection="1"/>
    <xf numFmtId="0" fontId="99" fillId="0" borderId="26" xfId="0" applyFont="1" applyBorder="1" applyAlignment="1" applyProtection="1">
      <alignment horizontal="left" wrapText="1"/>
      <protection locked="0"/>
    </xf>
    <xf numFmtId="37" fontId="4" fillId="0" borderId="0" xfId="0" applyNumberFormat="1" applyFont="1"/>
    <xf numFmtId="206" fontId="4" fillId="0" borderId="120" xfId="20483" applyNumberFormat="1" applyFont="1" applyBorder="1"/>
    <xf numFmtId="0" fontId="91" fillId="0" borderId="10" xfId="0" applyFont="1" applyBorder="1" applyAlignment="1">
      <alignment horizontal="centerContinuous"/>
    </xf>
    <xf numFmtId="0" fontId="91" fillId="0" borderId="0" xfId="0" applyFont="1" applyAlignment="1">
      <alignment horizontal="centerContinuous"/>
    </xf>
    <xf numFmtId="0" fontId="91" fillId="0" borderId="11" xfId="0" applyFont="1" applyBorder="1" applyAlignment="1">
      <alignment horizontal="centerContinuous"/>
    </xf>
    <xf numFmtId="0" fontId="2" fillId="0" borderId="49" xfId="0" applyFont="1" applyBorder="1" applyProtection="1">
      <protection locked="0"/>
    </xf>
    <xf numFmtId="0" fontId="2" fillId="0" borderId="18" xfId="0" applyFont="1" applyBorder="1" applyProtection="1">
      <protection locked="0"/>
    </xf>
    <xf numFmtId="39" fontId="4" fillId="0" borderId="20" xfId="0" applyNumberFormat="1" applyFont="1" applyBorder="1" applyProtection="1"/>
    <xf numFmtId="0" fontId="2" fillId="0" borderId="109" xfId="0" applyFont="1" applyBorder="1" applyProtection="1">
      <protection locked="0"/>
    </xf>
    <xf numFmtId="0" fontId="2" fillId="0" borderId="22" xfId="0" applyFont="1" applyBorder="1" applyProtection="1">
      <protection locked="0"/>
    </xf>
    <xf numFmtId="39" fontId="4" fillId="0" borderId="24" xfId="0" applyNumberFormat="1" applyFont="1" applyBorder="1" applyProtection="1"/>
    <xf numFmtId="39" fontId="4" fillId="0" borderId="0" xfId="0" applyNumberFormat="1" applyFont="1" applyProtection="1"/>
    <xf numFmtId="39" fontId="4" fillId="0" borderId="0" xfId="0" applyNumberFormat="1" applyFont="1" applyAlignment="1" applyProtection="1">
      <alignment horizontal="centerContinuous"/>
    </xf>
    <xf numFmtId="37" fontId="4" fillId="0" borderId="8" xfId="0" applyNumberFormat="1" applyFont="1" applyBorder="1" applyProtection="1"/>
    <xf numFmtId="39" fontId="4" fillId="0" borderId="9" xfId="0" applyNumberFormat="1" applyFont="1" applyBorder="1" applyProtection="1"/>
    <xf numFmtId="39" fontId="4" fillId="0" borderId="11" xfId="0" applyNumberFormat="1" applyFont="1" applyBorder="1" applyAlignment="1" applyProtection="1">
      <alignment horizontal="centerContinuous"/>
    </xf>
    <xf numFmtId="39" fontId="4" fillId="0" borderId="14" xfId="0" applyNumberFormat="1" applyFont="1" applyBorder="1" applyProtection="1"/>
    <xf numFmtId="39" fontId="4" fillId="0" borderId="11" xfId="0" applyNumberFormat="1" applyFont="1" applyBorder="1" applyAlignment="1" applyProtection="1">
      <alignment horizontal="center"/>
    </xf>
    <xf numFmtId="37" fontId="4" fillId="0" borderId="16" xfId="0" applyNumberFormat="1" applyFont="1" applyBorder="1" applyAlignment="1" applyProtection="1">
      <alignment horizontal="center"/>
    </xf>
    <xf numFmtId="37" fontId="4" fillId="0" borderId="18" xfId="0" applyNumberFormat="1" applyFont="1" applyBorder="1" applyAlignment="1" applyProtection="1">
      <alignment horizontal="center"/>
    </xf>
    <xf numFmtId="39" fontId="4" fillId="0" borderId="14" xfId="0" applyNumberFormat="1" applyFont="1" applyBorder="1" applyAlignment="1" applyProtection="1">
      <alignment horizontal="center"/>
    </xf>
    <xf numFmtId="0" fontId="4" fillId="0" borderId="109" xfId="0" applyFont="1" applyBorder="1"/>
    <xf numFmtId="37" fontId="4" fillId="0" borderId="71" xfId="20486" applyNumberFormat="1" applyBorder="1"/>
    <xf numFmtId="0" fontId="50" fillId="0" borderId="0" xfId="13378" applyFont="1" applyBorder="1"/>
    <xf numFmtId="37" fontId="4" fillId="0" borderId="0" xfId="20486" applyNumberFormat="1" applyBorder="1"/>
    <xf numFmtId="37" fontId="86" fillId="0" borderId="0" xfId="20486" applyNumberFormat="1" applyFont="1" applyBorder="1"/>
    <xf numFmtId="37" fontId="4" fillId="0" borderId="72" xfId="20486" applyNumberFormat="1" applyBorder="1"/>
    <xf numFmtId="37" fontId="4" fillId="0" borderId="122" xfId="20486" applyNumberFormat="1" applyBorder="1"/>
    <xf numFmtId="37" fontId="4" fillId="0" borderId="126" xfId="20486" applyNumberFormat="1" applyBorder="1"/>
    <xf numFmtId="37" fontId="86" fillId="0" borderId="130" xfId="20486" applyNumberFormat="1" applyFont="1" applyBorder="1"/>
    <xf numFmtId="37" fontId="86" fillId="0" borderId="0" xfId="20486" applyNumberFormat="1" applyFont="1" applyBorder="1" applyAlignment="1">
      <alignment horizontal="center"/>
    </xf>
    <xf numFmtId="37" fontId="4" fillId="0" borderId="133" xfId="20486" applyNumberFormat="1" applyBorder="1"/>
    <xf numFmtId="37" fontId="86" fillId="0" borderId="134" xfId="20486" applyNumberFormat="1" applyFont="1" applyBorder="1"/>
    <xf numFmtId="37" fontId="4" fillId="0" borderId="2" xfId="20486" applyNumberFormat="1" applyBorder="1"/>
    <xf numFmtId="0" fontId="1" fillId="0" borderId="0" xfId="0" applyFont="1" applyFill="1" applyBorder="1" applyAlignment="1"/>
    <xf numFmtId="167" fontId="0" fillId="0" borderId="0" xfId="0" applyNumberFormat="1"/>
    <xf numFmtId="38" fontId="1" fillId="0" borderId="131" xfId="0" applyNumberFormat="1" applyFont="1" applyFill="1" applyBorder="1" applyAlignment="1"/>
    <xf numFmtId="4" fontId="1" fillId="0" borderId="132" xfId="0" applyNumberFormat="1" applyFont="1" applyBorder="1" applyAlignment="1"/>
    <xf numFmtId="4" fontId="1" fillId="0" borderId="132" xfId="0" applyNumberFormat="1" applyFont="1" applyFill="1" applyBorder="1" applyAlignment="1"/>
    <xf numFmtId="4" fontId="1" fillId="80" borderId="132" xfId="0" applyNumberFormat="1" applyFont="1" applyFill="1" applyBorder="1" applyAlignment="1"/>
    <xf numFmtId="38" fontId="1" fillId="0" borderId="138" xfId="0" applyNumberFormat="1" applyFont="1" applyFill="1" applyBorder="1" applyAlignment="1"/>
    <xf numFmtId="4" fontId="1" fillId="0" borderId="136" xfId="0" applyNumberFormat="1" applyFont="1" applyBorder="1" applyAlignment="1"/>
    <xf numFmtId="37" fontId="86" fillId="0" borderId="0" xfId="20486" applyNumberFormat="1" applyFont="1" applyFill="1" applyBorder="1"/>
    <xf numFmtId="37" fontId="4" fillId="0" borderId="0" xfId="20486" applyNumberFormat="1" applyFill="1" applyBorder="1"/>
    <xf numFmtId="0" fontId="0" fillId="0" borderId="0" xfId="0" applyFill="1" applyBorder="1" applyAlignment="1"/>
    <xf numFmtId="211" fontId="1" fillId="0" borderId="131" xfId="0" applyNumberFormat="1" applyFont="1" applyFill="1" applyBorder="1" applyAlignment="1"/>
    <xf numFmtId="0" fontId="7" fillId="0" borderId="0" xfId="0" applyFont="1" applyFill="1" applyBorder="1" applyAlignment="1"/>
    <xf numFmtId="167" fontId="1" fillId="0" borderId="131" xfId="0" applyNumberFormat="1" applyFont="1" applyFill="1" applyBorder="1" applyAlignment="1"/>
    <xf numFmtId="38" fontId="0" fillId="0" borderId="0" xfId="0" applyNumberFormat="1"/>
    <xf numFmtId="0" fontId="7" fillId="0" borderId="2" xfId="0" applyFont="1" applyFill="1" applyBorder="1" applyAlignment="1"/>
    <xf numFmtId="167" fontId="1" fillId="0" borderId="138" xfId="0" applyNumberFormat="1" applyFont="1" applyFill="1" applyBorder="1" applyAlignment="1"/>
    <xf numFmtId="37" fontId="86" fillId="0" borderId="72" xfId="20486" applyNumberFormat="1" applyFont="1" applyBorder="1"/>
    <xf numFmtId="37" fontId="4" fillId="0" borderId="139" xfId="20486" applyNumberFormat="1" applyBorder="1"/>
    <xf numFmtId="37" fontId="86" fillId="0" borderId="108" xfId="20486" applyNumberFormat="1" applyFont="1" applyBorder="1"/>
    <xf numFmtId="37" fontId="4" fillId="0" borderId="108" xfId="20486" applyNumberFormat="1" applyFill="1" applyBorder="1"/>
    <xf numFmtId="37" fontId="4" fillId="0" borderId="140" xfId="20486" applyNumberFormat="1" applyBorder="1"/>
    <xf numFmtId="37" fontId="4" fillId="0" borderId="127" xfId="20486" applyNumberFormat="1" applyFont="1" applyBorder="1"/>
    <xf numFmtId="37" fontId="4" fillId="0" borderId="120" xfId="20486" applyNumberFormat="1" applyFont="1" applyBorder="1"/>
    <xf numFmtId="37" fontId="4" fillId="0" borderId="130" xfId="20486" applyNumberFormat="1" applyFont="1" applyBorder="1"/>
    <xf numFmtId="37" fontId="4" fillId="0" borderId="0" xfId="20486" applyNumberFormat="1" applyFont="1" applyBorder="1"/>
    <xf numFmtId="37" fontId="4" fillId="0" borderId="2" xfId="20486" applyNumberFormat="1" applyFont="1" applyBorder="1"/>
    <xf numFmtId="37" fontId="4" fillId="0" borderId="0" xfId="20486" applyNumberFormat="1" applyFont="1" applyFill="1" applyBorder="1"/>
    <xf numFmtId="37" fontId="47" fillId="0" borderId="0" xfId="20486" applyNumberFormat="1" applyFont="1" applyBorder="1"/>
    <xf numFmtId="37" fontId="47" fillId="0" borderId="130" xfId="20486" applyNumberFormat="1" applyFont="1" applyBorder="1"/>
    <xf numFmtId="37" fontId="47" fillId="0" borderId="0" xfId="20486" applyNumberFormat="1" applyFont="1" applyBorder="1" applyAlignment="1">
      <alignment horizontal="center"/>
    </xf>
    <xf numFmtId="37" fontId="47" fillId="0" borderId="131" xfId="20486" applyNumberFormat="1" applyFont="1" applyBorder="1" applyAlignment="1">
      <alignment horizontal="center"/>
    </xf>
    <xf numFmtId="37" fontId="47" fillId="0" borderId="132" xfId="20486" applyNumberFormat="1" applyFont="1" applyBorder="1" applyAlignment="1">
      <alignment horizontal="center"/>
    </xf>
    <xf numFmtId="37" fontId="47" fillId="0" borderId="134" xfId="20486" applyNumberFormat="1" applyFont="1" applyBorder="1"/>
    <xf numFmtId="37" fontId="47" fillId="0" borderId="2" xfId="20486" applyNumberFormat="1" applyFont="1" applyFill="1" applyBorder="1" applyAlignment="1">
      <alignment horizontal="center"/>
    </xf>
    <xf numFmtId="37" fontId="47" fillId="0" borderId="135" xfId="20486" applyNumberFormat="1" applyFont="1" applyFill="1" applyBorder="1" applyAlignment="1">
      <alignment horizontal="center"/>
    </xf>
    <xf numFmtId="37" fontId="47" fillId="0" borderId="136" xfId="20486" applyNumberFormat="1" applyFont="1" applyBorder="1" applyAlignment="1">
      <alignment horizontal="center"/>
    </xf>
    <xf numFmtId="0" fontId="4" fillId="0" borderId="0" xfId="0" applyFont="1" applyFill="1" applyBorder="1" applyAlignment="1"/>
    <xf numFmtId="38" fontId="4" fillId="0" borderId="131" xfId="0" applyNumberFormat="1" applyFont="1" applyFill="1" applyBorder="1" applyAlignment="1"/>
    <xf numFmtId="206" fontId="4" fillId="0" borderId="131" xfId="20483" applyNumberFormat="1" applyFont="1" applyFill="1" applyBorder="1" applyAlignment="1"/>
    <xf numFmtId="4" fontId="4" fillId="0" borderId="132" xfId="0" applyNumberFormat="1" applyFont="1" applyBorder="1" applyAlignment="1"/>
    <xf numFmtId="4" fontId="4" fillId="0" borderId="132" xfId="0" applyNumberFormat="1" applyFont="1" applyFill="1" applyBorder="1" applyAlignment="1"/>
    <xf numFmtId="4" fontId="4" fillId="80" borderId="132" xfId="0" applyNumberFormat="1" applyFont="1" applyFill="1" applyBorder="1" applyAlignment="1"/>
    <xf numFmtId="37" fontId="47" fillId="0" borderId="0" xfId="20486" applyNumberFormat="1" applyFont="1" applyFill="1" applyBorder="1" applyAlignment="1">
      <alignment horizontal="left"/>
    </xf>
    <xf numFmtId="37" fontId="47" fillId="0" borderId="137" xfId="20486" applyNumberFormat="1" applyFont="1" applyFill="1" applyBorder="1" applyAlignment="1">
      <alignment horizontal="right"/>
    </xf>
    <xf numFmtId="206" fontId="47" fillId="0" borderId="137" xfId="20483" applyNumberFormat="1" applyFont="1" applyFill="1" applyBorder="1" applyAlignment="1">
      <alignment horizontal="right"/>
    </xf>
    <xf numFmtId="37" fontId="4" fillId="0" borderId="123" xfId="20486" applyNumberFormat="1" applyFont="1" applyFill="1" applyBorder="1"/>
    <xf numFmtId="37" fontId="4" fillId="0" borderId="124" xfId="20486" applyNumberFormat="1" applyFont="1" applyBorder="1"/>
    <xf numFmtId="37" fontId="47" fillId="0" borderId="124" xfId="20486" applyNumberFormat="1" applyFont="1" applyBorder="1"/>
    <xf numFmtId="37" fontId="4" fillId="0" borderId="125" xfId="20486" applyNumberFormat="1" applyFont="1" applyBorder="1"/>
    <xf numFmtId="37" fontId="47" fillId="0" borderId="128" xfId="20486" applyNumberFormat="1" applyFont="1" applyBorder="1" applyAlignment="1">
      <alignment horizontal="center"/>
    </xf>
    <xf numFmtId="37" fontId="47" fillId="0" borderId="129" xfId="20486" applyNumberFormat="1" applyFont="1" applyBorder="1" applyAlignment="1">
      <alignment horizontal="center"/>
    </xf>
    <xf numFmtId="0" fontId="5" fillId="0" borderId="11" xfId="0" applyFont="1" applyBorder="1" applyAlignment="1">
      <alignment horizontal="center"/>
    </xf>
    <xf numFmtId="0" fontId="5" fillId="0" borderId="0" xfId="0" applyFont="1" applyBorder="1" applyAlignment="1">
      <alignment horizontal="center"/>
    </xf>
    <xf numFmtId="0" fontId="5" fillId="0" borderId="10" xfId="0" applyFont="1" applyBorder="1" applyAlignment="1">
      <alignment horizontal="center"/>
    </xf>
    <xf numFmtId="215" fontId="0" fillId="0" borderId="0" xfId="0" applyNumberFormat="1" applyBorder="1" applyAlignment="1">
      <alignment horizontal="center"/>
    </xf>
    <xf numFmtId="14" fontId="0" fillId="0" borderId="0" xfId="0" quotePrefix="1" applyNumberFormat="1" applyBorder="1"/>
    <xf numFmtId="0" fontId="0" fillId="0" borderId="0" xfId="0" applyFill="1" applyBorder="1" applyAlignment="1">
      <alignment horizontal="center"/>
    </xf>
    <xf numFmtId="215" fontId="0" fillId="0" borderId="0" xfId="0" applyNumberFormat="1" applyFill="1" applyBorder="1" applyAlignment="1">
      <alignment horizontal="center"/>
    </xf>
    <xf numFmtId="14" fontId="0" fillId="0" borderId="0" xfId="0" quotePrefix="1" applyNumberFormat="1" applyFill="1" applyBorder="1" applyAlignment="1">
      <alignment horizontal="center"/>
    </xf>
    <xf numFmtId="209" fontId="4" fillId="0" borderId="0" xfId="0" applyNumberFormat="1" applyFont="1" applyBorder="1" applyAlignment="1">
      <alignment horizontal="center"/>
    </xf>
    <xf numFmtId="0" fontId="0" fillId="0" borderId="10" xfId="0" applyBorder="1" applyAlignment="1">
      <alignment horizontal="centerContinuous"/>
    </xf>
    <xf numFmtId="0" fontId="0" fillId="0" borderId="19" xfId="0" applyBorder="1" applyAlignment="1">
      <alignment horizontal="centerContinuous"/>
    </xf>
    <xf numFmtId="0" fontId="53" fillId="0" borderId="28" xfId="0" applyFont="1" applyBorder="1" applyProtection="1">
      <protection locked="0"/>
    </xf>
    <xf numFmtId="0" fontId="4" fillId="79" borderId="23" xfId="0" applyFont="1" applyFill="1" applyBorder="1"/>
    <xf numFmtId="0" fontId="9" fillId="0" borderId="10" xfId="0" applyFont="1" applyBorder="1" applyAlignment="1">
      <alignment horizontal="centerContinuous"/>
    </xf>
    <xf numFmtId="0" fontId="0" fillId="0" borderId="29" xfId="0" applyBorder="1"/>
    <xf numFmtId="0" fontId="4" fillId="79" borderId="24" xfId="0" applyFont="1" applyFill="1" applyBorder="1"/>
    <xf numFmtId="0" fontId="4" fillId="0" borderId="16" xfId="0" applyFont="1" applyFill="1" applyBorder="1" applyAlignment="1">
      <alignment horizontal="center"/>
    </xf>
    <xf numFmtId="5" fontId="4" fillId="0" borderId="16" xfId="0" applyNumberFormat="1" applyFont="1" applyFill="1" applyBorder="1" applyAlignment="1" applyProtection="1">
      <alignment horizontal="center"/>
    </xf>
    <xf numFmtId="0" fontId="4" fillId="0" borderId="14" xfId="0" applyFont="1" applyFill="1" applyBorder="1" applyAlignment="1">
      <alignment horizontal="center"/>
    </xf>
    <xf numFmtId="206" fontId="53" fillId="0" borderId="141" xfId="20483" applyNumberFormat="1" applyFont="1" applyBorder="1"/>
    <xf numFmtId="37" fontId="53" fillId="0" borderId="141" xfId="0" applyNumberFormat="1" applyFont="1" applyBorder="1" applyProtection="1">
      <protection locked="0"/>
    </xf>
    <xf numFmtId="5" fontId="4" fillId="0" borderId="11" xfId="0" applyNumberFormat="1" applyFont="1" applyFill="1" applyBorder="1" applyProtection="1">
      <protection locked="0"/>
    </xf>
    <xf numFmtId="37" fontId="53" fillId="0" borderId="77" xfId="0" applyNumberFormat="1" applyFont="1" applyBorder="1" applyProtection="1">
      <protection locked="0"/>
    </xf>
    <xf numFmtId="206" fontId="53" fillId="0" borderId="77" xfId="20483" applyNumberFormat="1" applyFont="1" applyBorder="1"/>
    <xf numFmtId="37" fontId="4" fillId="0" borderId="11" xfId="0" applyNumberFormat="1" applyFont="1" applyFill="1" applyBorder="1" applyProtection="1">
      <protection locked="0"/>
    </xf>
    <xf numFmtId="5" fontId="4" fillId="0" borderId="20" xfId="0" applyNumberFormat="1" applyFont="1" applyFill="1" applyBorder="1" applyProtection="1"/>
    <xf numFmtId="0" fontId="4" fillId="0" borderId="13" xfId="0" applyFont="1" applyFill="1" applyBorder="1"/>
    <xf numFmtId="0" fontId="4" fillId="0" borderId="14" xfId="0" applyFont="1" applyFill="1" applyBorder="1"/>
    <xf numFmtId="0" fontId="2" fillId="0" borderId="10" xfId="0" applyFont="1" applyBorder="1" applyProtection="1">
      <protection locked="0"/>
    </xf>
    <xf numFmtId="0" fontId="2" fillId="0" borderId="11" xfId="0" applyFont="1" applyFill="1" applyBorder="1" applyProtection="1">
      <protection locked="0"/>
    </xf>
    <xf numFmtId="0" fontId="4" fillId="0" borderId="26" xfId="0" applyFont="1" applyFill="1" applyBorder="1"/>
    <xf numFmtId="0" fontId="4" fillId="0" borderId="27" xfId="0" applyFont="1" applyFill="1" applyBorder="1"/>
    <xf numFmtId="5" fontId="4" fillId="0" borderId="0" xfId="20483" applyNumberFormat="1" applyFont="1"/>
    <xf numFmtId="216" fontId="4" fillId="0" borderId="16" xfId="10545" applyNumberFormat="1" applyFont="1" applyFill="1" applyBorder="1" applyAlignment="1">
      <alignment horizontal="center"/>
    </xf>
    <xf numFmtId="37" fontId="4" fillId="0" borderId="16" xfId="10545" applyNumberFormat="1" applyFont="1" applyFill="1" applyBorder="1" applyAlignment="1" applyProtection="1">
      <alignment horizontal="right"/>
    </xf>
    <xf numFmtId="0" fontId="4" fillId="0" borderId="16" xfId="10545" applyFont="1" applyFill="1" applyBorder="1" applyAlignment="1">
      <alignment horizontal="center"/>
    </xf>
    <xf numFmtId="1" fontId="4" fillId="0" borderId="16" xfId="5877" applyNumberFormat="1" applyFont="1" applyFill="1" applyBorder="1" applyAlignment="1" applyProtection="1">
      <alignment horizontal="center"/>
    </xf>
    <xf numFmtId="217" fontId="4" fillId="0" borderId="16" xfId="18288" applyNumberFormat="1" applyFont="1" applyFill="1" applyBorder="1" applyAlignment="1" applyProtection="1">
      <alignment horizontal="center"/>
    </xf>
    <xf numFmtId="43" fontId="4" fillId="0" borderId="11" xfId="5877" applyNumberFormat="1" applyFont="1" applyFill="1" applyBorder="1" applyAlignment="1">
      <alignment horizontal="right"/>
    </xf>
    <xf numFmtId="43" fontId="4" fillId="0" borderId="11" xfId="5877" applyNumberFormat="1" applyFont="1" applyFill="1" applyBorder="1" applyAlignment="1">
      <alignment horizontal="center"/>
    </xf>
    <xf numFmtId="9" fontId="0" fillId="0" borderId="0" xfId="20485" applyNumberFormat="1" applyFont="1"/>
    <xf numFmtId="9" fontId="0" fillId="0" borderId="0" xfId="0" applyNumberFormat="1"/>
    <xf numFmtId="218" fontId="4" fillId="0" borderId="16" xfId="10545" applyNumberFormat="1" applyFont="1" applyFill="1" applyBorder="1" applyAlignment="1">
      <alignment horizontal="center"/>
    </xf>
    <xf numFmtId="43" fontId="4" fillId="0" borderId="33" xfId="5877" applyNumberFormat="1" applyFont="1" applyFill="1" applyBorder="1" applyAlignment="1">
      <alignment horizontal="center"/>
    </xf>
    <xf numFmtId="218" fontId="4" fillId="0" borderId="16" xfId="5881" applyNumberFormat="1" applyFont="1" applyBorder="1" applyAlignment="1">
      <alignment horizontal="center"/>
    </xf>
    <xf numFmtId="2" fontId="4" fillId="0" borderId="11" xfId="0" applyNumberFormat="1" applyFont="1" applyBorder="1" applyAlignment="1">
      <alignment horizontal="right"/>
    </xf>
    <xf numFmtId="165" fontId="4" fillId="0" borderId="16" xfId="5881" applyNumberFormat="1" applyFont="1" applyBorder="1" applyAlignment="1">
      <alignment horizontal="center"/>
    </xf>
    <xf numFmtId="49" fontId="4" fillId="0" borderId="16" xfId="0" applyNumberFormat="1" applyFont="1" applyBorder="1" applyAlignment="1">
      <alignment horizontal="center"/>
    </xf>
    <xf numFmtId="218" fontId="4" fillId="0" borderId="16" xfId="0" applyNumberFormat="1" applyFont="1" applyBorder="1" applyAlignment="1">
      <alignment horizontal="center"/>
    </xf>
    <xf numFmtId="0" fontId="4" fillId="0" borderId="11" xfId="0" applyFont="1" applyBorder="1" applyAlignment="1">
      <alignment horizontal="right"/>
    </xf>
    <xf numFmtId="218" fontId="4" fillId="0" borderId="16" xfId="10546" applyNumberFormat="1" applyFont="1" applyBorder="1" applyAlignment="1">
      <alignment horizontal="right"/>
    </xf>
    <xf numFmtId="37" fontId="4" fillId="0" borderId="16" xfId="10546" applyNumberFormat="1" applyFont="1" applyBorder="1" applyProtection="1"/>
    <xf numFmtId="218" fontId="4" fillId="0" borderId="16" xfId="10546" applyNumberFormat="1" applyFont="1" applyBorder="1" applyAlignment="1">
      <alignment horizontal="left"/>
    </xf>
    <xf numFmtId="0" fontId="4" fillId="0" borderId="28" xfId="0" applyFont="1" applyBorder="1" applyAlignment="1">
      <alignment horizontal="centerContinuous"/>
    </xf>
    <xf numFmtId="0" fontId="4" fillId="0" borderId="15" xfId="0" applyFont="1" applyBorder="1" applyAlignment="1">
      <alignment vertical="center"/>
    </xf>
    <xf numFmtId="0" fontId="4" fillId="0" borderId="17" xfId="0" applyFont="1" applyBorder="1" applyAlignment="1">
      <alignment vertical="center"/>
    </xf>
    <xf numFmtId="0" fontId="4" fillId="0" borderId="16" xfId="0" applyFont="1" applyBorder="1" applyAlignment="1">
      <alignment horizontal="right"/>
    </xf>
    <xf numFmtId="0" fontId="4" fillId="0" borderId="21" xfId="0" applyFont="1" applyBorder="1" applyAlignment="1">
      <alignment vertical="center"/>
    </xf>
    <xf numFmtId="0" fontId="4" fillId="0" borderId="22" xfId="0" applyFont="1" applyBorder="1" applyAlignment="1">
      <alignment horizontal="right"/>
    </xf>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4" fillId="0" borderId="101" xfId="0" applyFont="1" applyBorder="1" applyAlignment="1">
      <alignment horizontal="centerContinuous"/>
    </xf>
    <xf numFmtId="0" fontId="4" fillId="0" borderId="19" xfId="0" applyFont="1" applyBorder="1" applyAlignment="1">
      <alignment horizontal="centerContinuous"/>
    </xf>
    <xf numFmtId="0" fontId="4" fillId="0" borderId="142" xfId="0" applyFont="1" applyBorder="1"/>
    <xf numFmtId="219" fontId="4" fillId="0" borderId="16" xfId="0" applyNumberFormat="1" applyFont="1" applyBorder="1" applyProtection="1"/>
    <xf numFmtId="219" fontId="4" fillId="0" borderId="11" xfId="0" applyNumberFormat="1" applyFont="1" applyBorder="1" applyProtection="1"/>
    <xf numFmtId="5" fontId="4" fillId="0" borderId="40" xfId="0" applyNumberFormat="1" applyFont="1" applyBorder="1" applyProtection="1"/>
    <xf numFmtId="5" fontId="4" fillId="0" borderId="32" xfId="0" applyNumberFormat="1" applyFont="1" applyBorder="1" applyProtection="1"/>
    <xf numFmtId="5" fontId="5" fillId="0" borderId="0" xfId="0" applyNumberFormat="1" applyFont="1" applyAlignment="1" applyProtection="1">
      <alignment horizontal="centerContinuous"/>
    </xf>
    <xf numFmtId="5" fontId="4" fillId="0" borderId="0" xfId="0" applyNumberFormat="1" applyFont="1" applyAlignment="1" applyProtection="1">
      <alignment horizontal="centerContinuous"/>
    </xf>
    <xf numFmtId="5" fontId="4" fillId="0" borderId="11" xfId="0" applyNumberFormat="1" applyFont="1" applyBorder="1" applyAlignment="1" applyProtection="1">
      <alignment horizontal="centerContinuous"/>
    </xf>
    <xf numFmtId="5" fontId="4" fillId="0" borderId="16" xfId="0" applyNumberFormat="1" applyFont="1" applyBorder="1" applyAlignment="1" applyProtection="1">
      <alignment horizontal="center"/>
    </xf>
    <xf numFmtId="5" fontId="4" fillId="0" borderId="11" xfId="0" applyNumberFormat="1" applyFont="1" applyBorder="1" applyAlignment="1" applyProtection="1">
      <alignment horizontal="center"/>
    </xf>
    <xf numFmtId="219" fontId="4" fillId="0" borderId="0" xfId="0" applyNumberFormat="1" applyFont="1" applyProtection="1"/>
    <xf numFmtId="0" fontId="7" fillId="0" borderId="0" xfId="0" applyFont="1" applyAlignment="1">
      <alignment horizontal="right"/>
    </xf>
    <xf numFmtId="208" fontId="1" fillId="0" borderId="0" xfId="0" applyNumberFormat="1" applyFont="1" applyProtection="1"/>
    <xf numFmtId="0" fontId="0" fillId="0" borderId="9" xfId="0" applyBorder="1" applyAlignment="1">
      <alignment horizontal="centerContinuous"/>
    </xf>
    <xf numFmtId="0" fontId="55" fillId="0" borderId="11" xfId="0" applyFont="1" applyBorder="1" applyAlignment="1">
      <alignment horizontal="centerContinuous"/>
    </xf>
    <xf numFmtId="39" fontId="1" fillId="0" borderId="0" xfId="0" applyNumberFormat="1" applyFont="1" applyProtection="1"/>
    <xf numFmtId="0" fontId="5" fillId="0" borderId="0" xfId="20487" applyFont="1" applyBorder="1"/>
    <xf numFmtId="5" fontId="0" fillId="0" borderId="10" xfId="0" applyNumberFormat="1" applyBorder="1" applyProtection="1"/>
    <xf numFmtId="220" fontId="53" fillId="0" borderId="16" xfId="0" applyNumberFormat="1" applyFont="1" applyBorder="1" applyProtection="1">
      <protection locked="0"/>
    </xf>
    <xf numFmtId="206" fontId="53" fillId="0" borderId="16" xfId="20483" applyNumberFormat="1" applyFont="1" applyBorder="1" applyProtection="1">
      <protection locked="0"/>
    </xf>
    <xf numFmtId="206" fontId="53" fillId="0" borderId="16" xfId="20483" applyNumberFormat="1" applyFont="1" applyBorder="1"/>
    <xf numFmtId="220" fontId="53" fillId="0" borderId="16" xfId="0" applyNumberFormat="1" applyFont="1" applyBorder="1"/>
    <xf numFmtId="206" fontId="0" fillId="0" borderId="19" xfId="20483" applyNumberFormat="1" applyFont="1" applyBorder="1"/>
    <xf numFmtId="220" fontId="53" fillId="0" borderId="18" xfId="0" applyNumberFormat="1" applyFont="1" applyBorder="1" applyProtection="1">
      <protection locked="0"/>
    </xf>
    <xf numFmtId="206" fontId="53" fillId="0" borderId="18" xfId="20483" applyNumberFormat="1" applyFont="1" applyBorder="1" applyProtection="1">
      <protection locked="0"/>
    </xf>
    <xf numFmtId="0" fontId="56" fillId="0" borderId="13" xfId="0" applyFont="1" applyBorder="1" applyProtection="1">
      <protection locked="0"/>
    </xf>
    <xf numFmtId="37" fontId="56" fillId="0" borderId="18" xfId="0" applyNumberFormat="1" applyFont="1" applyBorder="1" applyProtection="1">
      <protection locked="0"/>
    </xf>
    <xf numFmtId="37" fontId="56" fillId="0" borderId="0" xfId="0" applyNumberFormat="1" applyFont="1" applyProtection="1">
      <protection locked="0"/>
    </xf>
    <xf numFmtId="0" fontId="5" fillId="0" borderId="26" xfId="0" applyFont="1" applyBorder="1"/>
    <xf numFmtId="208" fontId="0" fillId="0" borderId="143" xfId="0" applyNumberFormat="1" applyBorder="1" applyProtection="1"/>
    <xf numFmtId="37" fontId="0" fillId="0" borderId="0" xfId="0" applyNumberFormat="1" applyAlignment="1" applyProtection="1">
      <alignment horizontal="centerContinuous"/>
    </xf>
    <xf numFmtId="5" fontId="0" fillId="0" borderId="0" xfId="0" applyNumberFormat="1" applyAlignment="1" applyProtection="1">
      <alignment horizontal="centerContinuous"/>
    </xf>
    <xf numFmtId="0" fontId="4" fillId="0" borderId="69" xfId="0" applyFont="1" applyBorder="1"/>
    <xf numFmtId="0" fontId="0" fillId="0" borderId="69" xfId="0" applyBorder="1"/>
    <xf numFmtId="0" fontId="50" fillId="0" borderId="69" xfId="0" applyFont="1" applyBorder="1" applyAlignment="1">
      <alignment horizontal="centerContinuous"/>
    </xf>
    <xf numFmtId="0" fontId="4" fillId="0" borderId="69" xfId="0" applyFont="1" applyBorder="1" applyAlignment="1">
      <alignment horizontal="right"/>
    </xf>
    <xf numFmtId="0" fontId="4" fillId="0" borderId="144" xfId="0" applyFont="1" applyBorder="1"/>
    <xf numFmtId="0" fontId="4" fillId="0" borderId="66" xfId="0" applyFont="1" applyBorder="1"/>
    <xf numFmtId="0" fontId="4" fillId="0" borderId="145" xfId="0" applyFont="1" applyBorder="1"/>
    <xf numFmtId="0" fontId="4" fillId="0" borderId="0" xfId="0" applyFont="1" applyBorder="1" applyAlignment="1">
      <alignment horizontal="centerContinuous"/>
    </xf>
    <xf numFmtId="0" fontId="4" fillId="0" borderId="18" xfId="0" applyFont="1" applyFill="1" applyBorder="1" applyAlignment="1">
      <alignment horizontal="center"/>
    </xf>
    <xf numFmtId="5" fontId="4" fillId="0" borderId="18" xfId="0" applyNumberFormat="1" applyFont="1" applyFill="1" applyBorder="1" applyAlignment="1" applyProtection="1">
      <alignment horizontal="center"/>
    </xf>
    <xf numFmtId="0" fontId="2" fillId="0" borderId="16" xfId="0" applyFont="1" applyFill="1" applyBorder="1" applyProtection="1">
      <protection locked="0"/>
    </xf>
    <xf numFmtId="5" fontId="2" fillId="0" borderId="16" xfId="0" applyNumberFormat="1" applyFont="1" applyFill="1" applyBorder="1" applyProtection="1">
      <protection locked="0"/>
    </xf>
    <xf numFmtId="0" fontId="4" fillId="0" borderId="137" xfId="0" applyFont="1" applyBorder="1"/>
    <xf numFmtId="0" fontId="2" fillId="0" borderId="137" xfId="0" applyFont="1" applyBorder="1" applyProtection="1">
      <protection locked="0"/>
    </xf>
    <xf numFmtId="0" fontId="88" fillId="0" borderId="0" xfId="0" applyFont="1" applyProtection="1"/>
    <xf numFmtId="0" fontId="100" fillId="0" borderId="0" xfId="0" applyFont="1" applyAlignment="1" applyProtection="1">
      <alignment horizontal="centerContinuous"/>
    </xf>
    <xf numFmtId="0" fontId="91" fillId="0" borderId="0" xfId="0" applyFont="1" applyAlignment="1" applyProtection="1">
      <alignment horizontal="centerContinuous"/>
    </xf>
    <xf numFmtId="0" fontId="50" fillId="0" borderId="0" xfId="0" applyFont="1" applyProtection="1"/>
    <xf numFmtId="0" fontId="50" fillId="0" borderId="0" xfId="0" applyFont="1" applyAlignment="1" applyProtection="1">
      <alignment horizontal="centerContinuous"/>
    </xf>
    <xf numFmtId="0" fontId="91" fillId="0" borderId="0" xfId="0" applyFont="1" applyAlignment="1" applyProtection="1">
      <alignment horizontal="center"/>
    </xf>
    <xf numFmtId="0" fontId="0" fillId="0" borderId="0" xfId="0" applyAlignment="1" applyProtection="1">
      <alignment horizontal="center"/>
    </xf>
    <xf numFmtId="0" fontId="76" fillId="0" borderId="0" xfId="0" applyFont="1" applyAlignment="1" applyProtection="1">
      <alignment horizontal="center"/>
    </xf>
    <xf numFmtId="0" fontId="54" fillId="0" borderId="0" xfId="0" applyFont="1" applyAlignment="1" applyProtection="1">
      <alignment horizontal="center"/>
    </xf>
    <xf numFmtId="0" fontId="76" fillId="0" borderId="0" xfId="0" applyFont="1" applyProtection="1"/>
    <xf numFmtId="0" fontId="54" fillId="0" borderId="0" xfId="0" applyFont="1" applyProtection="1"/>
    <xf numFmtId="37" fontId="76" fillId="0" borderId="0" xfId="0" applyNumberFormat="1" applyFont="1" applyProtection="1"/>
    <xf numFmtId="37" fontId="0" fillId="0" borderId="101" xfId="0" applyNumberFormat="1" applyBorder="1" applyProtection="1"/>
    <xf numFmtId="37" fontId="50" fillId="0" borderId="0" xfId="0" applyNumberFormat="1" applyFont="1" applyProtection="1"/>
    <xf numFmtId="0" fontId="50" fillId="0" borderId="0" xfId="0" applyFont="1" applyAlignment="1" applyProtection="1">
      <alignment horizontal="left"/>
    </xf>
    <xf numFmtId="37" fontId="50" fillId="0" borderId="101" xfId="0" applyNumberFormat="1" applyFont="1" applyBorder="1" applyProtection="1"/>
    <xf numFmtId="0" fontId="5" fillId="0" borderId="0" xfId="0" applyFont="1" applyProtection="1"/>
    <xf numFmtId="37" fontId="4" fillId="0" borderId="101" xfId="0" applyNumberFormat="1" applyFont="1" applyBorder="1" applyAlignment="1" applyProtection="1">
      <alignment horizontal="right"/>
    </xf>
    <xf numFmtId="0" fontId="101" fillId="0" borderId="0" xfId="0" applyFont="1" applyAlignment="1">
      <alignment horizontal="centerContinuous" vertical="top"/>
    </xf>
    <xf numFmtId="0" fontId="101" fillId="0" borderId="0" xfId="0" applyFont="1" applyAlignment="1">
      <alignment horizontal="left"/>
    </xf>
    <xf numFmtId="0" fontId="101" fillId="0" borderId="0" xfId="0" applyFont="1" applyAlignment="1">
      <alignment horizontal="centerContinuous" vertical="top" wrapText="1"/>
    </xf>
    <xf numFmtId="0" fontId="102" fillId="0" borderId="0" xfId="0" applyFont="1" applyProtection="1">
      <protection locked="0"/>
    </xf>
    <xf numFmtId="0" fontId="56" fillId="0" borderId="0" xfId="0" applyFont="1" applyAlignment="1" applyProtection="1">
      <alignment horizontal="left"/>
      <protection locked="0"/>
    </xf>
    <xf numFmtId="0" fontId="103" fillId="0" borderId="0" xfId="0" applyFont="1" applyAlignment="1" applyProtection="1">
      <alignment horizontal="right"/>
      <protection locked="0"/>
    </xf>
    <xf numFmtId="0" fontId="103" fillId="0" borderId="0" xfId="0" applyFont="1" applyProtection="1">
      <protection locked="0"/>
    </xf>
    <xf numFmtId="0" fontId="104" fillId="0" borderId="0" xfId="0" applyFont="1" applyAlignment="1" applyProtection="1">
      <alignment vertical="top"/>
      <protection locked="0"/>
    </xf>
    <xf numFmtId="0" fontId="105" fillId="0" borderId="0" xfId="0" applyFont="1" applyProtection="1">
      <protection locked="0"/>
    </xf>
    <xf numFmtId="0" fontId="56" fillId="0" borderId="0" xfId="0" applyFont="1" applyAlignment="1" applyProtection="1">
      <alignment horizontal="right"/>
      <protection locked="0"/>
    </xf>
    <xf numFmtId="0" fontId="105" fillId="0" borderId="0" xfId="0" applyFont="1" applyAlignment="1" applyProtection="1">
      <alignment horizontal="centerContinuous"/>
      <protection locked="0"/>
    </xf>
    <xf numFmtId="0" fontId="51" fillId="0" borderId="0" xfId="0" applyFont="1" applyAlignment="1">
      <alignment horizontal="centerContinuous"/>
    </xf>
    <xf numFmtId="0" fontId="81" fillId="72" borderId="0" xfId="0" applyFont="1" applyFill="1"/>
    <xf numFmtId="0" fontId="5" fillId="0" borderId="0" xfId="0" applyFont="1" applyAlignment="1" applyProtection="1">
      <alignment horizontal="centerContinuous"/>
    </xf>
    <xf numFmtId="0" fontId="0" fillId="0" borderId="0" xfId="0" applyAlignment="1" applyProtection="1">
      <alignment horizontal="centerContinuous"/>
    </xf>
    <xf numFmtId="0" fontId="60" fillId="0" borderId="0" xfId="0" applyFont="1" applyAlignment="1" applyProtection="1">
      <alignment horizontal="centerContinuous"/>
    </xf>
    <xf numFmtId="0" fontId="55" fillId="0" borderId="0" xfId="0" applyFont="1" applyAlignment="1" applyProtection="1">
      <alignment horizontal="centerContinuous"/>
    </xf>
    <xf numFmtId="0" fontId="106" fillId="0" borderId="0" xfId="0" applyFont="1" applyFill="1" applyAlignment="1" applyProtection="1">
      <alignment horizontal="left"/>
    </xf>
    <xf numFmtId="0" fontId="76" fillId="0" borderId="0" xfId="0" applyFont="1" applyFill="1" applyProtection="1"/>
    <xf numFmtId="0" fontId="4" fillId="0" borderId="0" xfId="0" applyFont="1" applyFill="1" applyProtection="1"/>
    <xf numFmtId="5" fontId="4" fillId="0" borderId="0" xfId="0" applyNumberFormat="1" applyFont="1" applyFill="1" applyProtection="1"/>
    <xf numFmtId="37" fontId="4" fillId="0" borderId="0" xfId="0" applyNumberFormat="1" applyFont="1" applyFill="1" applyProtection="1"/>
    <xf numFmtId="0" fontId="0" fillId="0" borderId="0" xfId="0" applyFill="1" applyAlignment="1" applyProtection="1">
      <alignment horizontal="centerContinuous"/>
    </xf>
    <xf numFmtId="0" fontId="82" fillId="0" borderId="0" xfId="0" applyFont="1" applyFill="1" applyBorder="1" applyProtection="1"/>
    <xf numFmtId="0" fontId="4" fillId="0" borderId="0" xfId="0" applyFont="1" applyFill="1" applyAlignment="1" applyProtection="1">
      <alignment horizontal="left"/>
    </xf>
    <xf numFmtId="0" fontId="4" fillId="0" borderId="0" xfId="0" applyNumberFormat="1" applyFont="1" applyProtection="1"/>
    <xf numFmtId="7" fontId="4" fillId="0" borderId="0" xfId="0" applyNumberFormat="1" applyFont="1" applyProtection="1"/>
    <xf numFmtId="0" fontId="5" fillId="0" borderId="0" xfId="0" applyFont="1" applyAlignment="1" applyProtection="1">
      <alignment horizontal="center"/>
    </xf>
    <xf numFmtId="0" fontId="76" fillId="0" borderId="0" xfId="0" applyFont="1" applyAlignment="1" applyProtection="1">
      <alignment horizontal="centerContinuous"/>
    </xf>
    <xf numFmtId="221" fontId="4" fillId="0" borderId="0" xfId="0" applyNumberFormat="1" applyFont="1" applyProtection="1"/>
    <xf numFmtId="165" fontId="4" fillId="0" borderId="0" xfId="0" applyNumberFormat="1" applyFont="1" applyProtection="1"/>
    <xf numFmtId="210" fontId="4" fillId="0" borderId="0" xfId="0" applyNumberFormat="1" applyFont="1" applyProtection="1"/>
    <xf numFmtId="0" fontId="107" fillId="0" borderId="0" xfId="0" applyFont="1" applyProtection="1"/>
    <xf numFmtId="37" fontId="5" fillId="0" borderId="0" xfId="0" applyNumberFormat="1" applyFont="1" applyAlignment="1" applyProtection="1">
      <alignment horizontal="centerContinuous"/>
    </xf>
    <xf numFmtId="208" fontId="4" fillId="0" borderId="0" xfId="0" applyNumberFormat="1" applyFont="1" applyProtection="1"/>
    <xf numFmtId="0" fontId="4" fillId="0" borderId="0" xfId="0" applyFont="1" applyFill="1" applyAlignment="1" applyProtection="1">
      <alignment horizontal="centerContinuous"/>
    </xf>
    <xf numFmtId="0" fontId="76" fillId="0" borderId="0" xfId="0" applyFont="1" applyFill="1" applyAlignment="1" applyProtection="1">
      <alignment horizontal="centerContinuous"/>
    </xf>
    <xf numFmtId="206" fontId="4" fillId="0" borderId="0" xfId="20483" applyNumberFormat="1" applyFont="1" applyFill="1" applyProtection="1"/>
    <xf numFmtId="37" fontId="4" fillId="0" borderId="16" xfId="10545" applyNumberFormat="1" applyFont="1" applyFill="1" applyBorder="1" applyAlignment="1" applyProtection="1">
      <alignment horizontal="center"/>
    </xf>
    <xf numFmtId="218" fontId="4" fillId="0" borderId="16" xfId="10546" applyNumberFormat="1" applyFont="1" applyBorder="1" applyAlignment="1">
      <alignment horizontal="center"/>
    </xf>
    <xf numFmtId="0" fontId="4" fillId="0" borderId="33" xfId="5877" applyFont="1" applyFill="1" applyBorder="1" applyAlignment="1">
      <alignment horizontal="center"/>
    </xf>
    <xf numFmtId="10" fontId="4" fillId="0" borderId="16" xfId="0" applyNumberFormat="1" applyFont="1" applyBorder="1" applyAlignment="1" applyProtection="1">
      <alignment horizontal="center"/>
    </xf>
    <xf numFmtId="10" fontId="4" fillId="0" borderId="22" xfId="0" applyNumberFormat="1" applyFont="1" applyBorder="1" applyAlignment="1" applyProtection="1">
      <alignment horizontal="center"/>
    </xf>
    <xf numFmtId="43" fontId="4" fillId="0" borderId="33" xfId="5877" applyNumberFormat="1" applyFont="1" applyFill="1" applyBorder="1" applyAlignment="1">
      <alignment horizontal="right"/>
    </xf>
    <xf numFmtId="0" fontId="4" fillId="0" borderId="33" xfId="5877" applyFont="1" applyFill="1" applyBorder="1" applyAlignment="1">
      <alignment horizontal="right"/>
    </xf>
    <xf numFmtId="0" fontId="4" fillId="0" borderId="16" xfId="10545" applyFont="1" applyFill="1" applyBorder="1" applyAlignment="1">
      <alignment horizontal="right"/>
    </xf>
    <xf numFmtId="1" fontId="4" fillId="0" borderId="16" xfId="5877" applyNumberFormat="1" applyFont="1" applyFill="1" applyBorder="1" applyAlignment="1" applyProtection="1">
      <alignment horizontal="right"/>
    </xf>
    <xf numFmtId="217" fontId="4" fillId="0" borderId="16" xfId="18288" applyNumberFormat="1" applyFont="1" applyFill="1" applyBorder="1" applyAlignment="1" applyProtection="1">
      <alignment horizontal="right"/>
    </xf>
    <xf numFmtId="10" fontId="4" fillId="0" borderId="16" xfId="20485" applyNumberFormat="1" applyFont="1" applyFill="1" applyBorder="1" applyAlignment="1" applyProtection="1">
      <alignment horizontal="right"/>
    </xf>
    <xf numFmtId="216" fontId="4" fillId="0" borderId="16" xfId="10545" applyNumberFormat="1" applyFont="1" applyFill="1" applyBorder="1" applyAlignment="1">
      <alignment horizontal="right"/>
    </xf>
    <xf numFmtId="218" fontId="4" fillId="0" borderId="16" xfId="10545" applyNumberFormat="1" applyFont="1" applyFill="1" applyBorder="1" applyAlignment="1">
      <alignment horizontal="right"/>
    </xf>
    <xf numFmtId="10" fontId="4" fillId="0" borderId="16" xfId="20483" applyNumberFormat="1" applyFont="1" applyFill="1" applyBorder="1" applyAlignment="1" applyProtection="1">
      <alignment horizontal="right"/>
    </xf>
    <xf numFmtId="37" fontId="4" fillId="0" borderId="16" xfId="0" applyNumberFormat="1" applyFont="1" applyBorder="1" applyAlignment="1" applyProtection="1">
      <alignment horizontal="right"/>
    </xf>
    <xf numFmtId="10" fontId="4" fillId="0" borderId="16" xfId="0" applyNumberFormat="1" applyFont="1" applyBorder="1" applyAlignment="1" applyProtection="1">
      <alignment horizontal="right"/>
    </xf>
    <xf numFmtId="37" fontId="4" fillId="0" borderId="23" xfId="0" applyNumberFormat="1" applyFont="1" applyBorder="1" applyAlignment="1" applyProtection="1">
      <alignment horizontal="right"/>
    </xf>
    <xf numFmtId="10" fontId="4" fillId="0" borderId="22" xfId="0" applyNumberFormat="1" applyFont="1" applyBorder="1" applyAlignment="1" applyProtection="1">
      <alignment horizontal="right"/>
    </xf>
    <xf numFmtId="0" fontId="4" fillId="0" borderId="27" xfId="0" applyFont="1" applyBorder="1" applyAlignment="1">
      <alignment horizontal="right"/>
    </xf>
    <xf numFmtId="10" fontId="4" fillId="0" borderId="16" xfId="20485" applyNumberFormat="1" applyFont="1" applyBorder="1" applyAlignment="1" applyProtection="1">
      <alignment horizontal="right"/>
    </xf>
    <xf numFmtId="217" fontId="4" fillId="0" borderId="16" xfId="18289" applyNumberFormat="1" applyFont="1" applyBorder="1" applyAlignment="1" applyProtection="1">
      <alignment horizontal="right"/>
    </xf>
    <xf numFmtId="10" fontId="4" fillId="0" borderId="16" xfId="5881" applyNumberFormat="1" applyFont="1" applyBorder="1" applyAlignment="1" applyProtection="1">
      <alignment horizontal="right"/>
    </xf>
    <xf numFmtId="37" fontId="4" fillId="0" borderId="16" xfId="10546" applyNumberFormat="1" applyFont="1" applyBorder="1" applyAlignment="1" applyProtection="1">
      <alignment horizontal="right"/>
    </xf>
    <xf numFmtId="38" fontId="1" fillId="0" borderId="0" xfId="0" applyNumberFormat="1" applyFont="1" applyFill="1" applyBorder="1" applyAlignment="1"/>
    <xf numFmtId="211" fontId="1" fillId="0" borderId="0" xfId="0" applyNumberFormat="1" applyFont="1" applyFill="1" applyBorder="1" applyAlignment="1"/>
    <xf numFmtId="4" fontId="1" fillId="0" borderId="0" xfId="0" applyNumberFormat="1" applyFont="1" applyBorder="1" applyAlignment="1"/>
    <xf numFmtId="206" fontId="4" fillId="0" borderId="0" xfId="20483" applyNumberFormat="1" applyFont="1" applyProtection="1"/>
    <xf numFmtId="0" fontId="4" fillId="0" borderId="109" xfId="0" applyFont="1" applyBorder="1" applyAlignment="1">
      <alignment horizontal="center"/>
    </xf>
    <xf numFmtId="206" fontId="4" fillId="0" borderId="24" xfId="20483" applyNumberFormat="1" applyFont="1" applyBorder="1"/>
    <xf numFmtId="0" fontId="4" fillId="0" borderId="28" xfId="0" applyFont="1" applyBorder="1" applyAlignment="1">
      <alignment horizontal="right"/>
    </xf>
    <xf numFmtId="0" fontId="61" fillId="0" borderId="11" xfId="0" applyFont="1" applyBorder="1" applyAlignment="1" applyProtection="1">
      <alignment horizontal="left" wrapText="1"/>
      <protection locked="0"/>
    </xf>
    <xf numFmtId="0" fontId="61" fillId="0" borderId="11" xfId="0" applyFont="1" applyBorder="1" applyProtection="1">
      <protection locked="0"/>
    </xf>
    <xf numFmtId="206" fontId="4" fillId="0" borderId="19" xfId="20483" applyNumberFormat="1" applyFont="1" applyBorder="1"/>
    <xf numFmtId="206" fontId="4" fillId="0" borderId="20" xfId="20483" applyNumberFormat="1" applyFont="1" applyBorder="1"/>
    <xf numFmtId="5" fontId="4" fillId="0" borderId="0" xfId="0" applyNumberFormat="1" applyFont="1"/>
    <xf numFmtId="0" fontId="4" fillId="0" borderId="35" xfId="0" applyFont="1" applyBorder="1" applyProtection="1">
      <protection locked="0"/>
    </xf>
    <xf numFmtId="0" fontId="4" fillId="0" borderId="37" xfId="0" applyFont="1" applyBorder="1" applyProtection="1">
      <protection locked="0"/>
    </xf>
    <xf numFmtId="0" fontId="4" fillId="0" borderId="11" xfId="0" applyFont="1" applyBorder="1" applyAlignment="1" applyProtection="1">
      <alignment horizontal="center"/>
      <protection locked="0"/>
    </xf>
    <xf numFmtId="0" fontId="4" fillId="0" borderId="11" xfId="0" applyFont="1" applyBorder="1" applyProtection="1">
      <protection locked="0"/>
    </xf>
    <xf numFmtId="0" fontId="4" fillId="0" borderId="0" xfId="0" applyFont="1" applyAlignment="1">
      <alignment horizontal="centerContinuous" vertical="center" wrapText="1"/>
    </xf>
    <xf numFmtId="0" fontId="47" fillId="76" borderId="10" xfId="0" applyFont="1" applyFill="1" applyBorder="1" applyAlignment="1">
      <alignment horizontal="left"/>
    </xf>
    <xf numFmtId="0" fontId="47" fillId="76" borderId="13" xfId="0" applyFont="1" applyFill="1" applyBorder="1" applyAlignment="1">
      <alignment horizontal="right"/>
    </xf>
    <xf numFmtId="0" fontId="5" fillId="75" borderId="0" xfId="0" applyFont="1" applyFill="1" applyAlignment="1">
      <alignment horizontal="centerContinuous"/>
    </xf>
    <xf numFmtId="0" fontId="8" fillId="76" borderId="11" xfId="0" applyFont="1" applyFill="1" applyBorder="1" applyAlignment="1">
      <alignment horizontal="centerContinuous"/>
    </xf>
    <xf numFmtId="43" fontId="5" fillId="0" borderId="0" xfId="20483" applyFont="1"/>
    <xf numFmtId="0" fontId="4" fillId="0" borderId="28" xfId="0" applyFont="1" applyBorder="1" applyProtection="1">
      <protection locked="0"/>
    </xf>
    <xf numFmtId="37" fontId="4" fillId="0" borderId="68" xfId="20486" applyNumberFormat="1" applyBorder="1"/>
    <xf numFmtId="37" fontId="86" fillId="0" borderId="146" xfId="20486" applyNumberFormat="1" applyFont="1" applyBorder="1"/>
    <xf numFmtId="37" fontId="4" fillId="0" borderId="69" xfId="20486" applyNumberFormat="1" applyBorder="1"/>
    <xf numFmtId="0" fontId="1" fillId="0" borderId="69" xfId="0" applyFont="1" applyFill="1" applyBorder="1" applyAlignment="1"/>
    <xf numFmtId="38" fontId="1" fillId="0" borderId="147" xfId="0" applyNumberFormat="1" applyFont="1" applyFill="1" applyBorder="1" applyAlignment="1"/>
    <xf numFmtId="206" fontId="1" fillId="0" borderId="147" xfId="20483" applyNumberFormat="1" applyFont="1" applyFill="1" applyBorder="1" applyAlignment="1"/>
    <xf numFmtId="4" fontId="1" fillId="0" borderId="148" xfId="0" applyNumberFormat="1" applyFont="1" applyBorder="1" applyAlignment="1"/>
    <xf numFmtId="5" fontId="47" fillId="0" borderId="137" xfId="20486" applyNumberFormat="1" applyFont="1" applyFill="1" applyBorder="1" applyAlignment="1">
      <alignment horizontal="right"/>
    </xf>
    <xf numFmtId="206" fontId="53" fillId="0" borderId="81" xfId="20483" applyNumberFormat="1" applyFont="1" applyBorder="1"/>
    <xf numFmtId="37" fontId="53" fillId="0" borderId="81" xfId="0" applyNumberFormat="1" applyFont="1" applyBorder="1" applyProtection="1">
      <protection locked="0"/>
    </xf>
    <xf numFmtId="3" fontId="4" fillId="0" borderId="0" xfId="20487" applyNumberFormat="1" applyFont="1" applyAlignment="1">
      <alignment horizontal="right"/>
    </xf>
    <xf numFmtId="0" fontId="60" fillId="0" borderId="0" xfId="0" applyFont="1" applyAlignment="1">
      <alignment horizontal="left"/>
    </xf>
    <xf numFmtId="0" fontId="60" fillId="0" borderId="0" xfId="0" applyFont="1" applyAlignment="1">
      <alignment horizontal="right"/>
    </xf>
    <xf numFmtId="3" fontId="54" fillId="0" borderId="0" xfId="20487" applyNumberFormat="1" applyFont="1" applyAlignment="1">
      <alignment horizontal="right"/>
    </xf>
    <xf numFmtId="3" fontId="4" fillId="0" borderId="0" xfId="20487" applyNumberFormat="1" applyFont="1" applyBorder="1" applyAlignment="1">
      <alignment horizontal="right"/>
    </xf>
    <xf numFmtId="37" fontId="4" fillId="0" borderId="0" xfId="20483" applyNumberFormat="1" applyFont="1" applyProtection="1"/>
    <xf numFmtId="37" fontId="4" fillId="0" borderId="0" xfId="20483" applyNumberFormat="1" applyFont="1"/>
    <xf numFmtId="0" fontId="78" fillId="0" borderId="9" xfId="0" applyFont="1" applyFill="1" applyBorder="1" applyAlignment="1">
      <alignment horizontal="centerContinuous"/>
    </xf>
    <xf numFmtId="0" fontId="78" fillId="0" borderId="11" xfId="0" applyFont="1" applyFill="1" applyBorder="1" applyAlignment="1">
      <alignment horizontal="centerContinuous"/>
    </xf>
    <xf numFmtId="0" fontId="81" fillId="0" borderId="11" xfId="0" applyFont="1" applyFill="1" applyBorder="1" applyAlignment="1">
      <alignment horizontal="centerContinuous"/>
    </xf>
    <xf numFmtId="0" fontId="81" fillId="0" borderId="11" xfId="0" applyFont="1" applyFill="1" applyBorder="1"/>
    <xf numFmtId="0" fontId="47" fillId="0" borderId="27" xfId="0" applyFont="1" applyFill="1" applyBorder="1"/>
    <xf numFmtId="0" fontId="81" fillId="0" borderId="0" xfId="0" applyFont="1" applyFill="1" applyAlignment="1">
      <alignment horizontal="centerContinuous"/>
    </xf>
    <xf numFmtId="0" fontId="4" fillId="0" borderId="44" xfId="0" applyFont="1" applyBorder="1" applyProtection="1">
      <protection locked="0"/>
    </xf>
    <xf numFmtId="209" fontId="4" fillId="0" borderId="28" xfId="0" applyNumberFormat="1" applyFont="1" applyBorder="1" applyProtection="1">
      <protection locked="0"/>
    </xf>
    <xf numFmtId="37" fontId="4" fillId="0" borderId="28" xfId="0" applyNumberFormat="1" applyFont="1" applyBorder="1" applyProtection="1">
      <protection locked="0"/>
    </xf>
    <xf numFmtId="5" fontId="4" fillId="0" borderId="18" xfId="0" applyNumberFormat="1" applyFont="1" applyFill="1" applyBorder="1" applyProtection="1"/>
    <xf numFmtId="0" fontId="4" fillId="0" borderId="0" xfId="0" applyFont="1" applyFill="1" applyProtection="1">
      <protection locked="0"/>
    </xf>
    <xf numFmtId="5" fontId="4" fillId="0" borderId="0" xfId="0" applyNumberFormat="1" applyFont="1" applyFill="1" applyProtection="1">
      <protection locked="0"/>
    </xf>
    <xf numFmtId="37" fontId="4" fillId="0" borderId="0" xfId="0" applyNumberFormat="1" applyFont="1" applyFill="1" applyProtection="1">
      <protection locked="0"/>
    </xf>
    <xf numFmtId="0" fontId="50" fillId="0" borderId="0" xfId="0" applyFont="1" applyFill="1" applyProtection="1">
      <protection locked="0"/>
    </xf>
    <xf numFmtId="0" fontId="5" fillId="0" borderId="0" xfId="0" applyFont="1" applyFill="1" applyProtection="1">
      <protection locked="0"/>
    </xf>
    <xf numFmtId="0" fontId="76" fillId="0" borderId="0" xfId="0" applyFont="1" applyFill="1" applyProtection="1">
      <protection locked="0"/>
    </xf>
    <xf numFmtId="5" fontId="0" fillId="0" borderId="0" xfId="20483" applyNumberFormat="1" applyFont="1"/>
    <xf numFmtId="37" fontId="4" fillId="0" borderId="16" xfId="0" applyNumberFormat="1" applyFont="1" applyFill="1" applyBorder="1" applyProtection="1">
      <protection locked="0"/>
    </xf>
    <xf numFmtId="206" fontId="4" fillId="0" borderId="149" xfId="20483" applyNumberFormat="1" applyFont="1" applyBorder="1"/>
    <xf numFmtId="37" fontId="86" fillId="0" borderId="14" xfId="0" applyNumberFormat="1" applyFont="1" applyBorder="1" applyAlignment="1" applyProtection="1">
      <alignment horizontal="center"/>
    </xf>
    <xf numFmtId="0" fontId="4" fillId="0" borderId="0" xfId="0" applyFont="1" applyAlignment="1"/>
    <xf numFmtId="0" fontId="61" fillId="0" borderId="11" xfId="0" applyFont="1" applyFill="1" applyBorder="1" applyAlignment="1" applyProtection="1">
      <alignment wrapText="1"/>
      <protection locked="0"/>
    </xf>
    <xf numFmtId="0" fontId="61" fillId="0" borderId="11" xfId="0" applyFont="1" applyFill="1" applyBorder="1" applyAlignment="1" applyProtection="1">
      <alignment horizontal="left" wrapText="1"/>
      <protection locked="0"/>
    </xf>
    <xf numFmtId="0" fontId="61" fillId="0" borderId="11" xfId="0" applyFont="1" applyFill="1" applyBorder="1" applyProtection="1">
      <protection locked="0"/>
    </xf>
    <xf numFmtId="37" fontId="4" fillId="0" borderId="11" xfId="0" applyNumberFormat="1" applyFont="1" applyBorder="1" applyProtection="1">
      <protection locked="0"/>
    </xf>
    <xf numFmtId="0" fontId="4" fillId="0" borderId="0" xfId="0" applyFont="1" applyAlignment="1">
      <alignment horizontal="center"/>
    </xf>
    <xf numFmtId="206" fontId="53" fillId="0" borderId="0" xfId="20483" applyNumberFormat="1" applyFont="1" applyFill="1"/>
    <xf numFmtId="206" fontId="53" fillId="0" borderId="119" xfId="20483" applyNumberFormat="1" applyFont="1" applyBorder="1"/>
    <xf numFmtId="37" fontId="53" fillId="0" borderId="0" xfId="20483" applyNumberFormat="1" applyFont="1" applyFill="1" applyAlignment="1">
      <alignment horizontal="right"/>
    </xf>
    <xf numFmtId="0" fontId="0" fillId="0" borderId="7" xfId="0" applyBorder="1" applyAlignment="1">
      <alignment horizontal="center"/>
    </xf>
    <xf numFmtId="0" fontId="0" fillId="0" borderId="21" xfId="0" applyNumberFormat="1" applyBorder="1" applyAlignment="1" applyProtection="1">
      <alignment horizontal="center"/>
    </xf>
    <xf numFmtId="0" fontId="76" fillId="0" borderId="10" xfId="0" applyFont="1" applyBorder="1" applyAlignment="1">
      <alignment horizontal="left"/>
    </xf>
    <xf numFmtId="0" fontId="4" fillId="0" borderId="16" xfId="0" applyFont="1" applyBorder="1" applyAlignment="1" applyProtection="1">
      <alignment horizontal="center"/>
      <protection locked="0"/>
    </xf>
    <xf numFmtId="0" fontId="4" fillId="0" borderId="18" xfId="0" applyFont="1" applyBorder="1" applyAlignment="1" applyProtection="1">
      <alignment horizontal="center"/>
      <protection locked="0"/>
    </xf>
    <xf numFmtId="0" fontId="4" fillId="0" borderId="16" xfId="0" applyFont="1" applyBorder="1" applyAlignment="1" applyProtection="1">
      <alignment horizontal="left" wrapText="1"/>
      <protection locked="0"/>
    </xf>
    <xf numFmtId="0" fontId="4" fillId="0" borderId="28" xfId="0" applyFont="1" applyBorder="1" applyAlignment="1" applyProtection="1">
      <alignment horizontal="left" wrapText="1"/>
      <protection locked="0"/>
    </xf>
    <xf numFmtId="5" fontId="4" fillId="0" borderId="29" xfId="0" applyNumberFormat="1" applyFont="1" applyBorder="1" applyProtection="1">
      <protection locked="0"/>
    </xf>
    <xf numFmtId="5" fontId="4" fillId="0" borderId="30" xfId="0" applyNumberFormat="1" applyFont="1" applyBorder="1" applyProtection="1">
      <protection locked="0"/>
    </xf>
    <xf numFmtId="0" fontId="4" fillId="0" borderId="18" xfId="0" applyFont="1" applyBorder="1" applyAlignment="1" applyProtection="1">
      <alignment horizontal="left" wrapText="1"/>
      <protection locked="0"/>
    </xf>
    <xf numFmtId="37" fontId="4" fillId="0" borderId="16" xfId="0" applyNumberFormat="1" applyFont="1" applyBorder="1" applyAlignment="1" applyProtection="1">
      <alignment horizontal="right"/>
      <protection locked="0"/>
    </xf>
    <xf numFmtId="5" fontId="4" fillId="0" borderId="28" xfId="0" applyNumberFormat="1" applyFont="1" applyBorder="1" applyAlignment="1" applyProtection="1">
      <alignment horizontal="right"/>
      <protection locked="0"/>
    </xf>
    <xf numFmtId="5" fontId="4" fillId="0" borderId="33" xfId="0" applyNumberFormat="1" applyFont="1" applyBorder="1" applyAlignment="1" applyProtection="1">
      <alignment horizontal="right"/>
      <protection locked="0"/>
    </xf>
    <xf numFmtId="0" fontId="4" fillId="0" borderId="31" xfId="0" applyFont="1" applyBorder="1" applyProtection="1">
      <protection locked="0"/>
    </xf>
    <xf numFmtId="43" fontId="4" fillId="0" borderId="0" xfId="5877" applyNumberFormat="1" applyFont="1" applyFill="1" applyBorder="1" applyAlignment="1">
      <alignment horizontal="center"/>
    </xf>
    <xf numFmtId="0" fontId="7" fillId="0" borderId="26" xfId="0" applyFont="1" applyBorder="1" applyAlignment="1"/>
    <xf numFmtId="0" fontId="0" fillId="0" borderId="26" xfId="0" applyBorder="1" applyAlignment="1"/>
    <xf numFmtId="0" fontId="4" fillId="0" borderId="77" xfId="0" applyFont="1" applyBorder="1" applyAlignment="1">
      <alignment horizontal="center"/>
    </xf>
    <xf numFmtId="0" fontId="0" fillId="0" borderId="78" xfId="0" applyBorder="1" applyAlignment="1">
      <alignment horizontal="center"/>
    </xf>
    <xf numFmtId="0" fontId="4" fillId="0" borderId="79" xfId="0" applyFont="1" applyFill="1" applyBorder="1" applyAlignment="1">
      <alignment horizontal="center" wrapText="1"/>
    </xf>
    <xf numFmtId="0" fontId="4" fillId="0" borderId="80" xfId="0" applyFont="1" applyFill="1" applyBorder="1" applyAlignment="1">
      <alignment horizontal="center" wrapText="1"/>
    </xf>
    <xf numFmtId="0" fontId="4" fillId="0" borderId="83" xfId="0" applyFont="1" applyFill="1" applyBorder="1" applyAlignment="1">
      <alignment horizontal="center" wrapText="1"/>
    </xf>
    <xf numFmtId="0" fontId="4" fillId="0" borderId="84" xfId="0" applyFont="1" applyFill="1" applyBorder="1" applyAlignment="1">
      <alignment horizontal="center" wrapText="1"/>
    </xf>
    <xf numFmtId="0" fontId="4" fillId="0" borderId="81" xfId="0" applyFont="1" applyBorder="1" applyAlignment="1">
      <alignment horizontal="center"/>
    </xf>
    <xf numFmtId="0" fontId="4" fillId="0" borderId="82" xfId="0" applyFont="1" applyBorder="1" applyAlignment="1">
      <alignment horizontal="center"/>
    </xf>
    <xf numFmtId="0" fontId="4" fillId="0" borderId="0" xfId="0" applyFont="1" applyAlignment="1">
      <alignment horizontal="center"/>
    </xf>
    <xf numFmtId="0" fontId="0" fillId="0" borderId="0" xfId="0" applyAlignment="1"/>
    <xf numFmtId="0" fontId="52" fillId="0" borderId="65" xfId="0" applyFont="1" applyFill="1" applyBorder="1" applyAlignment="1">
      <alignment horizontal="center"/>
    </xf>
    <xf numFmtId="0" fontId="88" fillId="0" borderId="66" xfId="0" applyFont="1" applyBorder="1" applyAlignment="1">
      <alignment horizontal="center"/>
    </xf>
    <xf numFmtId="0" fontId="88" fillId="0" borderId="67" xfId="0" applyFont="1" applyBorder="1" applyAlignment="1">
      <alignment horizontal="center"/>
    </xf>
    <xf numFmtId="0" fontId="4" fillId="0" borderId="73" xfId="0" applyFont="1" applyBorder="1" applyAlignment="1">
      <alignment horizontal="center"/>
    </xf>
    <xf numFmtId="0" fontId="0" fillId="0" borderId="73" xfId="0" applyBorder="1" applyAlignment="1">
      <alignment horizontal="center"/>
    </xf>
    <xf numFmtId="0" fontId="0" fillId="0" borderId="74" xfId="0" applyBorder="1" applyAlignment="1">
      <alignment horizontal="center"/>
    </xf>
    <xf numFmtId="0" fontId="4" fillId="0" borderId="75" xfId="0" applyFont="1" applyFill="1" applyBorder="1" applyAlignment="1">
      <alignment horizontal="center"/>
    </xf>
    <xf numFmtId="0" fontId="0" fillId="0" borderId="76" xfId="0" applyFill="1" applyBorder="1" applyAlignment="1">
      <alignment horizontal="center"/>
    </xf>
    <xf numFmtId="0" fontId="0" fillId="0" borderId="77" xfId="0" applyBorder="1" applyAlignment="1">
      <alignment horizontal="center"/>
    </xf>
  </cellXfs>
  <cellStyles count="20488">
    <cellStyle name=" 1" xfId="1"/>
    <cellStyle name="$" xfId="2"/>
    <cellStyle name="$_0decimals" xfId="3"/>
    <cellStyle name="$_DCF Shell 2" xfId="4"/>
    <cellStyle name="$_Model_Sep_2_02" xfId="5"/>
    <cellStyle name="$_Pipeline Model v1 (09_09_02) v3" xfId="6"/>
    <cellStyle name="$1000s (0)" xfId="7"/>
    <cellStyle name="%" xfId="8"/>
    <cellStyle name="/dth" xfId="9"/>
    <cellStyle name="?? [0]_VERA" xfId="10"/>
    <cellStyle name="?????_VERA" xfId="11"/>
    <cellStyle name="??_VERA" xfId="12"/>
    <cellStyle name="_0decimals" xfId="13"/>
    <cellStyle name="_all RDV work assignments" xfId="14"/>
    <cellStyle name="_all RDV work assignments_August Pre-TRAC NE NY Report" xfId="15"/>
    <cellStyle name="_all RDV work assignments_August TRAC NE NY Report" xfId="16"/>
    <cellStyle name="_all RDV work assignments_Final August 10 TRAC Reports" xfId="17"/>
    <cellStyle name="_all RDV work assignments_July TRAC NE NY Report" xfId="18"/>
    <cellStyle name="_all RDV work assignments_Updated July TRAC NE NY Report" xfId="19"/>
    <cellStyle name="_Book1" xfId="20"/>
    <cellStyle name="_Book3" xfId="21"/>
    <cellStyle name="_Capex FY11-FY15 Control Total Summary - Jan 12th V3" xfId="22"/>
    <cellStyle name="_Checks" xfId="23"/>
    <cellStyle name="_Checks_August COR NE NY Report" xfId="24"/>
    <cellStyle name="_Checks_August Pre-TRAC NE NY Report" xfId="25"/>
    <cellStyle name="_Checks_August Pre-TRAC NE NY Report (6)" xfId="26"/>
    <cellStyle name="_Checks_August TRAC NE NY Report" xfId="27"/>
    <cellStyle name="_Checks_Final August 10 TRAC Reports" xfId="28"/>
    <cellStyle name="_Checks_July TRAC NE NY Report" xfId="29"/>
    <cellStyle name="_Checks_NE Total BP FY12-16v2" xfId="30"/>
    <cellStyle name="_Checks_NE TxT file August Updates #2v4KH-1Toniv2 " xfId="31"/>
    <cellStyle name="_Checks_Updated July TRAC NE NY Report" xfId="32"/>
    <cellStyle name="_Checks_US Investment Growthv2" xfId="33"/>
    <cellStyle name="_Comma" xfId="34"/>
    <cellStyle name="_Comma_CSC" xfId="35"/>
    <cellStyle name="_Comma_merger_plans_modified_9_3_1999" xfId="36"/>
    <cellStyle name="_Currency" xfId="37"/>
    <cellStyle name="_Currency_CSC" xfId="38"/>
    <cellStyle name="_Currency_merger_plans_modified_9_3_1999" xfId="39"/>
    <cellStyle name="_Currency_Model_Sep_2_02" xfId="40"/>
    <cellStyle name="_Currency_Pipeline Model v1 (09_09_02) v3" xfId="41"/>
    <cellStyle name="_CurrencySpace" xfId="42"/>
    <cellStyle name="_CurrencySpace_CSC" xfId="43"/>
    <cellStyle name="_CurrencySpace_merger_plans_modified_9_3_1999" xfId="44"/>
    <cellStyle name="_DRAFT LIST WORK ASSIGNMENTS TO TAM 052209" xfId="45"/>
    <cellStyle name="_DRAFT LIST WORK ASSIGNMENTS TO TAM 052209_August COR NE NY Report" xfId="46"/>
    <cellStyle name="_DRAFT LIST WORK ASSIGNMENTS TO TAM 052209_August Pre-TRAC NE NY Report" xfId="47"/>
    <cellStyle name="_DRAFT LIST WORK ASSIGNMENTS TO TAM 052209_August TRAC NE NY Report" xfId="48"/>
    <cellStyle name="_DRAFT LIST WORK ASSIGNMENTS TO TAM 052209_Final August 10 TRAC Reports" xfId="49"/>
    <cellStyle name="_DRAFT LIST WORK ASSIGNMENTS TO TAM 052209_JR-US Transmision BP FY11-15- 06- 01- 2010" xfId="50"/>
    <cellStyle name="_DRAFT LIST WORK ASSIGNMENTS TO TAM 052209_July TRAC NE NY Report" xfId="51"/>
    <cellStyle name="_DRAFT LIST WORK ASSIGNMENTS TO TAM 052209_Updated July TRAC NE NY Report" xfId="52"/>
    <cellStyle name="_DRAFT LIST WORK ASSIGNMENTS TO TAM 052209_US Investment Growthv2" xfId="53"/>
    <cellStyle name="_FY 2012_13-2016_17  5 year plan rev 0 20110930" xfId="54"/>
    <cellStyle name="_FY09 Capex budget Phased (04-07-08)v3" xfId="55"/>
    <cellStyle name="_FY09 Capex budget Phased (04-07-08)v3_August COR NE NY Report" xfId="56"/>
    <cellStyle name="_FY09 Capex budget Phased (04-07-08)v3_August Pre-TRAC NE NY Report" xfId="57"/>
    <cellStyle name="_FY09 Capex budget Phased (04-07-08)v3_August TRAC NE NY Report" xfId="58"/>
    <cellStyle name="_FY09 Capex budget Phased (04-07-08)v3_Final August 10 TRAC Reports" xfId="59"/>
    <cellStyle name="_FY09 Capex budget Phased (04-07-08)v3_JR-US Transmision BP FY11-15- 06- 01- 2010" xfId="60"/>
    <cellStyle name="_FY09 Capex budget Phased (04-07-08)v3_July TRAC NE NY Report" xfId="61"/>
    <cellStyle name="_FY09 Capex budget Phased (04-07-08)v3_Updated July TRAC NE NY Report" xfId="62"/>
    <cellStyle name="_FY09 Capex budget Phased (04-07-08)v3_US Investment Growthv2" xfId="63"/>
    <cellStyle name="_FY0910Business Plan SubmissionDMv2" xfId="64"/>
    <cellStyle name="_FY0910Business Plan SubmissionDMv2_August COR NE NY Report" xfId="65"/>
    <cellStyle name="_FY0910Business Plan SubmissionDMv2_August Pre-TRAC NE NY Report" xfId="66"/>
    <cellStyle name="_FY0910Business Plan SubmissionDMv2_August Pre-TRAC NE NY Report (6)" xfId="67"/>
    <cellStyle name="_FY0910Business Plan SubmissionDMv2_August TRAC NE NY Report" xfId="68"/>
    <cellStyle name="_FY0910Business Plan SubmissionDMv2_Final August 10 TRAC Reports" xfId="69"/>
    <cellStyle name="_FY0910Business Plan SubmissionDMv2_July TRAC NE NY Report" xfId="70"/>
    <cellStyle name="_FY0910Business Plan SubmissionDMv2_NE Total BP FY12-16v2" xfId="71"/>
    <cellStyle name="_FY0910Business Plan SubmissionDMv2_NE TxT file August Updates #2v4KH-1Toniv2 " xfId="72"/>
    <cellStyle name="_FY0910Business Plan SubmissionDMv2_Updated July TRAC NE NY Report" xfId="73"/>
    <cellStyle name="_FY0910Business Plan SubmissionDMv2_US Investment Growthv2" xfId="74"/>
    <cellStyle name="_FY10 Tracker LL" xfId="75"/>
    <cellStyle name="_FY10 Tracker LL_August Pre-TRAC NE NY Report" xfId="76"/>
    <cellStyle name="_FY10 Tracker LL_August TRAC NE NY Report" xfId="77"/>
    <cellStyle name="_FY10 Tracker LL_Final August 10 TRAC Reports" xfId="78"/>
    <cellStyle name="_FY10 Tracker LL_July TRAC NE NY Report" xfId="79"/>
    <cellStyle name="_FY10 Tracker LL_Updated July TRAC NE NY Report" xfId="80"/>
    <cellStyle name="_FY11 Budget vs. COS (Revised 11-04-10)" xfId="81"/>
    <cellStyle name="_Intercon Summary FY13-FY17" xfId="82"/>
    <cellStyle name="_Interconnector Actual vs Budget  0411" xfId="83"/>
    <cellStyle name="_Mass Returns Trace" xfId="84"/>
    <cellStyle name="_Multiple" xfId="85"/>
    <cellStyle name="_Multiple_CSC" xfId="86"/>
    <cellStyle name="_Multiple_merger_plans_modified_9_3_1999" xfId="87"/>
    <cellStyle name="_Multiple_Model_Sep_2_02" xfId="88"/>
    <cellStyle name="_Multiple_Pipeline Model v1 (09_09_02) v3" xfId="89"/>
    <cellStyle name="_MultipleSpace" xfId="90"/>
    <cellStyle name="_MultipleSpace_CSC" xfId="91"/>
    <cellStyle name="_MultipleSpace_merger_plans_modified_9_3_1999" xfId="92"/>
    <cellStyle name="_MultipleSpace_Model_Sep_2_02" xfId="93"/>
    <cellStyle name="_MultipleSpace_Pipeline Model v1 (09_09_02) v3" xfId="94"/>
    <cellStyle name="_Narragansett Electric ROE FY13-FY17 Draft 1007" xfId="95"/>
    <cellStyle name="_Narragansett Electric TKREPORT FY12 _New Org" xfId="96"/>
    <cellStyle name="_Narragansett Gas ROE FY13-FY17" xfId="97"/>
    <cellStyle name="_NE Line NEA" xfId="98"/>
    <cellStyle name="_NE Line NEA_August Pre-TRAC NE NY Report" xfId="99"/>
    <cellStyle name="_NE Line NEA_August TRAC NE NY Report" xfId="100"/>
    <cellStyle name="_NE Line NEA_Final August 10 TRAC Reports" xfId="101"/>
    <cellStyle name="_NE Line NEA_July TRAC NE NY Report" xfId="102"/>
    <cellStyle name="_NE Line NEA_Updated July TRAC NE NY Report" xfId="103"/>
    <cellStyle name="_NEA" xfId="104"/>
    <cellStyle name="_NECO Retrieves 2009-10" xfId="105"/>
    <cellStyle name="_NESD-Line" xfId="106"/>
    <cellStyle name="_NESD-Sub" xfId="107"/>
    <cellStyle name="_NY and NE Forecast Detail Reports" xfId="108"/>
    <cellStyle name="_NY and NE In-Service FY12-16" xfId="109"/>
    <cellStyle name="_NY COR based on 10-19 Capex File at Nov 9" xfId="110"/>
    <cellStyle name="_NY Forecast with Dec Changes" xfId="111"/>
    <cellStyle name="_NY Forecast with Dec Changes_August COR NE NY Report" xfId="112"/>
    <cellStyle name="_NY Forecast with Dec Changes_August Pre-TRAC NE NY Report" xfId="113"/>
    <cellStyle name="_NY Forecast with Dec Changes_August Pre-TRAC NE NY Report (6)" xfId="114"/>
    <cellStyle name="_NY Forecast with Dec Changes_August TRAC NE NY Report" xfId="115"/>
    <cellStyle name="_NY Forecast with Dec Changes_Final August 10 TRAC Reports" xfId="116"/>
    <cellStyle name="_NY Forecast with Dec Changes_July TRAC NE NY Report" xfId="117"/>
    <cellStyle name="_NY Forecast with Dec Changes_NE Total BP FY12-16v2" xfId="118"/>
    <cellStyle name="_NY Forecast with Dec Changes_NE TxT file August Updates #2v4KH-1Toniv2 " xfId="119"/>
    <cellStyle name="_NY Forecast with Dec Changes_Updated July TRAC NE NY Report" xfId="120"/>
    <cellStyle name="_NY Forecast with Dec Changes_US Investment Growthv2" xfId="121"/>
    <cellStyle name="_NY In-Service For Pete K Review" xfId="122"/>
    <cellStyle name="_NY NE Detail JAN TRAC WP Extract 012709" xfId="123"/>
    <cellStyle name="_NY Proposed Placeholders" xfId="124"/>
    <cellStyle name="_NY Proposed Placeholders_August COR NE NY Report" xfId="125"/>
    <cellStyle name="_NY Proposed Placeholders_August Pre-TRAC NE NY Report" xfId="126"/>
    <cellStyle name="_NY Proposed Placeholders_August Pre-TRAC NE NY Report (6)" xfId="127"/>
    <cellStyle name="_NY Proposed Placeholders_August TRAC NE NY Report" xfId="128"/>
    <cellStyle name="_NY Proposed Placeholders_Final August 10 TRAC Reports" xfId="129"/>
    <cellStyle name="_NY Proposed Placeholders_July TRAC NE NY Report" xfId="130"/>
    <cellStyle name="_NY Proposed Placeholders_NE Total BP FY12-16v2" xfId="131"/>
    <cellStyle name="_NY Proposed Placeholders_NE TxT file August Updates #2v4KH-1Toniv2 " xfId="132"/>
    <cellStyle name="_NY Proposed Placeholders_Updated July TRAC NE NY Report" xfId="133"/>
    <cellStyle name="_NY Proposed Placeholders_US Investment Growthv2" xfId="134"/>
    <cellStyle name="_NY TxT FY10 budget to Toni" xfId="135"/>
    <cellStyle name="_NY TxT FY10 budget to Toni_August COR NE NY Report" xfId="136"/>
    <cellStyle name="_NY TxT FY10 budget to Toni_August Pre-TRAC NE NY Report" xfId="137"/>
    <cellStyle name="_NY TxT FY10 budget to Toni_August Pre-TRAC NE NY Report (6)" xfId="138"/>
    <cellStyle name="_NY TxT FY10 budget to Toni_August TRAC NE NY Report" xfId="139"/>
    <cellStyle name="_NY TxT FY10 budget to Toni_Final August 10 TRAC Reports" xfId="140"/>
    <cellStyle name="_NY TxT FY10 budget to Toni_July TRAC NE NY Report" xfId="141"/>
    <cellStyle name="_NY TxT FY10 budget to Toni_NE Total BP FY12-16v2" xfId="142"/>
    <cellStyle name="_NY TxT FY10 budget to Toni_NE TxT file August Updates #2v4KH-1Toniv2 " xfId="143"/>
    <cellStyle name="_NY TxT FY10 budget to Toni_Updated July TRAC NE NY Report" xfId="144"/>
    <cellStyle name="_NY TxT FY10 budget to Toni_US Investment Growthv2" xfId="145"/>
    <cellStyle name="_Percent" xfId="146"/>
    <cellStyle name="_Percent_CSC" xfId="147"/>
    <cellStyle name="_Percent_merger_plans_modified_9_3_1999" xfId="148"/>
    <cellStyle name="_Percent_Model_Sep_2_02" xfId="149"/>
    <cellStyle name="_Percent_Pipeline Model v1 (09_09_02) v3" xfId="150"/>
    <cellStyle name="_PercentSpace" xfId="151"/>
    <cellStyle name="_PercentSpace_CSC" xfId="152"/>
    <cellStyle name="_PercentSpace_merger_plans_modified_9_3_1999" xfId="153"/>
    <cellStyle name="_PercentSpace_Model_Sep_2_02" xfId="154"/>
    <cellStyle name="_PercentSpace_Pipeline Model v1 (09_09_02) v3" xfId="155"/>
    <cellStyle name="_Revised COR Analysis 9-14 v2" xfId="156"/>
    <cellStyle name="_REVISED FY10 BP TOTALS - DEC 3 TES" xfId="157"/>
    <cellStyle name="_Revised OpEx Related to CapEx Analysis 9-14" xfId="158"/>
    <cellStyle name="_RI 5 Year Plan FY13_FY17 Final 9 21 11" xfId="159"/>
    <cellStyle name="_RI Returns (New Method) (CY11)" xfId="160"/>
    <cellStyle name="_RI Returns (New Method) (FY12)" xfId="161"/>
    <cellStyle name="_ROE NEP and NECO" xfId="162"/>
    <cellStyle name="_ROE Tables - CY2012-17" xfId="163"/>
    <cellStyle name="_Sect 2 Proposed Capital Spend Final (1) TPK (4)Final" xfId="164"/>
    <cellStyle name="_Sheet1" xfId="165"/>
    <cellStyle name="_Sheet2" xfId="166"/>
    <cellStyle name="_Sheet2_JR-US Transmision BP FY11-15- 06- 01- 2010" xfId="167"/>
    <cellStyle name="_Sheet2_US Investment Growthv2" xfId="168"/>
    <cellStyle name="_Test scoring_UKGDx_20070924_Pilot (DV)" xfId="169"/>
    <cellStyle name="_The Tracker" xfId="170"/>
    <cellStyle name="_TRAC_New" xfId="171"/>
    <cellStyle name="_TRAC_New_August COR NE NY Report" xfId="172"/>
    <cellStyle name="_TRAC_New_August Pre-TRAC NE NY Report" xfId="173"/>
    <cellStyle name="_TRAC_New_August Pre-TRAC NE NY Report (6)" xfId="174"/>
    <cellStyle name="_TRAC_New_August TRAC NE NY Report" xfId="175"/>
    <cellStyle name="_TRAC_New_Final August 10 TRAC Reports" xfId="176"/>
    <cellStyle name="_TRAC_New_July TRAC NE NY Report" xfId="177"/>
    <cellStyle name="_TRAC_New_NE Total BP FY12-16v2" xfId="178"/>
    <cellStyle name="_TRAC_New_NE TxT file August Updates #2v4KH-1Toniv2 " xfId="179"/>
    <cellStyle name="_TRAC_New_Updated July TRAC NE NY Report" xfId="180"/>
    <cellStyle name="_TRAC_New_US Investment Growthv2" xfId="181"/>
    <cellStyle name="_Work Assignment" xfId="182"/>
    <cellStyle name="’Ê‰Ý [0.00]_Area" xfId="183"/>
    <cellStyle name="’Ê‰Ý_Area" xfId="184"/>
    <cellStyle name="£ BP" xfId="185"/>
    <cellStyle name="£[2]" xfId="186"/>
    <cellStyle name="¥ JY" xfId="187"/>
    <cellStyle name="=C:\WINNT\SYSTEM32\COMMAND.COM" xfId="188"/>
    <cellStyle name="•W_Area" xfId="189"/>
    <cellStyle name="0" xfId="190"/>
    <cellStyle name="0DP" xfId="191"/>
    <cellStyle name="0DP bold" xfId="192"/>
    <cellStyle name="0DP_calcSens" xfId="193"/>
    <cellStyle name="1000s (0)" xfId="194"/>
    <cellStyle name="1DP" xfId="195"/>
    <cellStyle name="1DP bold" xfId="196"/>
    <cellStyle name="20% - Accent1 10" xfId="197"/>
    <cellStyle name="20% - Accent1 10 2" xfId="198"/>
    <cellStyle name="20% - Accent1 10 2 2" xfId="199"/>
    <cellStyle name="20% - Accent1 10 2 3" xfId="200"/>
    <cellStyle name="20% - Accent1 10 3" xfId="201"/>
    <cellStyle name="20% - Accent1 10 3 2" xfId="202"/>
    <cellStyle name="20% - Accent1 10 3 3" xfId="203"/>
    <cellStyle name="20% - Accent1 10 4" xfId="204"/>
    <cellStyle name="20% - Accent1 10 5" xfId="205"/>
    <cellStyle name="20% - Accent1 10 6" xfId="206"/>
    <cellStyle name="20% - Accent1 10 7" xfId="207"/>
    <cellStyle name="20% - Accent1 10_Income Statement " xfId="208"/>
    <cellStyle name="20% - Accent1 11" xfId="209"/>
    <cellStyle name="20% - Accent1 11 2" xfId="210"/>
    <cellStyle name="20% - Accent1 11 3" xfId="211"/>
    <cellStyle name="20% - Accent1 11 4" xfId="212"/>
    <cellStyle name="20% - Accent1 12" xfId="213"/>
    <cellStyle name="20% - Accent1 12 2" xfId="214"/>
    <cellStyle name="20% - Accent1 13" xfId="215"/>
    <cellStyle name="20% - Accent1 13 2" xfId="216"/>
    <cellStyle name="20% - Accent1 14" xfId="217"/>
    <cellStyle name="20% - Accent1 15" xfId="218"/>
    <cellStyle name="20% - Accent1 16" xfId="219"/>
    <cellStyle name="20% - Accent1 17" xfId="220"/>
    <cellStyle name="20% - Accent1 18" xfId="221"/>
    <cellStyle name="20% - Accent1 19" xfId="222"/>
    <cellStyle name="20% - Accent1 2" xfId="223"/>
    <cellStyle name="20% - Accent1 2 2" xfId="224"/>
    <cellStyle name="20% - Accent1 2 2 2" xfId="225"/>
    <cellStyle name="20% - Accent1 2 2 2 2" xfId="226"/>
    <cellStyle name="20% - Accent1 2 2 2 3" xfId="227"/>
    <cellStyle name="20% - Accent1 2 2 3" xfId="228"/>
    <cellStyle name="20% - Accent1 2 2 3 2" xfId="229"/>
    <cellStyle name="20% - Accent1 2 2 4" xfId="230"/>
    <cellStyle name="20% - Accent1 2 2 5" xfId="231"/>
    <cellStyle name="20% - Accent1 2 3" xfId="232"/>
    <cellStyle name="20% - Accent1 2 3 2" xfId="233"/>
    <cellStyle name="20% - Accent1 2 3 2 2" xfId="234"/>
    <cellStyle name="20% - Accent1 2 3 3" xfId="235"/>
    <cellStyle name="20% - Accent1 2 3 4" xfId="236"/>
    <cellStyle name="20% - Accent1 2 4" xfId="237"/>
    <cellStyle name="20% - Accent1 2 4 2" xfId="238"/>
    <cellStyle name="20% - Accent1 2 4 3" xfId="239"/>
    <cellStyle name="20% - Accent1 2 4 4" xfId="240"/>
    <cellStyle name="20% - Accent1 2 5" xfId="241"/>
    <cellStyle name="20% - Accent1 2 5 2" xfId="242"/>
    <cellStyle name="20% - Accent1 2 6" xfId="243"/>
    <cellStyle name="20% - Accent1 2 6 2" xfId="244"/>
    <cellStyle name="20% - Accent1 2 7" xfId="245"/>
    <cellStyle name="20% - Accent1 2_Income Statement " xfId="246"/>
    <cellStyle name="20% - Accent1 20" xfId="247"/>
    <cellStyle name="20% - Accent1 21" xfId="248"/>
    <cellStyle name="20% - Accent1 22" xfId="249"/>
    <cellStyle name="20% - Accent1 23" xfId="250"/>
    <cellStyle name="20% - Accent1 24" xfId="251"/>
    <cellStyle name="20% - Accent1 25" xfId="252"/>
    <cellStyle name="20% - Accent1 26" xfId="253"/>
    <cellStyle name="20% - Accent1 27" xfId="254"/>
    <cellStyle name="20% - Accent1 28" xfId="255"/>
    <cellStyle name="20% - Accent1 29" xfId="256"/>
    <cellStyle name="20% - Accent1 3" xfId="257"/>
    <cellStyle name="20% - Accent1 3 2" xfId="258"/>
    <cellStyle name="20% - Accent1 3 2 2" xfId="259"/>
    <cellStyle name="20% - Accent1 3 2 2 2" xfId="260"/>
    <cellStyle name="20% - Accent1 3 2 3" xfId="261"/>
    <cellStyle name="20% - Accent1 3 2 3 2" xfId="262"/>
    <cellStyle name="20% - Accent1 3 2 4" xfId="263"/>
    <cellStyle name="20% - Accent1 3 3" xfId="264"/>
    <cellStyle name="20% - Accent1 3 3 2" xfId="265"/>
    <cellStyle name="20% - Accent1 3 3 3" xfId="266"/>
    <cellStyle name="20% - Accent1 3 3 4" xfId="267"/>
    <cellStyle name="20% - Accent1 3 4" xfId="268"/>
    <cellStyle name="20% - Accent1 3 4 2" xfId="269"/>
    <cellStyle name="20% - Accent1 3 5" xfId="270"/>
    <cellStyle name="20% - Accent1 3 6" xfId="271"/>
    <cellStyle name="20% - Accent1 3_Income Statement " xfId="272"/>
    <cellStyle name="20% - Accent1 30" xfId="273"/>
    <cellStyle name="20% - Accent1 31" xfId="274"/>
    <cellStyle name="20% - Accent1 4" xfId="275"/>
    <cellStyle name="20% - Accent1 4 2" xfId="276"/>
    <cellStyle name="20% - Accent1 4 2 2" xfId="277"/>
    <cellStyle name="20% - Accent1 4 2 2 2" xfId="278"/>
    <cellStyle name="20% - Accent1 4 2 3" xfId="279"/>
    <cellStyle name="20% - Accent1 4 2 4" xfId="280"/>
    <cellStyle name="20% - Accent1 4 3" xfId="281"/>
    <cellStyle name="20% - Accent1 4 3 2" xfId="282"/>
    <cellStyle name="20% - Accent1 4 3 3" xfId="283"/>
    <cellStyle name="20% - Accent1 4 3 4" xfId="284"/>
    <cellStyle name="20% - Accent1 4 4" xfId="285"/>
    <cellStyle name="20% - Accent1 4 4 2" xfId="286"/>
    <cellStyle name="20% - Accent1 4 5" xfId="287"/>
    <cellStyle name="20% - Accent1 4 6" xfId="288"/>
    <cellStyle name="20% - Accent1 4 7" xfId="289"/>
    <cellStyle name="20% - Accent1 4 8" xfId="290"/>
    <cellStyle name="20% - Accent1 4_Income Statement " xfId="291"/>
    <cellStyle name="20% - Accent1 5" xfId="292"/>
    <cellStyle name="20% - Accent1 5 2" xfId="293"/>
    <cellStyle name="20% - Accent1 5 2 2" xfId="294"/>
    <cellStyle name="20% - Accent1 5 2 2 2" xfId="295"/>
    <cellStyle name="20% - Accent1 5 2 3" xfId="296"/>
    <cellStyle name="20% - Accent1 5 2 4" xfId="297"/>
    <cellStyle name="20% - Accent1 5 3" xfId="298"/>
    <cellStyle name="20% - Accent1 5 3 2" xfId="299"/>
    <cellStyle name="20% - Accent1 5 3 3" xfId="300"/>
    <cellStyle name="20% - Accent1 5 3 4" xfId="301"/>
    <cellStyle name="20% - Accent1 5 4" xfId="302"/>
    <cellStyle name="20% - Accent1 5 5" xfId="303"/>
    <cellStyle name="20% - Accent1 5 6" xfId="304"/>
    <cellStyle name="20% - Accent1 5 7" xfId="305"/>
    <cellStyle name="20% - Accent1 5_Income Statement " xfId="306"/>
    <cellStyle name="20% - Accent1 6" xfId="307"/>
    <cellStyle name="20% - Accent1 6 2" xfId="308"/>
    <cellStyle name="20% - Accent1 6 2 2" xfId="309"/>
    <cellStyle name="20% - Accent1 6 2 3" xfId="310"/>
    <cellStyle name="20% - Accent1 6 2 4" xfId="311"/>
    <cellStyle name="20% - Accent1 6 3" xfId="312"/>
    <cellStyle name="20% - Accent1 6 3 2" xfId="313"/>
    <cellStyle name="20% - Accent1 6 3 3" xfId="314"/>
    <cellStyle name="20% - Accent1 6 4" xfId="315"/>
    <cellStyle name="20% - Accent1 6 5" xfId="316"/>
    <cellStyle name="20% - Accent1 6 6" xfId="317"/>
    <cellStyle name="20% - Accent1 6 7" xfId="318"/>
    <cellStyle name="20% - Accent1 6_Income Statement " xfId="319"/>
    <cellStyle name="20% - Accent1 7" xfId="320"/>
    <cellStyle name="20% - Accent1 7 2" xfId="321"/>
    <cellStyle name="20% - Accent1 7 2 2" xfId="322"/>
    <cellStyle name="20% - Accent1 7 2 3" xfId="323"/>
    <cellStyle name="20% - Accent1 7 2 4" xfId="324"/>
    <cellStyle name="20% - Accent1 7 3" xfId="325"/>
    <cellStyle name="20% - Accent1 7 3 2" xfId="326"/>
    <cellStyle name="20% - Accent1 7 3 3" xfId="327"/>
    <cellStyle name="20% - Accent1 7 4" xfId="328"/>
    <cellStyle name="20% - Accent1 7 5" xfId="329"/>
    <cellStyle name="20% - Accent1 7 6" xfId="330"/>
    <cellStyle name="20% - Accent1 7 7" xfId="331"/>
    <cellStyle name="20% - Accent1 7_Income Statement " xfId="332"/>
    <cellStyle name="20% - Accent1 8" xfId="333"/>
    <cellStyle name="20% - Accent1 8 2" xfId="334"/>
    <cellStyle name="20% - Accent1 8 2 2" xfId="335"/>
    <cellStyle name="20% - Accent1 8 2 3" xfId="336"/>
    <cellStyle name="20% - Accent1 8 2 4" xfId="337"/>
    <cellStyle name="20% - Accent1 8 3" xfId="338"/>
    <cellStyle name="20% - Accent1 8 3 2" xfId="339"/>
    <cellStyle name="20% - Accent1 8 3 3" xfId="340"/>
    <cellStyle name="20% - Accent1 8 4" xfId="341"/>
    <cellStyle name="20% - Accent1 8 5" xfId="342"/>
    <cellStyle name="20% - Accent1 8 6" xfId="343"/>
    <cellStyle name="20% - Accent1 8 7" xfId="344"/>
    <cellStyle name="20% - Accent1 8_Income Statement " xfId="345"/>
    <cellStyle name="20% - Accent1 9" xfId="346"/>
    <cellStyle name="20% - Accent1 9 2" xfId="347"/>
    <cellStyle name="20% - Accent1 9 2 2" xfId="348"/>
    <cellStyle name="20% - Accent1 9 2 3" xfId="349"/>
    <cellStyle name="20% - Accent1 9 3" xfId="350"/>
    <cellStyle name="20% - Accent1 9 3 2" xfId="351"/>
    <cellStyle name="20% - Accent1 9 3 3" xfId="352"/>
    <cellStyle name="20% - Accent1 9 4" xfId="353"/>
    <cellStyle name="20% - Accent1 9 5" xfId="354"/>
    <cellStyle name="20% - Accent1 9 6" xfId="355"/>
    <cellStyle name="20% - Accent1 9 7" xfId="356"/>
    <cellStyle name="20% - Accent1 9_Income Statement " xfId="357"/>
    <cellStyle name="20% - Accent2 10" xfId="358"/>
    <cellStyle name="20% - Accent2 10 2" xfId="359"/>
    <cellStyle name="20% - Accent2 10 2 2" xfId="360"/>
    <cellStyle name="20% - Accent2 10 2 3" xfId="361"/>
    <cellStyle name="20% - Accent2 10 3" xfId="362"/>
    <cellStyle name="20% - Accent2 10 3 2" xfId="363"/>
    <cellStyle name="20% - Accent2 10 3 3" xfId="364"/>
    <cellStyle name="20% - Accent2 10 4" xfId="365"/>
    <cellStyle name="20% - Accent2 10 5" xfId="366"/>
    <cellStyle name="20% - Accent2 10 6" xfId="367"/>
    <cellStyle name="20% - Accent2 10 7" xfId="368"/>
    <cellStyle name="20% - Accent2 10_Income Statement " xfId="369"/>
    <cellStyle name="20% - Accent2 11" xfId="370"/>
    <cellStyle name="20% - Accent2 11 2" xfId="371"/>
    <cellStyle name="20% - Accent2 11 3" xfId="372"/>
    <cellStyle name="20% - Accent2 11 4" xfId="373"/>
    <cellStyle name="20% - Accent2 12" xfId="374"/>
    <cellStyle name="20% - Accent2 12 2" xfId="375"/>
    <cellStyle name="20% - Accent2 13" xfId="376"/>
    <cellStyle name="20% - Accent2 13 2" xfId="377"/>
    <cellStyle name="20% - Accent2 14" xfId="378"/>
    <cellStyle name="20% - Accent2 15" xfId="379"/>
    <cellStyle name="20% - Accent2 16" xfId="380"/>
    <cellStyle name="20% - Accent2 17" xfId="381"/>
    <cellStyle name="20% - Accent2 18" xfId="382"/>
    <cellStyle name="20% - Accent2 19" xfId="383"/>
    <cellStyle name="20% - Accent2 2" xfId="384"/>
    <cellStyle name="20% - Accent2 2 2" xfId="385"/>
    <cellStyle name="20% - Accent2 2 2 2" xfId="386"/>
    <cellStyle name="20% - Accent2 2 2 2 2" xfId="387"/>
    <cellStyle name="20% - Accent2 2 2 2 3" xfId="388"/>
    <cellStyle name="20% - Accent2 2 2 3" xfId="389"/>
    <cellStyle name="20% - Accent2 2 2 3 2" xfId="390"/>
    <cellStyle name="20% - Accent2 2 2 4" xfId="391"/>
    <cellStyle name="20% - Accent2 2 2 5" xfId="392"/>
    <cellStyle name="20% - Accent2 2 3" xfId="393"/>
    <cellStyle name="20% - Accent2 2 3 2" xfId="394"/>
    <cellStyle name="20% - Accent2 2 3 2 2" xfId="395"/>
    <cellStyle name="20% - Accent2 2 3 3" xfId="396"/>
    <cellStyle name="20% - Accent2 2 3 4" xfId="397"/>
    <cellStyle name="20% - Accent2 2 4" xfId="398"/>
    <cellStyle name="20% - Accent2 2 4 2" xfId="399"/>
    <cellStyle name="20% - Accent2 2 4 3" xfId="400"/>
    <cellStyle name="20% - Accent2 2 4 4" xfId="401"/>
    <cellStyle name="20% - Accent2 2 5" xfId="402"/>
    <cellStyle name="20% - Accent2 2 5 2" xfId="403"/>
    <cellStyle name="20% - Accent2 2 6" xfId="404"/>
    <cellStyle name="20% - Accent2 2 6 2" xfId="405"/>
    <cellStyle name="20% - Accent2 2 7" xfId="406"/>
    <cellStyle name="20% - Accent2 2_Income Statement " xfId="407"/>
    <cellStyle name="20% - Accent2 20" xfId="408"/>
    <cellStyle name="20% - Accent2 21" xfId="409"/>
    <cellStyle name="20% - Accent2 22" xfId="410"/>
    <cellStyle name="20% - Accent2 23" xfId="411"/>
    <cellStyle name="20% - Accent2 24" xfId="412"/>
    <cellStyle name="20% - Accent2 25" xfId="413"/>
    <cellStyle name="20% - Accent2 26" xfId="414"/>
    <cellStyle name="20% - Accent2 27" xfId="415"/>
    <cellStyle name="20% - Accent2 28" xfId="416"/>
    <cellStyle name="20% - Accent2 29" xfId="417"/>
    <cellStyle name="20% - Accent2 3" xfId="418"/>
    <cellStyle name="20% - Accent2 3 2" xfId="419"/>
    <cellStyle name="20% - Accent2 3 2 2" xfId="420"/>
    <cellStyle name="20% - Accent2 3 2 2 2" xfId="421"/>
    <cellStyle name="20% - Accent2 3 2 3" xfId="422"/>
    <cellStyle name="20% - Accent2 3 2 3 2" xfId="423"/>
    <cellStyle name="20% - Accent2 3 2 4" xfId="424"/>
    <cellStyle name="20% - Accent2 3 3" xfId="425"/>
    <cellStyle name="20% - Accent2 3 3 2" xfId="426"/>
    <cellStyle name="20% - Accent2 3 3 3" xfId="427"/>
    <cellStyle name="20% - Accent2 3 3 4" xfId="428"/>
    <cellStyle name="20% - Accent2 3 4" xfId="429"/>
    <cellStyle name="20% - Accent2 3 4 2" xfId="430"/>
    <cellStyle name="20% - Accent2 3 5" xfId="431"/>
    <cellStyle name="20% - Accent2 3 6" xfId="432"/>
    <cellStyle name="20% - Accent2 3_Income Statement " xfId="433"/>
    <cellStyle name="20% - Accent2 30" xfId="434"/>
    <cellStyle name="20% - Accent2 31" xfId="435"/>
    <cellStyle name="20% - Accent2 4" xfId="436"/>
    <cellStyle name="20% - Accent2 4 2" xfId="437"/>
    <cellStyle name="20% - Accent2 4 2 2" xfId="438"/>
    <cellStyle name="20% - Accent2 4 2 2 2" xfId="439"/>
    <cellStyle name="20% - Accent2 4 2 3" xfId="440"/>
    <cellStyle name="20% - Accent2 4 2 4" xfId="441"/>
    <cellStyle name="20% - Accent2 4 3" xfId="442"/>
    <cellStyle name="20% - Accent2 4 3 2" xfId="443"/>
    <cellStyle name="20% - Accent2 4 3 3" xfId="444"/>
    <cellStyle name="20% - Accent2 4 3 4" xfId="445"/>
    <cellStyle name="20% - Accent2 4 4" xfId="446"/>
    <cellStyle name="20% - Accent2 4 4 2" xfId="447"/>
    <cellStyle name="20% - Accent2 4 5" xfId="448"/>
    <cellStyle name="20% - Accent2 4 6" xfId="449"/>
    <cellStyle name="20% - Accent2 4 7" xfId="450"/>
    <cellStyle name="20% - Accent2 4 8" xfId="451"/>
    <cellStyle name="20% - Accent2 4_Income Statement " xfId="452"/>
    <cellStyle name="20% - Accent2 5" xfId="453"/>
    <cellStyle name="20% - Accent2 5 2" xfId="454"/>
    <cellStyle name="20% - Accent2 5 2 2" xfId="455"/>
    <cellStyle name="20% - Accent2 5 2 2 2" xfId="456"/>
    <cellStyle name="20% - Accent2 5 2 3" xfId="457"/>
    <cellStyle name="20% - Accent2 5 2 4" xfId="458"/>
    <cellStyle name="20% - Accent2 5 3" xfId="459"/>
    <cellStyle name="20% - Accent2 5 3 2" xfId="460"/>
    <cellStyle name="20% - Accent2 5 3 3" xfId="461"/>
    <cellStyle name="20% - Accent2 5 3 4" xfId="462"/>
    <cellStyle name="20% - Accent2 5 4" xfId="463"/>
    <cellStyle name="20% - Accent2 5 5" xfId="464"/>
    <cellStyle name="20% - Accent2 5 6" xfId="465"/>
    <cellStyle name="20% - Accent2 5 7" xfId="466"/>
    <cellStyle name="20% - Accent2 5_Income Statement " xfId="467"/>
    <cellStyle name="20% - Accent2 6" xfId="468"/>
    <cellStyle name="20% - Accent2 6 2" xfId="469"/>
    <cellStyle name="20% - Accent2 6 2 2" xfId="470"/>
    <cellStyle name="20% - Accent2 6 2 3" xfId="471"/>
    <cellStyle name="20% - Accent2 6 2 4" xfId="472"/>
    <cellStyle name="20% - Accent2 6 3" xfId="473"/>
    <cellStyle name="20% - Accent2 6 3 2" xfId="474"/>
    <cellStyle name="20% - Accent2 6 3 3" xfId="475"/>
    <cellStyle name="20% - Accent2 6 4" xfId="476"/>
    <cellStyle name="20% - Accent2 6 5" xfId="477"/>
    <cellStyle name="20% - Accent2 6 6" xfId="478"/>
    <cellStyle name="20% - Accent2 6 7" xfId="479"/>
    <cellStyle name="20% - Accent2 6_Income Statement " xfId="480"/>
    <cellStyle name="20% - Accent2 7" xfId="481"/>
    <cellStyle name="20% - Accent2 7 2" xfId="482"/>
    <cellStyle name="20% - Accent2 7 2 2" xfId="483"/>
    <cellStyle name="20% - Accent2 7 2 3" xfId="484"/>
    <cellStyle name="20% - Accent2 7 2 4" xfId="485"/>
    <cellStyle name="20% - Accent2 7 3" xfId="486"/>
    <cellStyle name="20% - Accent2 7 3 2" xfId="487"/>
    <cellStyle name="20% - Accent2 7 3 3" xfId="488"/>
    <cellStyle name="20% - Accent2 7 4" xfId="489"/>
    <cellStyle name="20% - Accent2 7 5" xfId="490"/>
    <cellStyle name="20% - Accent2 7 6" xfId="491"/>
    <cellStyle name="20% - Accent2 7 7" xfId="492"/>
    <cellStyle name="20% - Accent2 7_Income Statement " xfId="493"/>
    <cellStyle name="20% - Accent2 8" xfId="494"/>
    <cellStyle name="20% - Accent2 8 2" xfId="495"/>
    <cellStyle name="20% - Accent2 8 2 2" xfId="496"/>
    <cellStyle name="20% - Accent2 8 2 3" xfId="497"/>
    <cellStyle name="20% - Accent2 8 2 4" xfId="498"/>
    <cellStyle name="20% - Accent2 8 3" xfId="499"/>
    <cellStyle name="20% - Accent2 8 3 2" xfId="500"/>
    <cellStyle name="20% - Accent2 8 3 3" xfId="501"/>
    <cellStyle name="20% - Accent2 8 4" xfId="502"/>
    <cellStyle name="20% - Accent2 8 5" xfId="503"/>
    <cellStyle name="20% - Accent2 8 6" xfId="504"/>
    <cellStyle name="20% - Accent2 8 7" xfId="505"/>
    <cellStyle name="20% - Accent2 8_Income Statement " xfId="506"/>
    <cellStyle name="20% - Accent2 9" xfId="507"/>
    <cellStyle name="20% - Accent2 9 2" xfId="508"/>
    <cellStyle name="20% - Accent2 9 2 2" xfId="509"/>
    <cellStyle name="20% - Accent2 9 2 3" xfId="510"/>
    <cellStyle name="20% - Accent2 9 3" xfId="511"/>
    <cellStyle name="20% - Accent2 9 3 2" xfId="512"/>
    <cellStyle name="20% - Accent2 9 3 3" xfId="513"/>
    <cellStyle name="20% - Accent2 9 4" xfId="514"/>
    <cellStyle name="20% - Accent2 9 5" xfId="515"/>
    <cellStyle name="20% - Accent2 9 6" xfId="516"/>
    <cellStyle name="20% - Accent2 9 7" xfId="517"/>
    <cellStyle name="20% - Accent2 9_Income Statement " xfId="518"/>
    <cellStyle name="20% - Accent3 10" xfId="519"/>
    <cellStyle name="20% - Accent3 10 2" xfId="520"/>
    <cellStyle name="20% - Accent3 10 2 2" xfId="521"/>
    <cellStyle name="20% - Accent3 10 2 3" xfId="522"/>
    <cellStyle name="20% - Accent3 10 3" xfId="523"/>
    <cellStyle name="20% - Accent3 10 3 2" xfId="524"/>
    <cellStyle name="20% - Accent3 10 3 3" xfId="525"/>
    <cellStyle name="20% - Accent3 10 4" xfId="526"/>
    <cellStyle name="20% - Accent3 10 5" xfId="527"/>
    <cellStyle name="20% - Accent3 10 6" xfId="528"/>
    <cellStyle name="20% - Accent3 10 7" xfId="529"/>
    <cellStyle name="20% - Accent3 10_Income Statement " xfId="530"/>
    <cellStyle name="20% - Accent3 11" xfId="531"/>
    <cellStyle name="20% - Accent3 11 2" xfId="532"/>
    <cellStyle name="20% - Accent3 11 3" xfId="533"/>
    <cellStyle name="20% - Accent3 11 4" xfId="534"/>
    <cellStyle name="20% - Accent3 12" xfId="535"/>
    <cellStyle name="20% - Accent3 12 2" xfId="536"/>
    <cellStyle name="20% - Accent3 13" xfId="537"/>
    <cellStyle name="20% - Accent3 13 2" xfId="538"/>
    <cellStyle name="20% - Accent3 14" xfId="539"/>
    <cellStyle name="20% - Accent3 15" xfId="540"/>
    <cellStyle name="20% - Accent3 16" xfId="541"/>
    <cellStyle name="20% - Accent3 17" xfId="542"/>
    <cellStyle name="20% - Accent3 18" xfId="543"/>
    <cellStyle name="20% - Accent3 19" xfId="544"/>
    <cellStyle name="20% - Accent3 2" xfId="545"/>
    <cellStyle name="20% - Accent3 2 2" xfId="546"/>
    <cellStyle name="20% - Accent3 2 2 2" xfId="547"/>
    <cellStyle name="20% - Accent3 2 2 2 2" xfId="548"/>
    <cellStyle name="20% - Accent3 2 2 2 3" xfId="549"/>
    <cellStyle name="20% - Accent3 2 2 3" xfId="550"/>
    <cellStyle name="20% - Accent3 2 2 3 2" xfId="551"/>
    <cellStyle name="20% - Accent3 2 2 4" xfId="552"/>
    <cellStyle name="20% - Accent3 2 2 5" xfId="553"/>
    <cellStyle name="20% - Accent3 2 3" xfId="554"/>
    <cellStyle name="20% - Accent3 2 3 2" xfId="555"/>
    <cellStyle name="20% - Accent3 2 3 2 2" xfId="556"/>
    <cellStyle name="20% - Accent3 2 3 3" xfId="557"/>
    <cellStyle name="20% - Accent3 2 3 4" xfId="558"/>
    <cellStyle name="20% - Accent3 2 4" xfId="559"/>
    <cellStyle name="20% - Accent3 2 4 2" xfId="560"/>
    <cellStyle name="20% - Accent3 2 4 3" xfId="561"/>
    <cellStyle name="20% - Accent3 2 4 4" xfId="562"/>
    <cellStyle name="20% - Accent3 2 5" xfId="563"/>
    <cellStyle name="20% - Accent3 2 5 2" xfId="564"/>
    <cellStyle name="20% - Accent3 2 6" xfId="565"/>
    <cellStyle name="20% - Accent3 2 6 2" xfId="566"/>
    <cellStyle name="20% - Accent3 2 7" xfId="567"/>
    <cellStyle name="20% - Accent3 2_Income Statement " xfId="568"/>
    <cellStyle name="20% - Accent3 20" xfId="569"/>
    <cellStyle name="20% - Accent3 21" xfId="570"/>
    <cellStyle name="20% - Accent3 22" xfId="571"/>
    <cellStyle name="20% - Accent3 23" xfId="572"/>
    <cellStyle name="20% - Accent3 24" xfId="573"/>
    <cellStyle name="20% - Accent3 25" xfId="574"/>
    <cellStyle name="20% - Accent3 26" xfId="575"/>
    <cellStyle name="20% - Accent3 27" xfId="576"/>
    <cellStyle name="20% - Accent3 28" xfId="577"/>
    <cellStyle name="20% - Accent3 29" xfId="578"/>
    <cellStyle name="20% - Accent3 3" xfId="579"/>
    <cellStyle name="20% - Accent3 3 2" xfId="580"/>
    <cellStyle name="20% - Accent3 3 2 2" xfId="581"/>
    <cellStyle name="20% - Accent3 3 2 2 2" xfId="582"/>
    <cellStyle name="20% - Accent3 3 2 3" xfId="583"/>
    <cellStyle name="20% - Accent3 3 2 3 2" xfId="584"/>
    <cellStyle name="20% - Accent3 3 2 4" xfId="585"/>
    <cellStyle name="20% - Accent3 3 3" xfId="586"/>
    <cellStyle name="20% - Accent3 3 3 2" xfId="587"/>
    <cellStyle name="20% - Accent3 3 3 3" xfId="588"/>
    <cellStyle name="20% - Accent3 3 3 4" xfId="589"/>
    <cellStyle name="20% - Accent3 3 4" xfId="590"/>
    <cellStyle name="20% - Accent3 3 4 2" xfId="591"/>
    <cellStyle name="20% - Accent3 3 5" xfId="592"/>
    <cellStyle name="20% - Accent3 3 6" xfId="593"/>
    <cellStyle name="20% - Accent3 3_Income Statement " xfId="594"/>
    <cellStyle name="20% - Accent3 30" xfId="595"/>
    <cellStyle name="20% - Accent3 31" xfId="596"/>
    <cellStyle name="20% - Accent3 4" xfId="597"/>
    <cellStyle name="20% - Accent3 4 2" xfId="598"/>
    <cellStyle name="20% - Accent3 4 2 2" xfId="599"/>
    <cellStyle name="20% - Accent3 4 2 2 2" xfId="600"/>
    <cellStyle name="20% - Accent3 4 2 3" xfId="601"/>
    <cellStyle name="20% - Accent3 4 2 4" xfId="602"/>
    <cellStyle name="20% - Accent3 4 3" xfId="603"/>
    <cellStyle name="20% - Accent3 4 3 2" xfId="604"/>
    <cellStyle name="20% - Accent3 4 3 3" xfId="605"/>
    <cellStyle name="20% - Accent3 4 3 4" xfId="606"/>
    <cellStyle name="20% - Accent3 4 4" xfId="607"/>
    <cellStyle name="20% - Accent3 4 4 2" xfId="608"/>
    <cellStyle name="20% - Accent3 4 5" xfId="609"/>
    <cellStyle name="20% - Accent3 4 6" xfId="610"/>
    <cellStyle name="20% - Accent3 4 7" xfId="611"/>
    <cellStyle name="20% - Accent3 4 8" xfId="612"/>
    <cellStyle name="20% - Accent3 4_Income Statement " xfId="613"/>
    <cellStyle name="20% - Accent3 5" xfId="614"/>
    <cellStyle name="20% - Accent3 5 2" xfId="615"/>
    <cellStyle name="20% - Accent3 5 2 2" xfId="616"/>
    <cellStyle name="20% - Accent3 5 2 2 2" xfId="617"/>
    <cellStyle name="20% - Accent3 5 2 3" xfId="618"/>
    <cellStyle name="20% - Accent3 5 2 4" xfId="619"/>
    <cellStyle name="20% - Accent3 5 3" xfId="620"/>
    <cellStyle name="20% - Accent3 5 3 2" xfId="621"/>
    <cellStyle name="20% - Accent3 5 3 3" xfId="622"/>
    <cellStyle name="20% - Accent3 5 3 4" xfId="623"/>
    <cellStyle name="20% - Accent3 5 4" xfId="624"/>
    <cellStyle name="20% - Accent3 5 5" xfId="625"/>
    <cellStyle name="20% - Accent3 5 6" xfId="626"/>
    <cellStyle name="20% - Accent3 5 7" xfId="627"/>
    <cellStyle name="20% - Accent3 5_Income Statement " xfId="628"/>
    <cellStyle name="20% - Accent3 6" xfId="629"/>
    <cellStyle name="20% - Accent3 6 2" xfId="630"/>
    <cellStyle name="20% - Accent3 6 2 2" xfId="631"/>
    <cellStyle name="20% - Accent3 6 2 3" xfId="632"/>
    <cellStyle name="20% - Accent3 6 2 4" xfId="633"/>
    <cellStyle name="20% - Accent3 6 3" xfId="634"/>
    <cellStyle name="20% - Accent3 6 3 2" xfId="635"/>
    <cellStyle name="20% - Accent3 6 3 3" xfId="636"/>
    <cellStyle name="20% - Accent3 6 4" xfId="637"/>
    <cellStyle name="20% - Accent3 6 5" xfId="638"/>
    <cellStyle name="20% - Accent3 6 6" xfId="639"/>
    <cellStyle name="20% - Accent3 6 7" xfId="640"/>
    <cellStyle name="20% - Accent3 6_Income Statement " xfId="641"/>
    <cellStyle name="20% - Accent3 7" xfId="642"/>
    <cellStyle name="20% - Accent3 7 2" xfId="643"/>
    <cellStyle name="20% - Accent3 7 2 2" xfId="644"/>
    <cellStyle name="20% - Accent3 7 2 3" xfId="645"/>
    <cellStyle name="20% - Accent3 7 2 4" xfId="646"/>
    <cellStyle name="20% - Accent3 7 3" xfId="647"/>
    <cellStyle name="20% - Accent3 7 3 2" xfId="648"/>
    <cellStyle name="20% - Accent3 7 3 3" xfId="649"/>
    <cellStyle name="20% - Accent3 7 4" xfId="650"/>
    <cellStyle name="20% - Accent3 7 5" xfId="651"/>
    <cellStyle name="20% - Accent3 7 6" xfId="652"/>
    <cellStyle name="20% - Accent3 7 7" xfId="653"/>
    <cellStyle name="20% - Accent3 7_Income Statement " xfId="654"/>
    <cellStyle name="20% - Accent3 8" xfId="655"/>
    <cellStyle name="20% - Accent3 8 2" xfId="656"/>
    <cellStyle name="20% - Accent3 8 2 2" xfId="657"/>
    <cellStyle name="20% - Accent3 8 2 3" xfId="658"/>
    <cellStyle name="20% - Accent3 8 2 4" xfId="659"/>
    <cellStyle name="20% - Accent3 8 3" xfId="660"/>
    <cellStyle name="20% - Accent3 8 3 2" xfId="661"/>
    <cellStyle name="20% - Accent3 8 3 3" xfId="662"/>
    <cellStyle name="20% - Accent3 8 4" xfId="663"/>
    <cellStyle name="20% - Accent3 8 5" xfId="664"/>
    <cellStyle name="20% - Accent3 8 6" xfId="665"/>
    <cellStyle name="20% - Accent3 8 7" xfId="666"/>
    <cellStyle name="20% - Accent3 8_Income Statement " xfId="667"/>
    <cellStyle name="20% - Accent3 9" xfId="668"/>
    <cellStyle name="20% - Accent3 9 2" xfId="669"/>
    <cellStyle name="20% - Accent3 9 2 2" xfId="670"/>
    <cellStyle name="20% - Accent3 9 2 3" xfId="671"/>
    <cellStyle name="20% - Accent3 9 3" xfId="672"/>
    <cellStyle name="20% - Accent3 9 3 2" xfId="673"/>
    <cellStyle name="20% - Accent3 9 3 3" xfId="674"/>
    <cellStyle name="20% - Accent3 9 4" xfId="675"/>
    <cellStyle name="20% - Accent3 9 5" xfId="676"/>
    <cellStyle name="20% - Accent3 9 6" xfId="677"/>
    <cellStyle name="20% - Accent3 9 7" xfId="678"/>
    <cellStyle name="20% - Accent3 9_Income Statement " xfId="679"/>
    <cellStyle name="20% - Accent4 10" xfId="680"/>
    <cellStyle name="20% - Accent4 10 2" xfId="681"/>
    <cellStyle name="20% - Accent4 10 2 2" xfId="682"/>
    <cellStyle name="20% - Accent4 10 2 3" xfId="683"/>
    <cellStyle name="20% - Accent4 10 3" xfId="684"/>
    <cellStyle name="20% - Accent4 10 3 2" xfId="685"/>
    <cellStyle name="20% - Accent4 10 3 3" xfId="686"/>
    <cellStyle name="20% - Accent4 10 4" xfId="687"/>
    <cellStyle name="20% - Accent4 10 5" xfId="688"/>
    <cellStyle name="20% - Accent4 10 6" xfId="689"/>
    <cellStyle name="20% - Accent4 10 7" xfId="690"/>
    <cellStyle name="20% - Accent4 10_Income Statement " xfId="691"/>
    <cellStyle name="20% - Accent4 11" xfId="692"/>
    <cellStyle name="20% - Accent4 11 2" xfId="693"/>
    <cellStyle name="20% - Accent4 11 3" xfId="694"/>
    <cellStyle name="20% - Accent4 11 4" xfId="695"/>
    <cellStyle name="20% - Accent4 12" xfId="696"/>
    <cellStyle name="20% - Accent4 12 2" xfId="697"/>
    <cellStyle name="20% - Accent4 13" xfId="698"/>
    <cellStyle name="20% - Accent4 13 2" xfId="699"/>
    <cellStyle name="20% - Accent4 14" xfId="700"/>
    <cellStyle name="20% - Accent4 15" xfId="701"/>
    <cellStyle name="20% - Accent4 16" xfId="702"/>
    <cellStyle name="20% - Accent4 17" xfId="703"/>
    <cellStyle name="20% - Accent4 18" xfId="704"/>
    <cellStyle name="20% - Accent4 19" xfId="705"/>
    <cellStyle name="20% - Accent4 2" xfId="706"/>
    <cellStyle name="20% - Accent4 2 2" xfId="707"/>
    <cellStyle name="20% - Accent4 2 2 2" xfId="708"/>
    <cellStyle name="20% - Accent4 2 2 2 2" xfId="709"/>
    <cellStyle name="20% - Accent4 2 2 2 3" xfId="710"/>
    <cellStyle name="20% - Accent4 2 2 3" xfId="711"/>
    <cellStyle name="20% - Accent4 2 2 3 2" xfId="712"/>
    <cellStyle name="20% - Accent4 2 2 4" xfId="713"/>
    <cellStyle name="20% - Accent4 2 2 5" xfId="714"/>
    <cellStyle name="20% - Accent4 2 3" xfId="715"/>
    <cellStyle name="20% - Accent4 2 3 2" xfId="716"/>
    <cellStyle name="20% - Accent4 2 3 2 2" xfId="717"/>
    <cellStyle name="20% - Accent4 2 3 3" xfId="718"/>
    <cellStyle name="20% - Accent4 2 3 4" xfId="719"/>
    <cellStyle name="20% - Accent4 2 4" xfId="720"/>
    <cellStyle name="20% - Accent4 2 4 2" xfId="721"/>
    <cellStyle name="20% - Accent4 2 4 3" xfId="722"/>
    <cellStyle name="20% - Accent4 2 4 4" xfId="723"/>
    <cellStyle name="20% - Accent4 2 5" xfId="724"/>
    <cellStyle name="20% - Accent4 2 5 2" xfId="725"/>
    <cellStyle name="20% - Accent4 2 6" xfId="726"/>
    <cellStyle name="20% - Accent4 2 6 2" xfId="727"/>
    <cellStyle name="20% - Accent4 2 7" xfId="728"/>
    <cellStyle name="20% - Accent4 2_Income Statement " xfId="729"/>
    <cellStyle name="20% - Accent4 20" xfId="730"/>
    <cellStyle name="20% - Accent4 21" xfId="731"/>
    <cellStyle name="20% - Accent4 22" xfId="732"/>
    <cellStyle name="20% - Accent4 23" xfId="733"/>
    <cellStyle name="20% - Accent4 24" xfId="734"/>
    <cellStyle name="20% - Accent4 25" xfId="735"/>
    <cellStyle name="20% - Accent4 26" xfId="736"/>
    <cellStyle name="20% - Accent4 27" xfId="737"/>
    <cellStyle name="20% - Accent4 28" xfId="738"/>
    <cellStyle name="20% - Accent4 29" xfId="739"/>
    <cellStyle name="20% - Accent4 3" xfId="740"/>
    <cellStyle name="20% - Accent4 3 2" xfId="741"/>
    <cellStyle name="20% - Accent4 3 2 2" xfId="742"/>
    <cellStyle name="20% - Accent4 3 2 2 2" xfId="743"/>
    <cellStyle name="20% - Accent4 3 2 3" xfId="744"/>
    <cellStyle name="20% - Accent4 3 2 3 2" xfId="745"/>
    <cellStyle name="20% - Accent4 3 2 4" xfId="746"/>
    <cellStyle name="20% - Accent4 3 3" xfId="747"/>
    <cellStyle name="20% - Accent4 3 3 2" xfId="748"/>
    <cellStyle name="20% - Accent4 3 3 3" xfId="749"/>
    <cellStyle name="20% - Accent4 3 3 4" xfId="750"/>
    <cellStyle name="20% - Accent4 3 4" xfId="751"/>
    <cellStyle name="20% - Accent4 3 4 2" xfId="752"/>
    <cellStyle name="20% - Accent4 3 5" xfId="753"/>
    <cellStyle name="20% - Accent4 3 6" xfId="754"/>
    <cellStyle name="20% - Accent4 3_Income Statement " xfId="755"/>
    <cellStyle name="20% - Accent4 30" xfId="756"/>
    <cellStyle name="20% - Accent4 31" xfId="757"/>
    <cellStyle name="20% - Accent4 4" xfId="758"/>
    <cellStyle name="20% - Accent4 4 2" xfId="759"/>
    <cellStyle name="20% - Accent4 4 2 2" xfId="760"/>
    <cellStyle name="20% - Accent4 4 2 2 2" xfId="761"/>
    <cellStyle name="20% - Accent4 4 2 3" xfId="762"/>
    <cellStyle name="20% - Accent4 4 2 4" xfId="763"/>
    <cellStyle name="20% - Accent4 4 3" xfId="764"/>
    <cellStyle name="20% - Accent4 4 3 2" xfId="765"/>
    <cellStyle name="20% - Accent4 4 3 3" xfId="766"/>
    <cellStyle name="20% - Accent4 4 3 4" xfId="767"/>
    <cellStyle name="20% - Accent4 4 4" xfId="768"/>
    <cellStyle name="20% - Accent4 4 4 2" xfId="769"/>
    <cellStyle name="20% - Accent4 4 5" xfId="770"/>
    <cellStyle name="20% - Accent4 4 6" xfId="771"/>
    <cellStyle name="20% - Accent4 4 7" xfId="772"/>
    <cellStyle name="20% - Accent4 4 8" xfId="773"/>
    <cellStyle name="20% - Accent4 4_Income Statement " xfId="774"/>
    <cellStyle name="20% - Accent4 5" xfId="775"/>
    <cellStyle name="20% - Accent4 5 2" xfId="776"/>
    <cellStyle name="20% - Accent4 5 2 2" xfId="777"/>
    <cellStyle name="20% - Accent4 5 2 2 2" xfId="778"/>
    <cellStyle name="20% - Accent4 5 2 3" xfId="779"/>
    <cellStyle name="20% - Accent4 5 2 4" xfId="780"/>
    <cellStyle name="20% - Accent4 5 3" xfId="781"/>
    <cellStyle name="20% - Accent4 5 3 2" xfId="782"/>
    <cellStyle name="20% - Accent4 5 3 3" xfId="783"/>
    <cellStyle name="20% - Accent4 5 3 4" xfId="784"/>
    <cellStyle name="20% - Accent4 5 4" xfId="785"/>
    <cellStyle name="20% - Accent4 5 5" xfId="786"/>
    <cellStyle name="20% - Accent4 5 6" xfId="787"/>
    <cellStyle name="20% - Accent4 5 7" xfId="788"/>
    <cellStyle name="20% - Accent4 5_Income Statement " xfId="789"/>
    <cellStyle name="20% - Accent4 6" xfId="790"/>
    <cellStyle name="20% - Accent4 6 2" xfId="791"/>
    <cellStyle name="20% - Accent4 6 2 2" xfId="792"/>
    <cellStyle name="20% - Accent4 6 2 3" xfId="793"/>
    <cellStyle name="20% - Accent4 6 2 4" xfId="794"/>
    <cellStyle name="20% - Accent4 6 3" xfId="795"/>
    <cellStyle name="20% - Accent4 6 3 2" xfId="796"/>
    <cellStyle name="20% - Accent4 6 3 3" xfId="797"/>
    <cellStyle name="20% - Accent4 6 4" xfId="798"/>
    <cellStyle name="20% - Accent4 6 5" xfId="799"/>
    <cellStyle name="20% - Accent4 6 6" xfId="800"/>
    <cellStyle name="20% - Accent4 6 7" xfId="801"/>
    <cellStyle name="20% - Accent4 6_Income Statement " xfId="802"/>
    <cellStyle name="20% - Accent4 7" xfId="803"/>
    <cellStyle name="20% - Accent4 7 2" xfId="804"/>
    <cellStyle name="20% - Accent4 7 2 2" xfId="805"/>
    <cellStyle name="20% - Accent4 7 2 3" xfId="806"/>
    <cellStyle name="20% - Accent4 7 2 4" xfId="807"/>
    <cellStyle name="20% - Accent4 7 3" xfId="808"/>
    <cellStyle name="20% - Accent4 7 3 2" xfId="809"/>
    <cellStyle name="20% - Accent4 7 3 3" xfId="810"/>
    <cellStyle name="20% - Accent4 7 4" xfId="811"/>
    <cellStyle name="20% - Accent4 7 5" xfId="812"/>
    <cellStyle name="20% - Accent4 7 6" xfId="813"/>
    <cellStyle name="20% - Accent4 7 7" xfId="814"/>
    <cellStyle name="20% - Accent4 7_Income Statement " xfId="815"/>
    <cellStyle name="20% - Accent4 8" xfId="816"/>
    <cellStyle name="20% - Accent4 8 2" xfId="817"/>
    <cellStyle name="20% - Accent4 8 2 2" xfId="818"/>
    <cellStyle name="20% - Accent4 8 2 3" xfId="819"/>
    <cellStyle name="20% - Accent4 8 2 4" xfId="820"/>
    <cellStyle name="20% - Accent4 8 3" xfId="821"/>
    <cellStyle name="20% - Accent4 8 3 2" xfId="822"/>
    <cellStyle name="20% - Accent4 8 3 3" xfId="823"/>
    <cellStyle name="20% - Accent4 8 4" xfId="824"/>
    <cellStyle name="20% - Accent4 8 5" xfId="825"/>
    <cellStyle name="20% - Accent4 8 6" xfId="826"/>
    <cellStyle name="20% - Accent4 8 7" xfId="827"/>
    <cellStyle name="20% - Accent4 8_Income Statement " xfId="828"/>
    <cellStyle name="20% - Accent4 9" xfId="829"/>
    <cellStyle name="20% - Accent4 9 2" xfId="830"/>
    <cellStyle name="20% - Accent4 9 2 2" xfId="831"/>
    <cellStyle name="20% - Accent4 9 2 3" xfId="832"/>
    <cellStyle name="20% - Accent4 9 3" xfId="833"/>
    <cellStyle name="20% - Accent4 9 3 2" xfId="834"/>
    <cellStyle name="20% - Accent4 9 3 3" xfId="835"/>
    <cellStyle name="20% - Accent4 9 4" xfId="836"/>
    <cellStyle name="20% - Accent4 9 5" xfId="837"/>
    <cellStyle name="20% - Accent4 9 6" xfId="838"/>
    <cellStyle name="20% - Accent4 9 7" xfId="839"/>
    <cellStyle name="20% - Accent4 9_Income Statement " xfId="840"/>
    <cellStyle name="20% - Accent5 10" xfId="841"/>
    <cellStyle name="20% - Accent5 10 2" xfId="842"/>
    <cellStyle name="20% - Accent5 10 2 2" xfId="843"/>
    <cellStyle name="20% - Accent5 10 2 3" xfId="844"/>
    <cellStyle name="20% - Accent5 10 3" xfId="845"/>
    <cellStyle name="20% - Accent5 10 3 2" xfId="846"/>
    <cellStyle name="20% - Accent5 10 3 3" xfId="847"/>
    <cellStyle name="20% - Accent5 10 4" xfId="848"/>
    <cellStyle name="20% - Accent5 10 5" xfId="849"/>
    <cellStyle name="20% - Accent5 10 6" xfId="850"/>
    <cellStyle name="20% - Accent5 10 7" xfId="851"/>
    <cellStyle name="20% - Accent5 10_Income Statement " xfId="852"/>
    <cellStyle name="20% - Accent5 11" xfId="853"/>
    <cellStyle name="20% - Accent5 11 2" xfId="854"/>
    <cellStyle name="20% - Accent5 11 3" xfId="855"/>
    <cellStyle name="20% - Accent5 11 4" xfId="856"/>
    <cellStyle name="20% - Accent5 12" xfId="857"/>
    <cellStyle name="20% - Accent5 12 2" xfId="858"/>
    <cellStyle name="20% - Accent5 13" xfId="859"/>
    <cellStyle name="20% - Accent5 13 2" xfId="860"/>
    <cellStyle name="20% - Accent5 14" xfId="861"/>
    <cellStyle name="20% - Accent5 15" xfId="862"/>
    <cellStyle name="20% - Accent5 16" xfId="863"/>
    <cellStyle name="20% - Accent5 17" xfId="864"/>
    <cellStyle name="20% - Accent5 18" xfId="865"/>
    <cellStyle name="20% - Accent5 19" xfId="866"/>
    <cellStyle name="20% - Accent5 2" xfId="867"/>
    <cellStyle name="20% - Accent5 2 2" xfId="868"/>
    <cellStyle name="20% - Accent5 2 2 2" xfId="869"/>
    <cellStyle name="20% - Accent5 2 2 2 2" xfId="870"/>
    <cellStyle name="20% - Accent5 2 2 2 3" xfId="871"/>
    <cellStyle name="20% - Accent5 2 2 3" xfId="872"/>
    <cellStyle name="20% - Accent5 2 2 3 2" xfId="873"/>
    <cellStyle name="20% - Accent5 2 2 4" xfId="874"/>
    <cellStyle name="20% - Accent5 2 2 5" xfId="875"/>
    <cellStyle name="20% - Accent5 2 3" xfId="876"/>
    <cellStyle name="20% - Accent5 2 3 2" xfId="877"/>
    <cellStyle name="20% - Accent5 2 3 2 2" xfId="878"/>
    <cellStyle name="20% - Accent5 2 3 3" xfId="879"/>
    <cellStyle name="20% - Accent5 2 3 4" xfId="880"/>
    <cellStyle name="20% - Accent5 2 4" xfId="881"/>
    <cellStyle name="20% - Accent5 2 4 2" xfId="882"/>
    <cellStyle name="20% - Accent5 2 4 3" xfId="883"/>
    <cellStyle name="20% - Accent5 2 4 4" xfId="884"/>
    <cellStyle name="20% - Accent5 2 5" xfId="885"/>
    <cellStyle name="20% - Accent5 2 5 2" xfId="886"/>
    <cellStyle name="20% - Accent5 2 6" xfId="887"/>
    <cellStyle name="20% - Accent5 2 6 2" xfId="888"/>
    <cellStyle name="20% - Accent5 2 7" xfId="889"/>
    <cellStyle name="20% - Accent5 2_Income Statement " xfId="890"/>
    <cellStyle name="20% - Accent5 20" xfId="891"/>
    <cellStyle name="20% - Accent5 21" xfId="892"/>
    <cellStyle name="20% - Accent5 22" xfId="893"/>
    <cellStyle name="20% - Accent5 23" xfId="894"/>
    <cellStyle name="20% - Accent5 24" xfId="895"/>
    <cellStyle name="20% - Accent5 25" xfId="896"/>
    <cellStyle name="20% - Accent5 26" xfId="897"/>
    <cellStyle name="20% - Accent5 27" xfId="898"/>
    <cellStyle name="20% - Accent5 28" xfId="899"/>
    <cellStyle name="20% - Accent5 29" xfId="900"/>
    <cellStyle name="20% - Accent5 3" xfId="901"/>
    <cellStyle name="20% - Accent5 3 2" xfId="902"/>
    <cellStyle name="20% - Accent5 3 2 2" xfId="903"/>
    <cellStyle name="20% - Accent5 3 2 2 2" xfId="904"/>
    <cellStyle name="20% - Accent5 3 2 3" xfId="905"/>
    <cellStyle name="20% - Accent5 3 2 3 2" xfId="906"/>
    <cellStyle name="20% - Accent5 3 2 4" xfId="907"/>
    <cellStyle name="20% - Accent5 3 3" xfId="908"/>
    <cellStyle name="20% - Accent5 3 3 2" xfId="909"/>
    <cellStyle name="20% - Accent5 3 3 3" xfId="910"/>
    <cellStyle name="20% - Accent5 3 3 4" xfId="911"/>
    <cellStyle name="20% - Accent5 3 4" xfId="912"/>
    <cellStyle name="20% - Accent5 3 4 2" xfId="913"/>
    <cellStyle name="20% - Accent5 3 5" xfId="914"/>
    <cellStyle name="20% - Accent5 3 6" xfId="915"/>
    <cellStyle name="20% - Accent5 3_Income Statement " xfId="916"/>
    <cellStyle name="20% - Accent5 30" xfId="917"/>
    <cellStyle name="20% - Accent5 31" xfId="918"/>
    <cellStyle name="20% - Accent5 4" xfId="919"/>
    <cellStyle name="20% - Accent5 4 2" xfId="920"/>
    <cellStyle name="20% - Accent5 4 2 2" xfId="921"/>
    <cellStyle name="20% - Accent5 4 2 2 2" xfId="922"/>
    <cellStyle name="20% - Accent5 4 2 3" xfId="923"/>
    <cellStyle name="20% - Accent5 4 2 4" xfId="924"/>
    <cellStyle name="20% - Accent5 4 3" xfId="925"/>
    <cellStyle name="20% - Accent5 4 3 2" xfId="926"/>
    <cellStyle name="20% - Accent5 4 3 3" xfId="927"/>
    <cellStyle name="20% - Accent5 4 3 4" xfId="928"/>
    <cellStyle name="20% - Accent5 4 4" xfId="929"/>
    <cellStyle name="20% - Accent5 4 4 2" xfId="930"/>
    <cellStyle name="20% - Accent5 4 5" xfId="931"/>
    <cellStyle name="20% - Accent5 4 6" xfId="932"/>
    <cellStyle name="20% - Accent5 4 7" xfId="933"/>
    <cellStyle name="20% - Accent5 4 8" xfId="934"/>
    <cellStyle name="20% - Accent5 4_Income Statement " xfId="935"/>
    <cellStyle name="20% - Accent5 5" xfId="936"/>
    <cellStyle name="20% - Accent5 5 2" xfId="937"/>
    <cellStyle name="20% - Accent5 5 2 2" xfId="938"/>
    <cellStyle name="20% - Accent5 5 2 2 2" xfId="939"/>
    <cellStyle name="20% - Accent5 5 2 3" xfId="940"/>
    <cellStyle name="20% - Accent5 5 2 4" xfId="941"/>
    <cellStyle name="20% - Accent5 5 3" xfId="942"/>
    <cellStyle name="20% - Accent5 5 3 2" xfId="943"/>
    <cellStyle name="20% - Accent5 5 3 3" xfId="944"/>
    <cellStyle name="20% - Accent5 5 3 4" xfId="945"/>
    <cellStyle name="20% - Accent5 5 4" xfId="946"/>
    <cellStyle name="20% - Accent5 5 5" xfId="947"/>
    <cellStyle name="20% - Accent5 5 6" xfId="948"/>
    <cellStyle name="20% - Accent5 5 7" xfId="949"/>
    <cellStyle name="20% - Accent5 5_Income Statement " xfId="950"/>
    <cellStyle name="20% - Accent5 6" xfId="951"/>
    <cellStyle name="20% - Accent5 6 2" xfId="952"/>
    <cellStyle name="20% - Accent5 6 2 2" xfId="953"/>
    <cellStyle name="20% - Accent5 6 2 3" xfId="954"/>
    <cellStyle name="20% - Accent5 6 2 4" xfId="955"/>
    <cellStyle name="20% - Accent5 6 3" xfId="956"/>
    <cellStyle name="20% - Accent5 6 3 2" xfId="957"/>
    <cellStyle name="20% - Accent5 6 3 3" xfId="958"/>
    <cellStyle name="20% - Accent5 6 4" xfId="959"/>
    <cellStyle name="20% - Accent5 6 5" xfId="960"/>
    <cellStyle name="20% - Accent5 6 6" xfId="961"/>
    <cellStyle name="20% - Accent5 6 7" xfId="962"/>
    <cellStyle name="20% - Accent5 6_Income Statement " xfId="963"/>
    <cellStyle name="20% - Accent5 7" xfId="964"/>
    <cellStyle name="20% - Accent5 7 2" xfId="965"/>
    <cellStyle name="20% - Accent5 7 2 2" xfId="966"/>
    <cellStyle name="20% - Accent5 7 2 3" xfId="967"/>
    <cellStyle name="20% - Accent5 7 2 4" xfId="968"/>
    <cellStyle name="20% - Accent5 7 3" xfId="969"/>
    <cellStyle name="20% - Accent5 7 3 2" xfId="970"/>
    <cellStyle name="20% - Accent5 7 3 3" xfId="971"/>
    <cellStyle name="20% - Accent5 7 4" xfId="972"/>
    <cellStyle name="20% - Accent5 7 5" xfId="973"/>
    <cellStyle name="20% - Accent5 7 6" xfId="974"/>
    <cellStyle name="20% - Accent5 7 7" xfId="975"/>
    <cellStyle name="20% - Accent5 7_Income Statement " xfId="976"/>
    <cellStyle name="20% - Accent5 8" xfId="977"/>
    <cellStyle name="20% - Accent5 8 2" xfId="978"/>
    <cellStyle name="20% - Accent5 8 2 2" xfId="979"/>
    <cellStyle name="20% - Accent5 8 2 3" xfId="980"/>
    <cellStyle name="20% - Accent5 8 2 4" xfId="981"/>
    <cellStyle name="20% - Accent5 8 3" xfId="982"/>
    <cellStyle name="20% - Accent5 8 3 2" xfId="983"/>
    <cellStyle name="20% - Accent5 8 3 3" xfId="984"/>
    <cellStyle name="20% - Accent5 8 4" xfId="985"/>
    <cellStyle name="20% - Accent5 8 5" xfId="986"/>
    <cellStyle name="20% - Accent5 8 6" xfId="987"/>
    <cellStyle name="20% - Accent5 8 7" xfId="988"/>
    <cellStyle name="20% - Accent5 8_Income Statement " xfId="989"/>
    <cellStyle name="20% - Accent5 9" xfId="990"/>
    <cellStyle name="20% - Accent5 9 2" xfId="991"/>
    <cellStyle name="20% - Accent5 9 2 2" xfId="992"/>
    <cellStyle name="20% - Accent5 9 2 3" xfId="993"/>
    <cellStyle name="20% - Accent5 9 3" xfId="994"/>
    <cellStyle name="20% - Accent5 9 3 2" xfId="995"/>
    <cellStyle name="20% - Accent5 9 3 3" xfId="996"/>
    <cellStyle name="20% - Accent5 9 4" xfId="997"/>
    <cellStyle name="20% - Accent5 9 5" xfId="998"/>
    <cellStyle name="20% - Accent5 9 6" xfId="999"/>
    <cellStyle name="20% - Accent5 9 7" xfId="1000"/>
    <cellStyle name="20% - Accent5 9_Income Statement " xfId="1001"/>
    <cellStyle name="20% - Accent6 10" xfId="1002"/>
    <cellStyle name="20% - Accent6 10 2" xfId="1003"/>
    <cellStyle name="20% - Accent6 10 2 2" xfId="1004"/>
    <cellStyle name="20% - Accent6 10 2 3" xfId="1005"/>
    <cellStyle name="20% - Accent6 10 3" xfId="1006"/>
    <cellStyle name="20% - Accent6 10 3 2" xfId="1007"/>
    <cellStyle name="20% - Accent6 10 3 3" xfId="1008"/>
    <cellStyle name="20% - Accent6 10 4" xfId="1009"/>
    <cellStyle name="20% - Accent6 10 5" xfId="1010"/>
    <cellStyle name="20% - Accent6 10 6" xfId="1011"/>
    <cellStyle name="20% - Accent6 10 7" xfId="1012"/>
    <cellStyle name="20% - Accent6 10_Income Statement " xfId="1013"/>
    <cellStyle name="20% - Accent6 11" xfId="1014"/>
    <cellStyle name="20% - Accent6 11 2" xfId="1015"/>
    <cellStyle name="20% - Accent6 11 3" xfId="1016"/>
    <cellStyle name="20% - Accent6 11 4" xfId="1017"/>
    <cellStyle name="20% - Accent6 12" xfId="1018"/>
    <cellStyle name="20% - Accent6 12 2" xfId="1019"/>
    <cellStyle name="20% - Accent6 13" xfId="1020"/>
    <cellStyle name="20% - Accent6 13 2" xfId="1021"/>
    <cellStyle name="20% - Accent6 14" xfId="1022"/>
    <cellStyle name="20% - Accent6 15" xfId="1023"/>
    <cellStyle name="20% - Accent6 16" xfId="1024"/>
    <cellStyle name="20% - Accent6 17" xfId="1025"/>
    <cellStyle name="20% - Accent6 18" xfId="1026"/>
    <cellStyle name="20% - Accent6 19" xfId="1027"/>
    <cellStyle name="20% - Accent6 2" xfId="1028"/>
    <cellStyle name="20% - Accent6 2 2" xfId="1029"/>
    <cellStyle name="20% - Accent6 2 2 2" xfId="1030"/>
    <cellStyle name="20% - Accent6 2 2 2 2" xfId="1031"/>
    <cellStyle name="20% - Accent6 2 2 2 3" xfId="1032"/>
    <cellStyle name="20% - Accent6 2 2 3" xfId="1033"/>
    <cellStyle name="20% - Accent6 2 2 3 2" xfId="1034"/>
    <cellStyle name="20% - Accent6 2 2 4" xfId="1035"/>
    <cellStyle name="20% - Accent6 2 2 5" xfId="1036"/>
    <cellStyle name="20% - Accent6 2 3" xfId="1037"/>
    <cellStyle name="20% - Accent6 2 3 2" xfId="1038"/>
    <cellStyle name="20% - Accent6 2 3 2 2" xfId="1039"/>
    <cellStyle name="20% - Accent6 2 3 3" xfId="1040"/>
    <cellStyle name="20% - Accent6 2 3 4" xfId="1041"/>
    <cellStyle name="20% - Accent6 2 4" xfId="1042"/>
    <cellStyle name="20% - Accent6 2 4 2" xfId="1043"/>
    <cellStyle name="20% - Accent6 2 4 3" xfId="1044"/>
    <cellStyle name="20% - Accent6 2 4 4" xfId="1045"/>
    <cellStyle name="20% - Accent6 2 5" xfId="1046"/>
    <cellStyle name="20% - Accent6 2 5 2" xfId="1047"/>
    <cellStyle name="20% - Accent6 2 6" xfId="1048"/>
    <cellStyle name="20% - Accent6 2 6 2" xfId="1049"/>
    <cellStyle name="20% - Accent6 2 7" xfId="1050"/>
    <cellStyle name="20% - Accent6 2_Income Statement " xfId="1051"/>
    <cellStyle name="20% - Accent6 20" xfId="1052"/>
    <cellStyle name="20% - Accent6 21" xfId="1053"/>
    <cellStyle name="20% - Accent6 22" xfId="1054"/>
    <cellStyle name="20% - Accent6 23" xfId="1055"/>
    <cellStyle name="20% - Accent6 24" xfId="1056"/>
    <cellStyle name="20% - Accent6 25" xfId="1057"/>
    <cellStyle name="20% - Accent6 26" xfId="1058"/>
    <cellStyle name="20% - Accent6 27" xfId="1059"/>
    <cellStyle name="20% - Accent6 28" xfId="1060"/>
    <cellStyle name="20% - Accent6 29" xfId="1061"/>
    <cellStyle name="20% - Accent6 3" xfId="1062"/>
    <cellStyle name="20% - Accent6 3 2" xfId="1063"/>
    <cellStyle name="20% - Accent6 3 2 2" xfId="1064"/>
    <cellStyle name="20% - Accent6 3 2 2 2" xfId="1065"/>
    <cellStyle name="20% - Accent6 3 2 3" xfId="1066"/>
    <cellStyle name="20% - Accent6 3 2 3 2" xfId="1067"/>
    <cellStyle name="20% - Accent6 3 2 4" xfId="1068"/>
    <cellStyle name="20% - Accent6 3 3" xfId="1069"/>
    <cellStyle name="20% - Accent6 3 3 2" xfId="1070"/>
    <cellStyle name="20% - Accent6 3 3 3" xfId="1071"/>
    <cellStyle name="20% - Accent6 3 3 4" xfId="1072"/>
    <cellStyle name="20% - Accent6 3 4" xfId="1073"/>
    <cellStyle name="20% - Accent6 3 4 2" xfId="1074"/>
    <cellStyle name="20% - Accent6 3 5" xfId="1075"/>
    <cellStyle name="20% - Accent6 3 6" xfId="1076"/>
    <cellStyle name="20% - Accent6 3_Income Statement " xfId="1077"/>
    <cellStyle name="20% - Accent6 30" xfId="1078"/>
    <cellStyle name="20% - Accent6 31" xfId="1079"/>
    <cellStyle name="20% - Accent6 4" xfId="1080"/>
    <cellStyle name="20% - Accent6 4 2" xfId="1081"/>
    <cellStyle name="20% - Accent6 4 2 2" xfId="1082"/>
    <cellStyle name="20% - Accent6 4 2 2 2" xfId="1083"/>
    <cellStyle name="20% - Accent6 4 2 3" xfId="1084"/>
    <cellStyle name="20% - Accent6 4 2 4" xfId="1085"/>
    <cellStyle name="20% - Accent6 4 3" xfId="1086"/>
    <cellStyle name="20% - Accent6 4 3 2" xfId="1087"/>
    <cellStyle name="20% - Accent6 4 3 3" xfId="1088"/>
    <cellStyle name="20% - Accent6 4 3 4" xfId="1089"/>
    <cellStyle name="20% - Accent6 4 4" xfId="1090"/>
    <cellStyle name="20% - Accent6 4 4 2" xfId="1091"/>
    <cellStyle name="20% - Accent6 4 5" xfId="1092"/>
    <cellStyle name="20% - Accent6 4 6" xfId="1093"/>
    <cellStyle name="20% - Accent6 4 7" xfId="1094"/>
    <cellStyle name="20% - Accent6 4 8" xfId="1095"/>
    <cellStyle name="20% - Accent6 4_Income Statement " xfId="1096"/>
    <cellStyle name="20% - Accent6 5" xfId="1097"/>
    <cellStyle name="20% - Accent6 5 2" xfId="1098"/>
    <cellStyle name="20% - Accent6 5 2 2" xfId="1099"/>
    <cellStyle name="20% - Accent6 5 2 2 2" xfId="1100"/>
    <cellStyle name="20% - Accent6 5 2 3" xfId="1101"/>
    <cellStyle name="20% - Accent6 5 2 4" xfId="1102"/>
    <cellStyle name="20% - Accent6 5 3" xfId="1103"/>
    <cellStyle name="20% - Accent6 5 3 2" xfId="1104"/>
    <cellStyle name="20% - Accent6 5 3 3" xfId="1105"/>
    <cellStyle name="20% - Accent6 5 3 4" xfId="1106"/>
    <cellStyle name="20% - Accent6 5 4" xfId="1107"/>
    <cellStyle name="20% - Accent6 5 5" xfId="1108"/>
    <cellStyle name="20% - Accent6 5 6" xfId="1109"/>
    <cellStyle name="20% - Accent6 5 7" xfId="1110"/>
    <cellStyle name="20% - Accent6 5_Income Statement " xfId="1111"/>
    <cellStyle name="20% - Accent6 6" xfId="1112"/>
    <cellStyle name="20% - Accent6 6 2" xfId="1113"/>
    <cellStyle name="20% - Accent6 6 2 2" xfId="1114"/>
    <cellStyle name="20% - Accent6 6 2 3" xfId="1115"/>
    <cellStyle name="20% - Accent6 6 2 4" xfId="1116"/>
    <cellStyle name="20% - Accent6 6 3" xfId="1117"/>
    <cellStyle name="20% - Accent6 6 3 2" xfId="1118"/>
    <cellStyle name="20% - Accent6 6 3 3" xfId="1119"/>
    <cellStyle name="20% - Accent6 6 4" xfId="1120"/>
    <cellStyle name="20% - Accent6 6 5" xfId="1121"/>
    <cellStyle name="20% - Accent6 6 6" xfId="1122"/>
    <cellStyle name="20% - Accent6 6 7" xfId="1123"/>
    <cellStyle name="20% - Accent6 6_Income Statement " xfId="1124"/>
    <cellStyle name="20% - Accent6 7" xfId="1125"/>
    <cellStyle name="20% - Accent6 7 2" xfId="1126"/>
    <cellStyle name="20% - Accent6 7 2 2" xfId="1127"/>
    <cellStyle name="20% - Accent6 7 2 3" xfId="1128"/>
    <cellStyle name="20% - Accent6 7 2 4" xfId="1129"/>
    <cellStyle name="20% - Accent6 7 3" xfId="1130"/>
    <cellStyle name="20% - Accent6 7 3 2" xfId="1131"/>
    <cellStyle name="20% - Accent6 7 3 3" xfId="1132"/>
    <cellStyle name="20% - Accent6 7 4" xfId="1133"/>
    <cellStyle name="20% - Accent6 7 5" xfId="1134"/>
    <cellStyle name="20% - Accent6 7 6" xfId="1135"/>
    <cellStyle name="20% - Accent6 7 7" xfId="1136"/>
    <cellStyle name="20% - Accent6 7_Income Statement " xfId="1137"/>
    <cellStyle name="20% - Accent6 8" xfId="1138"/>
    <cellStyle name="20% - Accent6 8 2" xfId="1139"/>
    <cellStyle name="20% - Accent6 8 2 2" xfId="1140"/>
    <cellStyle name="20% - Accent6 8 2 3" xfId="1141"/>
    <cellStyle name="20% - Accent6 8 2 4" xfId="1142"/>
    <cellStyle name="20% - Accent6 8 3" xfId="1143"/>
    <cellStyle name="20% - Accent6 8 3 2" xfId="1144"/>
    <cellStyle name="20% - Accent6 8 3 3" xfId="1145"/>
    <cellStyle name="20% - Accent6 8 4" xfId="1146"/>
    <cellStyle name="20% - Accent6 8 5" xfId="1147"/>
    <cellStyle name="20% - Accent6 8 6" xfId="1148"/>
    <cellStyle name="20% - Accent6 8 7" xfId="1149"/>
    <cellStyle name="20% - Accent6 8_Income Statement " xfId="1150"/>
    <cellStyle name="20% - Accent6 9" xfId="1151"/>
    <cellStyle name="20% - Accent6 9 2" xfId="1152"/>
    <cellStyle name="20% - Accent6 9 2 2" xfId="1153"/>
    <cellStyle name="20% - Accent6 9 2 3" xfId="1154"/>
    <cellStyle name="20% - Accent6 9 3" xfId="1155"/>
    <cellStyle name="20% - Accent6 9 3 2" xfId="1156"/>
    <cellStyle name="20% - Accent6 9 3 3" xfId="1157"/>
    <cellStyle name="20% - Accent6 9 4" xfId="1158"/>
    <cellStyle name="20% - Accent6 9 5" xfId="1159"/>
    <cellStyle name="20% - Accent6 9 6" xfId="1160"/>
    <cellStyle name="20% - Accent6 9 7" xfId="1161"/>
    <cellStyle name="20% - Accent6 9_Income Statement " xfId="1162"/>
    <cellStyle name="2DP" xfId="1163"/>
    <cellStyle name="2DP bold" xfId="1164"/>
    <cellStyle name="3DP" xfId="1165"/>
    <cellStyle name="40% - Accent1 10" xfId="1166"/>
    <cellStyle name="40% - Accent1 10 2" xfId="1167"/>
    <cellStyle name="40% - Accent1 10 2 2" xfId="1168"/>
    <cellStyle name="40% - Accent1 10 2 3" xfId="1169"/>
    <cellStyle name="40% - Accent1 10 3" xfId="1170"/>
    <cellStyle name="40% - Accent1 10 3 2" xfId="1171"/>
    <cellStyle name="40% - Accent1 10 3 3" xfId="1172"/>
    <cellStyle name="40% - Accent1 10 4" xfId="1173"/>
    <cellStyle name="40% - Accent1 10 5" xfId="1174"/>
    <cellStyle name="40% - Accent1 10 6" xfId="1175"/>
    <cellStyle name="40% - Accent1 10 7" xfId="1176"/>
    <cellStyle name="40% - Accent1 10_Income Statement " xfId="1177"/>
    <cellStyle name="40% - Accent1 11" xfId="1178"/>
    <cellStyle name="40% - Accent1 11 2" xfId="1179"/>
    <cellStyle name="40% - Accent1 11 3" xfId="1180"/>
    <cellStyle name="40% - Accent1 11 4" xfId="1181"/>
    <cellStyle name="40% - Accent1 12" xfId="1182"/>
    <cellStyle name="40% - Accent1 12 2" xfId="1183"/>
    <cellStyle name="40% - Accent1 13" xfId="1184"/>
    <cellStyle name="40% - Accent1 13 2" xfId="1185"/>
    <cellStyle name="40% - Accent1 14" xfId="1186"/>
    <cellStyle name="40% - Accent1 15" xfId="1187"/>
    <cellStyle name="40% - Accent1 16" xfId="1188"/>
    <cellStyle name="40% - Accent1 17" xfId="1189"/>
    <cellStyle name="40% - Accent1 18" xfId="1190"/>
    <cellStyle name="40% - Accent1 19" xfId="1191"/>
    <cellStyle name="40% - Accent1 2" xfId="1192"/>
    <cellStyle name="40% - Accent1 2 2" xfId="1193"/>
    <cellStyle name="40% - Accent1 2 2 2" xfId="1194"/>
    <cellStyle name="40% - Accent1 2 2 2 2" xfId="1195"/>
    <cellStyle name="40% - Accent1 2 2 2 3" xfId="1196"/>
    <cellStyle name="40% - Accent1 2 2 3" xfId="1197"/>
    <cellStyle name="40% - Accent1 2 2 3 2" xfId="1198"/>
    <cellStyle name="40% - Accent1 2 2 4" xfId="1199"/>
    <cellStyle name="40% - Accent1 2 2 5" xfId="1200"/>
    <cellStyle name="40% - Accent1 2 3" xfId="1201"/>
    <cellStyle name="40% - Accent1 2 3 2" xfId="1202"/>
    <cellStyle name="40% - Accent1 2 3 2 2" xfId="1203"/>
    <cellStyle name="40% - Accent1 2 3 3" xfId="1204"/>
    <cellStyle name="40% - Accent1 2 3 4" xfId="1205"/>
    <cellStyle name="40% - Accent1 2 4" xfId="1206"/>
    <cellStyle name="40% - Accent1 2 4 2" xfId="1207"/>
    <cellStyle name="40% - Accent1 2 4 3" xfId="1208"/>
    <cellStyle name="40% - Accent1 2 4 4" xfId="1209"/>
    <cellStyle name="40% - Accent1 2 5" xfId="1210"/>
    <cellStyle name="40% - Accent1 2 5 2" xfId="1211"/>
    <cellStyle name="40% - Accent1 2 6" xfId="1212"/>
    <cellStyle name="40% - Accent1 2 6 2" xfId="1213"/>
    <cellStyle name="40% - Accent1 2 7" xfId="1214"/>
    <cellStyle name="40% - Accent1 2_Income Statement " xfId="1215"/>
    <cellStyle name="40% - Accent1 20" xfId="1216"/>
    <cellStyle name="40% - Accent1 21" xfId="1217"/>
    <cellStyle name="40% - Accent1 22" xfId="1218"/>
    <cellStyle name="40% - Accent1 23" xfId="1219"/>
    <cellStyle name="40% - Accent1 24" xfId="1220"/>
    <cellStyle name="40% - Accent1 25" xfId="1221"/>
    <cellStyle name="40% - Accent1 26" xfId="1222"/>
    <cellStyle name="40% - Accent1 27" xfId="1223"/>
    <cellStyle name="40% - Accent1 28" xfId="1224"/>
    <cellStyle name="40% - Accent1 29" xfId="1225"/>
    <cellStyle name="40% - Accent1 3" xfId="1226"/>
    <cellStyle name="40% - Accent1 3 2" xfId="1227"/>
    <cellStyle name="40% - Accent1 3 2 2" xfId="1228"/>
    <cellStyle name="40% - Accent1 3 2 2 2" xfId="1229"/>
    <cellStyle name="40% - Accent1 3 2 3" xfId="1230"/>
    <cellStyle name="40% - Accent1 3 2 3 2" xfId="1231"/>
    <cellStyle name="40% - Accent1 3 2 4" xfId="1232"/>
    <cellStyle name="40% - Accent1 3 3" xfId="1233"/>
    <cellStyle name="40% - Accent1 3 3 2" xfId="1234"/>
    <cellStyle name="40% - Accent1 3 3 3" xfId="1235"/>
    <cellStyle name="40% - Accent1 3 3 4" xfId="1236"/>
    <cellStyle name="40% - Accent1 3 4" xfId="1237"/>
    <cellStyle name="40% - Accent1 3 4 2" xfId="1238"/>
    <cellStyle name="40% - Accent1 3 5" xfId="1239"/>
    <cellStyle name="40% - Accent1 3 6" xfId="1240"/>
    <cellStyle name="40% - Accent1 3_Income Statement " xfId="1241"/>
    <cellStyle name="40% - Accent1 30" xfId="1242"/>
    <cellStyle name="40% - Accent1 31" xfId="1243"/>
    <cellStyle name="40% - Accent1 4" xfId="1244"/>
    <cellStyle name="40% - Accent1 4 2" xfId="1245"/>
    <cellStyle name="40% - Accent1 4 2 2" xfId="1246"/>
    <cellStyle name="40% - Accent1 4 2 2 2" xfId="1247"/>
    <cellStyle name="40% - Accent1 4 2 3" xfId="1248"/>
    <cellStyle name="40% - Accent1 4 2 4" xfId="1249"/>
    <cellStyle name="40% - Accent1 4 3" xfId="1250"/>
    <cellStyle name="40% - Accent1 4 3 2" xfId="1251"/>
    <cellStyle name="40% - Accent1 4 3 3" xfId="1252"/>
    <cellStyle name="40% - Accent1 4 3 4" xfId="1253"/>
    <cellStyle name="40% - Accent1 4 4" xfId="1254"/>
    <cellStyle name="40% - Accent1 4 4 2" xfId="1255"/>
    <cellStyle name="40% - Accent1 4 5" xfId="1256"/>
    <cellStyle name="40% - Accent1 4 6" xfId="1257"/>
    <cellStyle name="40% - Accent1 4 7" xfId="1258"/>
    <cellStyle name="40% - Accent1 4 8" xfId="1259"/>
    <cellStyle name="40% - Accent1 4_Income Statement " xfId="1260"/>
    <cellStyle name="40% - Accent1 5" xfId="1261"/>
    <cellStyle name="40% - Accent1 5 2" xfId="1262"/>
    <cellStyle name="40% - Accent1 5 2 2" xfId="1263"/>
    <cellStyle name="40% - Accent1 5 2 2 2" xfId="1264"/>
    <cellStyle name="40% - Accent1 5 2 3" xfId="1265"/>
    <cellStyle name="40% - Accent1 5 2 4" xfId="1266"/>
    <cellStyle name="40% - Accent1 5 3" xfId="1267"/>
    <cellStyle name="40% - Accent1 5 3 2" xfId="1268"/>
    <cellStyle name="40% - Accent1 5 3 3" xfId="1269"/>
    <cellStyle name="40% - Accent1 5 3 4" xfId="1270"/>
    <cellStyle name="40% - Accent1 5 4" xfId="1271"/>
    <cellStyle name="40% - Accent1 5 5" xfId="1272"/>
    <cellStyle name="40% - Accent1 5 6" xfId="1273"/>
    <cellStyle name="40% - Accent1 5 7" xfId="1274"/>
    <cellStyle name="40% - Accent1 5_Income Statement " xfId="1275"/>
    <cellStyle name="40% - Accent1 6" xfId="1276"/>
    <cellStyle name="40% - Accent1 6 2" xfId="1277"/>
    <cellStyle name="40% - Accent1 6 2 2" xfId="1278"/>
    <cellStyle name="40% - Accent1 6 2 3" xfId="1279"/>
    <cellStyle name="40% - Accent1 6 2 4" xfId="1280"/>
    <cellStyle name="40% - Accent1 6 3" xfId="1281"/>
    <cellStyle name="40% - Accent1 6 3 2" xfId="1282"/>
    <cellStyle name="40% - Accent1 6 3 3" xfId="1283"/>
    <cellStyle name="40% - Accent1 6 4" xfId="1284"/>
    <cellStyle name="40% - Accent1 6 5" xfId="1285"/>
    <cellStyle name="40% - Accent1 6 6" xfId="1286"/>
    <cellStyle name="40% - Accent1 6 7" xfId="1287"/>
    <cellStyle name="40% - Accent1 6_Income Statement " xfId="1288"/>
    <cellStyle name="40% - Accent1 7" xfId="1289"/>
    <cellStyle name="40% - Accent1 7 2" xfId="1290"/>
    <cellStyle name="40% - Accent1 7 2 2" xfId="1291"/>
    <cellStyle name="40% - Accent1 7 2 3" xfId="1292"/>
    <cellStyle name="40% - Accent1 7 2 4" xfId="1293"/>
    <cellStyle name="40% - Accent1 7 3" xfId="1294"/>
    <cellStyle name="40% - Accent1 7 3 2" xfId="1295"/>
    <cellStyle name="40% - Accent1 7 3 3" xfId="1296"/>
    <cellStyle name="40% - Accent1 7 4" xfId="1297"/>
    <cellStyle name="40% - Accent1 7 5" xfId="1298"/>
    <cellStyle name="40% - Accent1 7 6" xfId="1299"/>
    <cellStyle name="40% - Accent1 7 7" xfId="1300"/>
    <cellStyle name="40% - Accent1 7_Income Statement " xfId="1301"/>
    <cellStyle name="40% - Accent1 8" xfId="1302"/>
    <cellStyle name="40% - Accent1 8 2" xfId="1303"/>
    <cellStyle name="40% - Accent1 8 2 2" xfId="1304"/>
    <cellStyle name="40% - Accent1 8 2 3" xfId="1305"/>
    <cellStyle name="40% - Accent1 8 2 4" xfId="1306"/>
    <cellStyle name="40% - Accent1 8 3" xfId="1307"/>
    <cellStyle name="40% - Accent1 8 3 2" xfId="1308"/>
    <cellStyle name="40% - Accent1 8 3 3" xfId="1309"/>
    <cellStyle name="40% - Accent1 8 4" xfId="1310"/>
    <cellStyle name="40% - Accent1 8 5" xfId="1311"/>
    <cellStyle name="40% - Accent1 8 6" xfId="1312"/>
    <cellStyle name="40% - Accent1 8 7" xfId="1313"/>
    <cellStyle name="40% - Accent1 8_Income Statement " xfId="1314"/>
    <cellStyle name="40% - Accent1 9" xfId="1315"/>
    <cellStyle name="40% - Accent1 9 2" xfId="1316"/>
    <cellStyle name="40% - Accent1 9 2 2" xfId="1317"/>
    <cellStyle name="40% - Accent1 9 2 3" xfId="1318"/>
    <cellStyle name="40% - Accent1 9 3" xfId="1319"/>
    <cellStyle name="40% - Accent1 9 3 2" xfId="1320"/>
    <cellStyle name="40% - Accent1 9 3 3" xfId="1321"/>
    <cellStyle name="40% - Accent1 9 4" xfId="1322"/>
    <cellStyle name="40% - Accent1 9 5" xfId="1323"/>
    <cellStyle name="40% - Accent1 9 6" xfId="1324"/>
    <cellStyle name="40% - Accent1 9 7" xfId="1325"/>
    <cellStyle name="40% - Accent1 9_Income Statement " xfId="1326"/>
    <cellStyle name="40% - Accent2 10" xfId="1327"/>
    <cellStyle name="40% - Accent2 10 2" xfId="1328"/>
    <cellStyle name="40% - Accent2 10 2 2" xfId="1329"/>
    <cellStyle name="40% - Accent2 10 2 3" xfId="1330"/>
    <cellStyle name="40% - Accent2 10 3" xfId="1331"/>
    <cellStyle name="40% - Accent2 10 3 2" xfId="1332"/>
    <cellStyle name="40% - Accent2 10 3 3" xfId="1333"/>
    <cellStyle name="40% - Accent2 10 4" xfId="1334"/>
    <cellStyle name="40% - Accent2 10 5" xfId="1335"/>
    <cellStyle name="40% - Accent2 10 6" xfId="1336"/>
    <cellStyle name="40% - Accent2 10 7" xfId="1337"/>
    <cellStyle name="40% - Accent2 10_Income Statement " xfId="1338"/>
    <cellStyle name="40% - Accent2 11" xfId="1339"/>
    <cellStyle name="40% - Accent2 11 2" xfId="1340"/>
    <cellStyle name="40% - Accent2 11 3" xfId="1341"/>
    <cellStyle name="40% - Accent2 11 4" xfId="1342"/>
    <cellStyle name="40% - Accent2 12" xfId="1343"/>
    <cellStyle name="40% - Accent2 12 2" xfId="1344"/>
    <cellStyle name="40% - Accent2 13" xfId="1345"/>
    <cellStyle name="40% - Accent2 13 2" xfId="1346"/>
    <cellStyle name="40% - Accent2 14" xfId="1347"/>
    <cellStyle name="40% - Accent2 15" xfId="1348"/>
    <cellStyle name="40% - Accent2 16" xfId="1349"/>
    <cellStyle name="40% - Accent2 17" xfId="1350"/>
    <cellStyle name="40% - Accent2 18" xfId="1351"/>
    <cellStyle name="40% - Accent2 19" xfId="1352"/>
    <cellStyle name="40% - Accent2 2" xfId="1353"/>
    <cellStyle name="40% - Accent2 2 2" xfId="1354"/>
    <cellStyle name="40% - Accent2 2 2 2" xfId="1355"/>
    <cellStyle name="40% - Accent2 2 2 2 2" xfId="1356"/>
    <cellStyle name="40% - Accent2 2 2 2 3" xfId="1357"/>
    <cellStyle name="40% - Accent2 2 2 3" xfId="1358"/>
    <cellStyle name="40% - Accent2 2 2 3 2" xfId="1359"/>
    <cellStyle name="40% - Accent2 2 2 4" xfId="1360"/>
    <cellStyle name="40% - Accent2 2 2 5" xfId="1361"/>
    <cellStyle name="40% - Accent2 2 3" xfId="1362"/>
    <cellStyle name="40% - Accent2 2 3 2" xfId="1363"/>
    <cellStyle name="40% - Accent2 2 3 2 2" xfId="1364"/>
    <cellStyle name="40% - Accent2 2 3 3" xfId="1365"/>
    <cellStyle name="40% - Accent2 2 3 4" xfId="1366"/>
    <cellStyle name="40% - Accent2 2 4" xfId="1367"/>
    <cellStyle name="40% - Accent2 2 4 2" xfId="1368"/>
    <cellStyle name="40% - Accent2 2 4 3" xfId="1369"/>
    <cellStyle name="40% - Accent2 2 4 4" xfId="1370"/>
    <cellStyle name="40% - Accent2 2 5" xfId="1371"/>
    <cellStyle name="40% - Accent2 2 5 2" xfId="1372"/>
    <cellStyle name="40% - Accent2 2 6" xfId="1373"/>
    <cellStyle name="40% - Accent2 2 6 2" xfId="1374"/>
    <cellStyle name="40% - Accent2 2 7" xfId="1375"/>
    <cellStyle name="40% - Accent2 2_Income Statement " xfId="1376"/>
    <cellStyle name="40% - Accent2 20" xfId="1377"/>
    <cellStyle name="40% - Accent2 21" xfId="1378"/>
    <cellStyle name="40% - Accent2 22" xfId="1379"/>
    <cellStyle name="40% - Accent2 23" xfId="1380"/>
    <cellStyle name="40% - Accent2 24" xfId="1381"/>
    <cellStyle name="40% - Accent2 25" xfId="1382"/>
    <cellStyle name="40% - Accent2 26" xfId="1383"/>
    <cellStyle name="40% - Accent2 27" xfId="1384"/>
    <cellStyle name="40% - Accent2 28" xfId="1385"/>
    <cellStyle name="40% - Accent2 29" xfId="1386"/>
    <cellStyle name="40% - Accent2 3" xfId="1387"/>
    <cellStyle name="40% - Accent2 3 2" xfId="1388"/>
    <cellStyle name="40% - Accent2 3 2 2" xfId="1389"/>
    <cellStyle name="40% - Accent2 3 2 2 2" xfId="1390"/>
    <cellStyle name="40% - Accent2 3 2 3" xfId="1391"/>
    <cellStyle name="40% - Accent2 3 2 3 2" xfId="1392"/>
    <cellStyle name="40% - Accent2 3 2 4" xfId="1393"/>
    <cellStyle name="40% - Accent2 3 3" xfId="1394"/>
    <cellStyle name="40% - Accent2 3 3 2" xfId="1395"/>
    <cellStyle name="40% - Accent2 3 3 3" xfId="1396"/>
    <cellStyle name="40% - Accent2 3 3 4" xfId="1397"/>
    <cellStyle name="40% - Accent2 3 4" xfId="1398"/>
    <cellStyle name="40% - Accent2 3 4 2" xfId="1399"/>
    <cellStyle name="40% - Accent2 3 5" xfId="1400"/>
    <cellStyle name="40% - Accent2 3 6" xfId="1401"/>
    <cellStyle name="40% - Accent2 3_Income Statement " xfId="1402"/>
    <cellStyle name="40% - Accent2 30" xfId="1403"/>
    <cellStyle name="40% - Accent2 31" xfId="1404"/>
    <cellStyle name="40% - Accent2 4" xfId="1405"/>
    <cellStyle name="40% - Accent2 4 2" xfId="1406"/>
    <cellStyle name="40% - Accent2 4 2 2" xfId="1407"/>
    <cellStyle name="40% - Accent2 4 2 2 2" xfId="1408"/>
    <cellStyle name="40% - Accent2 4 2 3" xfId="1409"/>
    <cellStyle name="40% - Accent2 4 2 4" xfId="1410"/>
    <cellStyle name="40% - Accent2 4 3" xfId="1411"/>
    <cellStyle name="40% - Accent2 4 3 2" xfId="1412"/>
    <cellStyle name="40% - Accent2 4 3 3" xfId="1413"/>
    <cellStyle name="40% - Accent2 4 3 4" xfId="1414"/>
    <cellStyle name="40% - Accent2 4 4" xfId="1415"/>
    <cellStyle name="40% - Accent2 4 4 2" xfId="1416"/>
    <cellStyle name="40% - Accent2 4 5" xfId="1417"/>
    <cellStyle name="40% - Accent2 4 6" xfId="1418"/>
    <cellStyle name="40% - Accent2 4 7" xfId="1419"/>
    <cellStyle name="40% - Accent2 4 8" xfId="1420"/>
    <cellStyle name="40% - Accent2 4_Income Statement " xfId="1421"/>
    <cellStyle name="40% - Accent2 5" xfId="1422"/>
    <cellStyle name="40% - Accent2 5 2" xfId="1423"/>
    <cellStyle name="40% - Accent2 5 2 2" xfId="1424"/>
    <cellStyle name="40% - Accent2 5 2 2 2" xfId="1425"/>
    <cellStyle name="40% - Accent2 5 2 3" xfId="1426"/>
    <cellStyle name="40% - Accent2 5 2 4" xfId="1427"/>
    <cellStyle name="40% - Accent2 5 3" xfId="1428"/>
    <cellStyle name="40% - Accent2 5 3 2" xfId="1429"/>
    <cellStyle name="40% - Accent2 5 3 3" xfId="1430"/>
    <cellStyle name="40% - Accent2 5 3 4" xfId="1431"/>
    <cellStyle name="40% - Accent2 5 4" xfId="1432"/>
    <cellStyle name="40% - Accent2 5 5" xfId="1433"/>
    <cellStyle name="40% - Accent2 5 6" xfId="1434"/>
    <cellStyle name="40% - Accent2 5 7" xfId="1435"/>
    <cellStyle name="40% - Accent2 5_Income Statement " xfId="1436"/>
    <cellStyle name="40% - Accent2 6" xfId="1437"/>
    <cellStyle name="40% - Accent2 6 2" xfId="1438"/>
    <cellStyle name="40% - Accent2 6 2 2" xfId="1439"/>
    <cellStyle name="40% - Accent2 6 2 3" xfId="1440"/>
    <cellStyle name="40% - Accent2 6 2 4" xfId="1441"/>
    <cellStyle name="40% - Accent2 6 3" xfId="1442"/>
    <cellStyle name="40% - Accent2 6 3 2" xfId="1443"/>
    <cellStyle name="40% - Accent2 6 3 3" xfId="1444"/>
    <cellStyle name="40% - Accent2 6 4" xfId="1445"/>
    <cellStyle name="40% - Accent2 6 5" xfId="1446"/>
    <cellStyle name="40% - Accent2 6 6" xfId="1447"/>
    <cellStyle name="40% - Accent2 6 7" xfId="1448"/>
    <cellStyle name="40% - Accent2 6_Income Statement " xfId="1449"/>
    <cellStyle name="40% - Accent2 7" xfId="1450"/>
    <cellStyle name="40% - Accent2 7 2" xfId="1451"/>
    <cellStyle name="40% - Accent2 7 2 2" xfId="1452"/>
    <cellStyle name="40% - Accent2 7 2 3" xfId="1453"/>
    <cellStyle name="40% - Accent2 7 2 4" xfId="1454"/>
    <cellStyle name="40% - Accent2 7 3" xfId="1455"/>
    <cellStyle name="40% - Accent2 7 3 2" xfId="1456"/>
    <cellStyle name="40% - Accent2 7 3 3" xfId="1457"/>
    <cellStyle name="40% - Accent2 7 4" xfId="1458"/>
    <cellStyle name="40% - Accent2 7 5" xfId="1459"/>
    <cellStyle name="40% - Accent2 7 6" xfId="1460"/>
    <cellStyle name="40% - Accent2 7 7" xfId="1461"/>
    <cellStyle name="40% - Accent2 7_Income Statement " xfId="1462"/>
    <cellStyle name="40% - Accent2 8" xfId="1463"/>
    <cellStyle name="40% - Accent2 8 2" xfId="1464"/>
    <cellStyle name="40% - Accent2 8 2 2" xfId="1465"/>
    <cellStyle name="40% - Accent2 8 2 3" xfId="1466"/>
    <cellStyle name="40% - Accent2 8 2 4" xfId="1467"/>
    <cellStyle name="40% - Accent2 8 3" xfId="1468"/>
    <cellStyle name="40% - Accent2 8 3 2" xfId="1469"/>
    <cellStyle name="40% - Accent2 8 3 3" xfId="1470"/>
    <cellStyle name="40% - Accent2 8 4" xfId="1471"/>
    <cellStyle name="40% - Accent2 8 5" xfId="1472"/>
    <cellStyle name="40% - Accent2 8 6" xfId="1473"/>
    <cellStyle name="40% - Accent2 8 7" xfId="1474"/>
    <cellStyle name="40% - Accent2 8_Income Statement " xfId="1475"/>
    <cellStyle name="40% - Accent2 9" xfId="1476"/>
    <cellStyle name="40% - Accent2 9 2" xfId="1477"/>
    <cellStyle name="40% - Accent2 9 2 2" xfId="1478"/>
    <cellStyle name="40% - Accent2 9 2 3" xfId="1479"/>
    <cellStyle name="40% - Accent2 9 3" xfId="1480"/>
    <cellStyle name="40% - Accent2 9 3 2" xfId="1481"/>
    <cellStyle name="40% - Accent2 9 3 3" xfId="1482"/>
    <cellStyle name="40% - Accent2 9 4" xfId="1483"/>
    <cellStyle name="40% - Accent2 9 5" xfId="1484"/>
    <cellStyle name="40% - Accent2 9 6" xfId="1485"/>
    <cellStyle name="40% - Accent2 9 7" xfId="1486"/>
    <cellStyle name="40% - Accent2 9_Income Statement " xfId="1487"/>
    <cellStyle name="40% - Accent3 10" xfId="1488"/>
    <cellStyle name="40% - Accent3 10 2" xfId="1489"/>
    <cellStyle name="40% - Accent3 10 2 2" xfId="1490"/>
    <cellStyle name="40% - Accent3 10 2 3" xfId="1491"/>
    <cellStyle name="40% - Accent3 10 3" xfId="1492"/>
    <cellStyle name="40% - Accent3 10 3 2" xfId="1493"/>
    <cellStyle name="40% - Accent3 10 3 3" xfId="1494"/>
    <cellStyle name="40% - Accent3 10 4" xfId="1495"/>
    <cellStyle name="40% - Accent3 10 5" xfId="1496"/>
    <cellStyle name="40% - Accent3 10 6" xfId="1497"/>
    <cellStyle name="40% - Accent3 10 7" xfId="1498"/>
    <cellStyle name="40% - Accent3 10_Income Statement " xfId="1499"/>
    <cellStyle name="40% - Accent3 11" xfId="1500"/>
    <cellStyle name="40% - Accent3 11 2" xfId="1501"/>
    <cellStyle name="40% - Accent3 11 3" xfId="1502"/>
    <cellStyle name="40% - Accent3 11 4" xfId="1503"/>
    <cellStyle name="40% - Accent3 12" xfId="1504"/>
    <cellStyle name="40% - Accent3 12 2" xfId="1505"/>
    <cellStyle name="40% - Accent3 13" xfId="1506"/>
    <cellStyle name="40% - Accent3 13 2" xfId="1507"/>
    <cellStyle name="40% - Accent3 14" xfId="1508"/>
    <cellStyle name="40% - Accent3 15" xfId="1509"/>
    <cellStyle name="40% - Accent3 16" xfId="1510"/>
    <cellStyle name="40% - Accent3 17" xfId="1511"/>
    <cellStyle name="40% - Accent3 18" xfId="1512"/>
    <cellStyle name="40% - Accent3 19" xfId="1513"/>
    <cellStyle name="40% - Accent3 2" xfId="1514"/>
    <cellStyle name="40% - Accent3 2 2" xfId="1515"/>
    <cellStyle name="40% - Accent3 2 2 2" xfId="1516"/>
    <cellStyle name="40% - Accent3 2 2 2 2" xfId="1517"/>
    <cellStyle name="40% - Accent3 2 2 2 3" xfId="1518"/>
    <cellStyle name="40% - Accent3 2 2 3" xfId="1519"/>
    <cellStyle name="40% - Accent3 2 2 3 2" xfId="1520"/>
    <cellStyle name="40% - Accent3 2 2 4" xfId="1521"/>
    <cellStyle name="40% - Accent3 2 2 5" xfId="1522"/>
    <cellStyle name="40% - Accent3 2 3" xfId="1523"/>
    <cellStyle name="40% - Accent3 2 3 2" xfId="1524"/>
    <cellStyle name="40% - Accent3 2 3 2 2" xfId="1525"/>
    <cellStyle name="40% - Accent3 2 3 3" xfId="1526"/>
    <cellStyle name="40% - Accent3 2 3 4" xfId="1527"/>
    <cellStyle name="40% - Accent3 2 4" xfId="1528"/>
    <cellStyle name="40% - Accent3 2 4 2" xfId="1529"/>
    <cellStyle name="40% - Accent3 2 4 3" xfId="1530"/>
    <cellStyle name="40% - Accent3 2 4 4" xfId="1531"/>
    <cellStyle name="40% - Accent3 2 5" xfId="1532"/>
    <cellStyle name="40% - Accent3 2 5 2" xfId="1533"/>
    <cellStyle name="40% - Accent3 2 6" xfId="1534"/>
    <cellStyle name="40% - Accent3 2 6 2" xfId="1535"/>
    <cellStyle name="40% - Accent3 2 7" xfId="1536"/>
    <cellStyle name="40% - Accent3 2_Income Statement " xfId="1537"/>
    <cellStyle name="40% - Accent3 20" xfId="1538"/>
    <cellStyle name="40% - Accent3 21" xfId="1539"/>
    <cellStyle name="40% - Accent3 22" xfId="1540"/>
    <cellStyle name="40% - Accent3 23" xfId="1541"/>
    <cellStyle name="40% - Accent3 24" xfId="1542"/>
    <cellStyle name="40% - Accent3 25" xfId="1543"/>
    <cellStyle name="40% - Accent3 26" xfId="1544"/>
    <cellStyle name="40% - Accent3 27" xfId="1545"/>
    <cellStyle name="40% - Accent3 28" xfId="1546"/>
    <cellStyle name="40% - Accent3 29" xfId="1547"/>
    <cellStyle name="40% - Accent3 3" xfId="1548"/>
    <cellStyle name="40% - Accent3 3 2" xfId="1549"/>
    <cellStyle name="40% - Accent3 3 2 2" xfId="1550"/>
    <cellStyle name="40% - Accent3 3 2 2 2" xfId="1551"/>
    <cellStyle name="40% - Accent3 3 2 3" xfId="1552"/>
    <cellStyle name="40% - Accent3 3 2 3 2" xfId="1553"/>
    <cellStyle name="40% - Accent3 3 2 4" xfId="1554"/>
    <cellStyle name="40% - Accent3 3 3" xfId="1555"/>
    <cellStyle name="40% - Accent3 3 3 2" xfId="1556"/>
    <cellStyle name="40% - Accent3 3 3 3" xfId="1557"/>
    <cellStyle name="40% - Accent3 3 3 4" xfId="1558"/>
    <cellStyle name="40% - Accent3 3 4" xfId="1559"/>
    <cellStyle name="40% - Accent3 3 4 2" xfId="1560"/>
    <cellStyle name="40% - Accent3 3 5" xfId="1561"/>
    <cellStyle name="40% - Accent3 3 6" xfId="1562"/>
    <cellStyle name="40% - Accent3 3_Income Statement " xfId="1563"/>
    <cellStyle name="40% - Accent3 30" xfId="1564"/>
    <cellStyle name="40% - Accent3 31" xfId="1565"/>
    <cellStyle name="40% - Accent3 4" xfId="1566"/>
    <cellStyle name="40% - Accent3 4 2" xfId="1567"/>
    <cellStyle name="40% - Accent3 4 2 2" xfId="1568"/>
    <cellStyle name="40% - Accent3 4 2 2 2" xfId="1569"/>
    <cellStyle name="40% - Accent3 4 2 3" xfId="1570"/>
    <cellStyle name="40% - Accent3 4 2 4" xfId="1571"/>
    <cellStyle name="40% - Accent3 4 3" xfId="1572"/>
    <cellStyle name="40% - Accent3 4 3 2" xfId="1573"/>
    <cellStyle name="40% - Accent3 4 3 3" xfId="1574"/>
    <cellStyle name="40% - Accent3 4 3 4" xfId="1575"/>
    <cellStyle name="40% - Accent3 4 4" xfId="1576"/>
    <cellStyle name="40% - Accent3 4 4 2" xfId="1577"/>
    <cellStyle name="40% - Accent3 4 5" xfId="1578"/>
    <cellStyle name="40% - Accent3 4 6" xfId="1579"/>
    <cellStyle name="40% - Accent3 4 7" xfId="1580"/>
    <cellStyle name="40% - Accent3 4 8" xfId="1581"/>
    <cellStyle name="40% - Accent3 4_Income Statement " xfId="1582"/>
    <cellStyle name="40% - Accent3 5" xfId="1583"/>
    <cellStyle name="40% - Accent3 5 2" xfId="1584"/>
    <cellStyle name="40% - Accent3 5 2 2" xfId="1585"/>
    <cellStyle name="40% - Accent3 5 2 2 2" xfId="1586"/>
    <cellStyle name="40% - Accent3 5 2 3" xfId="1587"/>
    <cellStyle name="40% - Accent3 5 2 4" xfId="1588"/>
    <cellStyle name="40% - Accent3 5 3" xfId="1589"/>
    <cellStyle name="40% - Accent3 5 3 2" xfId="1590"/>
    <cellStyle name="40% - Accent3 5 3 3" xfId="1591"/>
    <cellStyle name="40% - Accent3 5 3 4" xfId="1592"/>
    <cellStyle name="40% - Accent3 5 4" xfId="1593"/>
    <cellStyle name="40% - Accent3 5 5" xfId="1594"/>
    <cellStyle name="40% - Accent3 5 6" xfId="1595"/>
    <cellStyle name="40% - Accent3 5 7" xfId="1596"/>
    <cellStyle name="40% - Accent3 5_Income Statement " xfId="1597"/>
    <cellStyle name="40% - Accent3 6" xfId="1598"/>
    <cellStyle name="40% - Accent3 6 2" xfId="1599"/>
    <cellStyle name="40% - Accent3 6 2 2" xfId="1600"/>
    <cellStyle name="40% - Accent3 6 2 3" xfId="1601"/>
    <cellStyle name="40% - Accent3 6 2 4" xfId="1602"/>
    <cellStyle name="40% - Accent3 6 3" xfId="1603"/>
    <cellStyle name="40% - Accent3 6 3 2" xfId="1604"/>
    <cellStyle name="40% - Accent3 6 3 3" xfId="1605"/>
    <cellStyle name="40% - Accent3 6 4" xfId="1606"/>
    <cellStyle name="40% - Accent3 6 5" xfId="1607"/>
    <cellStyle name="40% - Accent3 6 6" xfId="1608"/>
    <cellStyle name="40% - Accent3 6 7" xfId="1609"/>
    <cellStyle name="40% - Accent3 6_Income Statement " xfId="1610"/>
    <cellStyle name="40% - Accent3 7" xfId="1611"/>
    <cellStyle name="40% - Accent3 7 2" xfId="1612"/>
    <cellStyle name="40% - Accent3 7 2 2" xfId="1613"/>
    <cellStyle name="40% - Accent3 7 2 3" xfId="1614"/>
    <cellStyle name="40% - Accent3 7 2 4" xfId="1615"/>
    <cellStyle name="40% - Accent3 7 3" xfId="1616"/>
    <cellStyle name="40% - Accent3 7 3 2" xfId="1617"/>
    <cellStyle name="40% - Accent3 7 3 3" xfId="1618"/>
    <cellStyle name="40% - Accent3 7 4" xfId="1619"/>
    <cellStyle name="40% - Accent3 7 5" xfId="1620"/>
    <cellStyle name="40% - Accent3 7 6" xfId="1621"/>
    <cellStyle name="40% - Accent3 7 7" xfId="1622"/>
    <cellStyle name="40% - Accent3 7_Income Statement " xfId="1623"/>
    <cellStyle name="40% - Accent3 8" xfId="1624"/>
    <cellStyle name="40% - Accent3 8 2" xfId="1625"/>
    <cellStyle name="40% - Accent3 8 2 2" xfId="1626"/>
    <cellStyle name="40% - Accent3 8 2 3" xfId="1627"/>
    <cellStyle name="40% - Accent3 8 2 4" xfId="1628"/>
    <cellStyle name="40% - Accent3 8 3" xfId="1629"/>
    <cellStyle name="40% - Accent3 8 3 2" xfId="1630"/>
    <cellStyle name="40% - Accent3 8 3 3" xfId="1631"/>
    <cellStyle name="40% - Accent3 8 4" xfId="1632"/>
    <cellStyle name="40% - Accent3 8 5" xfId="1633"/>
    <cellStyle name="40% - Accent3 8 6" xfId="1634"/>
    <cellStyle name="40% - Accent3 8 7" xfId="1635"/>
    <cellStyle name="40% - Accent3 8_Income Statement " xfId="1636"/>
    <cellStyle name="40% - Accent3 9" xfId="1637"/>
    <cellStyle name="40% - Accent3 9 2" xfId="1638"/>
    <cellStyle name="40% - Accent3 9 2 2" xfId="1639"/>
    <cellStyle name="40% - Accent3 9 2 3" xfId="1640"/>
    <cellStyle name="40% - Accent3 9 3" xfId="1641"/>
    <cellStyle name="40% - Accent3 9 3 2" xfId="1642"/>
    <cellStyle name="40% - Accent3 9 3 3" xfId="1643"/>
    <cellStyle name="40% - Accent3 9 4" xfId="1644"/>
    <cellStyle name="40% - Accent3 9 5" xfId="1645"/>
    <cellStyle name="40% - Accent3 9 6" xfId="1646"/>
    <cellStyle name="40% - Accent3 9 7" xfId="1647"/>
    <cellStyle name="40% - Accent3 9_Income Statement " xfId="1648"/>
    <cellStyle name="40% - Accent4 10" xfId="1649"/>
    <cellStyle name="40% - Accent4 10 2" xfId="1650"/>
    <cellStyle name="40% - Accent4 10 2 2" xfId="1651"/>
    <cellStyle name="40% - Accent4 10 2 3" xfId="1652"/>
    <cellStyle name="40% - Accent4 10 3" xfId="1653"/>
    <cellStyle name="40% - Accent4 10 3 2" xfId="1654"/>
    <cellStyle name="40% - Accent4 10 3 3" xfId="1655"/>
    <cellStyle name="40% - Accent4 10 4" xfId="1656"/>
    <cellStyle name="40% - Accent4 10 5" xfId="1657"/>
    <cellStyle name="40% - Accent4 10 6" xfId="1658"/>
    <cellStyle name="40% - Accent4 10 7" xfId="1659"/>
    <cellStyle name="40% - Accent4 10_Income Statement " xfId="1660"/>
    <cellStyle name="40% - Accent4 11" xfId="1661"/>
    <cellStyle name="40% - Accent4 11 2" xfId="1662"/>
    <cellStyle name="40% - Accent4 11 3" xfId="1663"/>
    <cellStyle name="40% - Accent4 11 4" xfId="1664"/>
    <cellStyle name="40% - Accent4 12" xfId="1665"/>
    <cellStyle name="40% - Accent4 12 2" xfId="1666"/>
    <cellStyle name="40% - Accent4 13" xfId="1667"/>
    <cellStyle name="40% - Accent4 13 2" xfId="1668"/>
    <cellStyle name="40% - Accent4 14" xfId="1669"/>
    <cellStyle name="40% - Accent4 15" xfId="1670"/>
    <cellStyle name="40% - Accent4 16" xfId="1671"/>
    <cellStyle name="40% - Accent4 17" xfId="1672"/>
    <cellStyle name="40% - Accent4 18" xfId="1673"/>
    <cellStyle name="40% - Accent4 19" xfId="1674"/>
    <cellStyle name="40% - Accent4 2" xfId="1675"/>
    <cellStyle name="40% - Accent4 2 2" xfId="1676"/>
    <cellStyle name="40% - Accent4 2 2 2" xfId="1677"/>
    <cellStyle name="40% - Accent4 2 2 2 2" xfId="1678"/>
    <cellStyle name="40% - Accent4 2 2 2 3" xfId="1679"/>
    <cellStyle name="40% - Accent4 2 2 3" xfId="1680"/>
    <cellStyle name="40% - Accent4 2 2 3 2" xfId="1681"/>
    <cellStyle name="40% - Accent4 2 2 4" xfId="1682"/>
    <cellStyle name="40% - Accent4 2 2 5" xfId="1683"/>
    <cellStyle name="40% - Accent4 2 3" xfId="1684"/>
    <cellStyle name="40% - Accent4 2 3 2" xfId="1685"/>
    <cellStyle name="40% - Accent4 2 3 2 2" xfId="1686"/>
    <cellStyle name="40% - Accent4 2 3 3" xfId="1687"/>
    <cellStyle name="40% - Accent4 2 3 4" xfId="1688"/>
    <cellStyle name="40% - Accent4 2 4" xfId="1689"/>
    <cellStyle name="40% - Accent4 2 4 2" xfId="1690"/>
    <cellStyle name="40% - Accent4 2 4 3" xfId="1691"/>
    <cellStyle name="40% - Accent4 2 4 4" xfId="1692"/>
    <cellStyle name="40% - Accent4 2 5" xfId="1693"/>
    <cellStyle name="40% - Accent4 2 5 2" xfId="1694"/>
    <cellStyle name="40% - Accent4 2 6" xfId="1695"/>
    <cellStyle name="40% - Accent4 2 6 2" xfId="1696"/>
    <cellStyle name="40% - Accent4 2 7" xfId="1697"/>
    <cellStyle name="40% - Accent4 2_Income Statement " xfId="1698"/>
    <cellStyle name="40% - Accent4 20" xfId="1699"/>
    <cellStyle name="40% - Accent4 21" xfId="1700"/>
    <cellStyle name="40% - Accent4 22" xfId="1701"/>
    <cellStyle name="40% - Accent4 23" xfId="1702"/>
    <cellStyle name="40% - Accent4 24" xfId="1703"/>
    <cellStyle name="40% - Accent4 25" xfId="1704"/>
    <cellStyle name="40% - Accent4 26" xfId="1705"/>
    <cellStyle name="40% - Accent4 27" xfId="1706"/>
    <cellStyle name="40% - Accent4 28" xfId="1707"/>
    <cellStyle name="40% - Accent4 29" xfId="1708"/>
    <cellStyle name="40% - Accent4 3" xfId="1709"/>
    <cellStyle name="40% - Accent4 3 2" xfId="1710"/>
    <cellStyle name="40% - Accent4 3 2 2" xfId="1711"/>
    <cellStyle name="40% - Accent4 3 2 2 2" xfId="1712"/>
    <cellStyle name="40% - Accent4 3 2 3" xfId="1713"/>
    <cellStyle name="40% - Accent4 3 2 3 2" xfId="1714"/>
    <cellStyle name="40% - Accent4 3 2 4" xfId="1715"/>
    <cellStyle name="40% - Accent4 3 3" xfId="1716"/>
    <cellStyle name="40% - Accent4 3 3 2" xfId="1717"/>
    <cellStyle name="40% - Accent4 3 3 3" xfId="1718"/>
    <cellStyle name="40% - Accent4 3 3 4" xfId="1719"/>
    <cellStyle name="40% - Accent4 3 4" xfId="1720"/>
    <cellStyle name="40% - Accent4 3 4 2" xfId="1721"/>
    <cellStyle name="40% - Accent4 3 5" xfId="1722"/>
    <cellStyle name="40% - Accent4 3 6" xfId="1723"/>
    <cellStyle name="40% - Accent4 3_Income Statement " xfId="1724"/>
    <cellStyle name="40% - Accent4 30" xfId="1725"/>
    <cellStyle name="40% - Accent4 31" xfId="1726"/>
    <cellStyle name="40% - Accent4 4" xfId="1727"/>
    <cellStyle name="40% - Accent4 4 2" xfId="1728"/>
    <cellStyle name="40% - Accent4 4 2 2" xfId="1729"/>
    <cellStyle name="40% - Accent4 4 2 2 2" xfId="1730"/>
    <cellStyle name="40% - Accent4 4 2 3" xfId="1731"/>
    <cellStyle name="40% - Accent4 4 2 4" xfId="1732"/>
    <cellStyle name="40% - Accent4 4 3" xfId="1733"/>
    <cellStyle name="40% - Accent4 4 3 2" xfId="1734"/>
    <cellStyle name="40% - Accent4 4 3 3" xfId="1735"/>
    <cellStyle name="40% - Accent4 4 3 4" xfId="1736"/>
    <cellStyle name="40% - Accent4 4 4" xfId="1737"/>
    <cellStyle name="40% - Accent4 4 4 2" xfId="1738"/>
    <cellStyle name="40% - Accent4 4 5" xfId="1739"/>
    <cellStyle name="40% - Accent4 4 6" xfId="1740"/>
    <cellStyle name="40% - Accent4 4 7" xfId="1741"/>
    <cellStyle name="40% - Accent4 4 8" xfId="1742"/>
    <cellStyle name="40% - Accent4 4_Income Statement " xfId="1743"/>
    <cellStyle name="40% - Accent4 5" xfId="1744"/>
    <cellStyle name="40% - Accent4 5 2" xfId="1745"/>
    <cellStyle name="40% - Accent4 5 2 2" xfId="1746"/>
    <cellStyle name="40% - Accent4 5 2 2 2" xfId="1747"/>
    <cellStyle name="40% - Accent4 5 2 3" xfId="1748"/>
    <cellStyle name="40% - Accent4 5 2 4" xfId="1749"/>
    <cellStyle name="40% - Accent4 5 3" xfId="1750"/>
    <cellStyle name="40% - Accent4 5 3 2" xfId="1751"/>
    <cellStyle name="40% - Accent4 5 3 3" xfId="1752"/>
    <cellStyle name="40% - Accent4 5 3 4" xfId="1753"/>
    <cellStyle name="40% - Accent4 5 4" xfId="1754"/>
    <cellStyle name="40% - Accent4 5 5" xfId="1755"/>
    <cellStyle name="40% - Accent4 5 6" xfId="1756"/>
    <cellStyle name="40% - Accent4 5 7" xfId="1757"/>
    <cellStyle name="40% - Accent4 5_Income Statement " xfId="1758"/>
    <cellStyle name="40% - Accent4 6" xfId="1759"/>
    <cellStyle name="40% - Accent4 6 2" xfId="1760"/>
    <cellStyle name="40% - Accent4 6 2 2" xfId="1761"/>
    <cellStyle name="40% - Accent4 6 2 3" xfId="1762"/>
    <cellStyle name="40% - Accent4 6 2 4" xfId="1763"/>
    <cellStyle name="40% - Accent4 6 3" xfId="1764"/>
    <cellStyle name="40% - Accent4 6 3 2" xfId="1765"/>
    <cellStyle name="40% - Accent4 6 3 3" xfId="1766"/>
    <cellStyle name="40% - Accent4 6 4" xfId="1767"/>
    <cellStyle name="40% - Accent4 6 5" xfId="1768"/>
    <cellStyle name="40% - Accent4 6 6" xfId="1769"/>
    <cellStyle name="40% - Accent4 6 7" xfId="1770"/>
    <cellStyle name="40% - Accent4 6_Income Statement " xfId="1771"/>
    <cellStyle name="40% - Accent4 7" xfId="1772"/>
    <cellStyle name="40% - Accent4 7 2" xfId="1773"/>
    <cellStyle name="40% - Accent4 7 2 2" xfId="1774"/>
    <cellStyle name="40% - Accent4 7 2 3" xfId="1775"/>
    <cellStyle name="40% - Accent4 7 2 4" xfId="1776"/>
    <cellStyle name="40% - Accent4 7 3" xfId="1777"/>
    <cellStyle name="40% - Accent4 7 3 2" xfId="1778"/>
    <cellStyle name="40% - Accent4 7 3 3" xfId="1779"/>
    <cellStyle name="40% - Accent4 7 4" xfId="1780"/>
    <cellStyle name="40% - Accent4 7 5" xfId="1781"/>
    <cellStyle name="40% - Accent4 7 6" xfId="1782"/>
    <cellStyle name="40% - Accent4 7 7" xfId="1783"/>
    <cellStyle name="40% - Accent4 7_Income Statement " xfId="1784"/>
    <cellStyle name="40% - Accent4 8" xfId="1785"/>
    <cellStyle name="40% - Accent4 8 2" xfId="1786"/>
    <cellStyle name="40% - Accent4 8 2 2" xfId="1787"/>
    <cellStyle name="40% - Accent4 8 2 3" xfId="1788"/>
    <cellStyle name="40% - Accent4 8 2 4" xfId="1789"/>
    <cellStyle name="40% - Accent4 8 3" xfId="1790"/>
    <cellStyle name="40% - Accent4 8 3 2" xfId="1791"/>
    <cellStyle name="40% - Accent4 8 3 3" xfId="1792"/>
    <cellStyle name="40% - Accent4 8 4" xfId="1793"/>
    <cellStyle name="40% - Accent4 8 5" xfId="1794"/>
    <cellStyle name="40% - Accent4 8 6" xfId="1795"/>
    <cellStyle name="40% - Accent4 8 7" xfId="1796"/>
    <cellStyle name="40% - Accent4 8_Income Statement " xfId="1797"/>
    <cellStyle name="40% - Accent4 9" xfId="1798"/>
    <cellStyle name="40% - Accent4 9 2" xfId="1799"/>
    <cellStyle name="40% - Accent4 9 2 2" xfId="1800"/>
    <cellStyle name="40% - Accent4 9 2 3" xfId="1801"/>
    <cellStyle name="40% - Accent4 9 3" xfId="1802"/>
    <cellStyle name="40% - Accent4 9 3 2" xfId="1803"/>
    <cellStyle name="40% - Accent4 9 3 3" xfId="1804"/>
    <cellStyle name="40% - Accent4 9 4" xfId="1805"/>
    <cellStyle name="40% - Accent4 9 5" xfId="1806"/>
    <cellStyle name="40% - Accent4 9 6" xfId="1807"/>
    <cellStyle name="40% - Accent4 9 7" xfId="1808"/>
    <cellStyle name="40% - Accent4 9_Income Statement " xfId="1809"/>
    <cellStyle name="40% - Accent5 10" xfId="1810"/>
    <cellStyle name="40% - Accent5 10 2" xfId="1811"/>
    <cellStyle name="40% - Accent5 10 2 2" xfId="1812"/>
    <cellStyle name="40% - Accent5 10 2 3" xfId="1813"/>
    <cellStyle name="40% - Accent5 10 3" xfId="1814"/>
    <cellStyle name="40% - Accent5 10 3 2" xfId="1815"/>
    <cellStyle name="40% - Accent5 10 3 3" xfId="1816"/>
    <cellStyle name="40% - Accent5 10 4" xfId="1817"/>
    <cellStyle name="40% - Accent5 10 5" xfId="1818"/>
    <cellStyle name="40% - Accent5 10 6" xfId="1819"/>
    <cellStyle name="40% - Accent5 10 7" xfId="1820"/>
    <cellStyle name="40% - Accent5 10_Income Statement " xfId="1821"/>
    <cellStyle name="40% - Accent5 11" xfId="1822"/>
    <cellStyle name="40% - Accent5 11 2" xfId="1823"/>
    <cellStyle name="40% - Accent5 11 3" xfId="1824"/>
    <cellStyle name="40% - Accent5 11 4" xfId="1825"/>
    <cellStyle name="40% - Accent5 12" xfId="1826"/>
    <cellStyle name="40% - Accent5 12 2" xfId="1827"/>
    <cellStyle name="40% - Accent5 13" xfId="1828"/>
    <cellStyle name="40% - Accent5 13 2" xfId="1829"/>
    <cellStyle name="40% - Accent5 14" xfId="1830"/>
    <cellStyle name="40% - Accent5 15" xfId="1831"/>
    <cellStyle name="40% - Accent5 16" xfId="1832"/>
    <cellStyle name="40% - Accent5 17" xfId="1833"/>
    <cellStyle name="40% - Accent5 18" xfId="1834"/>
    <cellStyle name="40% - Accent5 19" xfId="1835"/>
    <cellStyle name="40% - Accent5 2" xfId="1836"/>
    <cellStyle name="40% - Accent5 2 2" xfId="1837"/>
    <cellStyle name="40% - Accent5 2 2 2" xfId="1838"/>
    <cellStyle name="40% - Accent5 2 2 2 2" xfId="1839"/>
    <cellStyle name="40% - Accent5 2 2 2 3" xfId="1840"/>
    <cellStyle name="40% - Accent5 2 2 3" xfId="1841"/>
    <cellStyle name="40% - Accent5 2 2 3 2" xfId="1842"/>
    <cellStyle name="40% - Accent5 2 2 4" xfId="1843"/>
    <cellStyle name="40% - Accent5 2 2 5" xfId="1844"/>
    <cellStyle name="40% - Accent5 2 3" xfId="1845"/>
    <cellStyle name="40% - Accent5 2 3 2" xfId="1846"/>
    <cellStyle name="40% - Accent5 2 3 2 2" xfId="1847"/>
    <cellStyle name="40% - Accent5 2 3 3" xfId="1848"/>
    <cellStyle name="40% - Accent5 2 3 4" xfId="1849"/>
    <cellStyle name="40% - Accent5 2 4" xfId="1850"/>
    <cellStyle name="40% - Accent5 2 4 2" xfId="1851"/>
    <cellStyle name="40% - Accent5 2 4 3" xfId="1852"/>
    <cellStyle name="40% - Accent5 2 4 4" xfId="1853"/>
    <cellStyle name="40% - Accent5 2 5" xfId="1854"/>
    <cellStyle name="40% - Accent5 2 5 2" xfId="1855"/>
    <cellStyle name="40% - Accent5 2 6" xfId="1856"/>
    <cellStyle name="40% - Accent5 2 6 2" xfId="1857"/>
    <cellStyle name="40% - Accent5 2 7" xfId="1858"/>
    <cellStyle name="40% - Accent5 2_Income Statement " xfId="1859"/>
    <cellStyle name="40% - Accent5 20" xfId="1860"/>
    <cellStyle name="40% - Accent5 21" xfId="1861"/>
    <cellStyle name="40% - Accent5 22" xfId="1862"/>
    <cellStyle name="40% - Accent5 23" xfId="1863"/>
    <cellStyle name="40% - Accent5 24" xfId="1864"/>
    <cellStyle name="40% - Accent5 25" xfId="1865"/>
    <cellStyle name="40% - Accent5 26" xfId="1866"/>
    <cellStyle name="40% - Accent5 27" xfId="1867"/>
    <cellStyle name="40% - Accent5 28" xfId="1868"/>
    <cellStyle name="40% - Accent5 29" xfId="1869"/>
    <cellStyle name="40% - Accent5 3" xfId="1870"/>
    <cellStyle name="40% - Accent5 3 2" xfId="1871"/>
    <cellStyle name="40% - Accent5 3 2 2" xfId="1872"/>
    <cellStyle name="40% - Accent5 3 2 2 2" xfId="1873"/>
    <cellStyle name="40% - Accent5 3 2 3" xfId="1874"/>
    <cellStyle name="40% - Accent5 3 2 3 2" xfId="1875"/>
    <cellStyle name="40% - Accent5 3 2 4" xfId="1876"/>
    <cellStyle name="40% - Accent5 3 3" xfId="1877"/>
    <cellStyle name="40% - Accent5 3 3 2" xfId="1878"/>
    <cellStyle name="40% - Accent5 3 3 3" xfId="1879"/>
    <cellStyle name="40% - Accent5 3 3 4" xfId="1880"/>
    <cellStyle name="40% - Accent5 3 4" xfId="1881"/>
    <cellStyle name="40% - Accent5 3 4 2" xfId="1882"/>
    <cellStyle name="40% - Accent5 3 5" xfId="1883"/>
    <cellStyle name="40% - Accent5 3 6" xfId="1884"/>
    <cellStyle name="40% - Accent5 3_Income Statement " xfId="1885"/>
    <cellStyle name="40% - Accent5 30" xfId="1886"/>
    <cellStyle name="40% - Accent5 31" xfId="1887"/>
    <cellStyle name="40% - Accent5 4" xfId="1888"/>
    <cellStyle name="40% - Accent5 4 2" xfId="1889"/>
    <cellStyle name="40% - Accent5 4 2 2" xfId="1890"/>
    <cellStyle name="40% - Accent5 4 2 2 2" xfId="1891"/>
    <cellStyle name="40% - Accent5 4 2 3" xfId="1892"/>
    <cellStyle name="40% - Accent5 4 2 4" xfId="1893"/>
    <cellStyle name="40% - Accent5 4 3" xfId="1894"/>
    <cellStyle name="40% - Accent5 4 3 2" xfId="1895"/>
    <cellStyle name="40% - Accent5 4 3 3" xfId="1896"/>
    <cellStyle name="40% - Accent5 4 3 4" xfId="1897"/>
    <cellStyle name="40% - Accent5 4 4" xfId="1898"/>
    <cellStyle name="40% - Accent5 4 4 2" xfId="1899"/>
    <cellStyle name="40% - Accent5 4 5" xfId="1900"/>
    <cellStyle name="40% - Accent5 4 6" xfId="1901"/>
    <cellStyle name="40% - Accent5 4 7" xfId="1902"/>
    <cellStyle name="40% - Accent5 4 8" xfId="1903"/>
    <cellStyle name="40% - Accent5 4_Income Statement " xfId="1904"/>
    <cellStyle name="40% - Accent5 5" xfId="1905"/>
    <cellStyle name="40% - Accent5 5 2" xfId="1906"/>
    <cellStyle name="40% - Accent5 5 2 2" xfId="1907"/>
    <cellStyle name="40% - Accent5 5 2 2 2" xfId="1908"/>
    <cellStyle name="40% - Accent5 5 2 3" xfId="1909"/>
    <cellStyle name="40% - Accent5 5 2 4" xfId="1910"/>
    <cellStyle name="40% - Accent5 5 3" xfId="1911"/>
    <cellStyle name="40% - Accent5 5 3 2" xfId="1912"/>
    <cellStyle name="40% - Accent5 5 3 3" xfId="1913"/>
    <cellStyle name="40% - Accent5 5 3 4" xfId="1914"/>
    <cellStyle name="40% - Accent5 5 4" xfId="1915"/>
    <cellStyle name="40% - Accent5 5 5" xfId="1916"/>
    <cellStyle name="40% - Accent5 5 6" xfId="1917"/>
    <cellStyle name="40% - Accent5 5 7" xfId="1918"/>
    <cellStyle name="40% - Accent5 5_Income Statement " xfId="1919"/>
    <cellStyle name="40% - Accent5 6" xfId="1920"/>
    <cellStyle name="40% - Accent5 6 2" xfId="1921"/>
    <cellStyle name="40% - Accent5 6 2 2" xfId="1922"/>
    <cellStyle name="40% - Accent5 6 2 3" xfId="1923"/>
    <cellStyle name="40% - Accent5 6 2 4" xfId="1924"/>
    <cellStyle name="40% - Accent5 6 3" xfId="1925"/>
    <cellStyle name="40% - Accent5 6 3 2" xfId="1926"/>
    <cellStyle name="40% - Accent5 6 3 3" xfId="1927"/>
    <cellStyle name="40% - Accent5 6 4" xfId="1928"/>
    <cellStyle name="40% - Accent5 6 5" xfId="1929"/>
    <cellStyle name="40% - Accent5 6 6" xfId="1930"/>
    <cellStyle name="40% - Accent5 6 7" xfId="1931"/>
    <cellStyle name="40% - Accent5 6_Income Statement " xfId="1932"/>
    <cellStyle name="40% - Accent5 7" xfId="1933"/>
    <cellStyle name="40% - Accent5 7 2" xfId="1934"/>
    <cellStyle name="40% - Accent5 7 2 2" xfId="1935"/>
    <cellStyle name="40% - Accent5 7 2 3" xfId="1936"/>
    <cellStyle name="40% - Accent5 7 2 4" xfId="1937"/>
    <cellStyle name="40% - Accent5 7 3" xfId="1938"/>
    <cellStyle name="40% - Accent5 7 3 2" xfId="1939"/>
    <cellStyle name="40% - Accent5 7 3 3" xfId="1940"/>
    <cellStyle name="40% - Accent5 7 4" xfId="1941"/>
    <cellStyle name="40% - Accent5 7 5" xfId="1942"/>
    <cellStyle name="40% - Accent5 7 6" xfId="1943"/>
    <cellStyle name="40% - Accent5 7 7" xfId="1944"/>
    <cellStyle name="40% - Accent5 7_Income Statement " xfId="1945"/>
    <cellStyle name="40% - Accent5 8" xfId="1946"/>
    <cellStyle name="40% - Accent5 8 2" xfId="1947"/>
    <cellStyle name="40% - Accent5 8 2 2" xfId="1948"/>
    <cellStyle name="40% - Accent5 8 2 3" xfId="1949"/>
    <cellStyle name="40% - Accent5 8 2 4" xfId="1950"/>
    <cellStyle name="40% - Accent5 8 3" xfId="1951"/>
    <cellStyle name="40% - Accent5 8 3 2" xfId="1952"/>
    <cellStyle name="40% - Accent5 8 3 3" xfId="1953"/>
    <cellStyle name="40% - Accent5 8 4" xfId="1954"/>
    <cellStyle name="40% - Accent5 8 5" xfId="1955"/>
    <cellStyle name="40% - Accent5 8 6" xfId="1956"/>
    <cellStyle name="40% - Accent5 8 7" xfId="1957"/>
    <cellStyle name="40% - Accent5 8_Income Statement " xfId="1958"/>
    <cellStyle name="40% - Accent5 9" xfId="1959"/>
    <cellStyle name="40% - Accent5 9 2" xfId="1960"/>
    <cellStyle name="40% - Accent5 9 2 2" xfId="1961"/>
    <cellStyle name="40% - Accent5 9 2 3" xfId="1962"/>
    <cellStyle name="40% - Accent5 9 3" xfId="1963"/>
    <cellStyle name="40% - Accent5 9 3 2" xfId="1964"/>
    <cellStyle name="40% - Accent5 9 3 3" xfId="1965"/>
    <cellStyle name="40% - Accent5 9 4" xfId="1966"/>
    <cellStyle name="40% - Accent5 9 5" xfId="1967"/>
    <cellStyle name="40% - Accent5 9 6" xfId="1968"/>
    <cellStyle name="40% - Accent5 9 7" xfId="1969"/>
    <cellStyle name="40% - Accent5 9_Income Statement " xfId="1970"/>
    <cellStyle name="40% - Accent6 10" xfId="1971"/>
    <cellStyle name="40% - Accent6 10 2" xfId="1972"/>
    <cellStyle name="40% - Accent6 10 2 2" xfId="1973"/>
    <cellStyle name="40% - Accent6 10 2 3" xfId="1974"/>
    <cellStyle name="40% - Accent6 10 3" xfId="1975"/>
    <cellStyle name="40% - Accent6 10 3 2" xfId="1976"/>
    <cellStyle name="40% - Accent6 10 3 3" xfId="1977"/>
    <cellStyle name="40% - Accent6 10 4" xfId="1978"/>
    <cellStyle name="40% - Accent6 10 5" xfId="1979"/>
    <cellStyle name="40% - Accent6 10 6" xfId="1980"/>
    <cellStyle name="40% - Accent6 10 7" xfId="1981"/>
    <cellStyle name="40% - Accent6 10_Income Statement " xfId="1982"/>
    <cellStyle name="40% - Accent6 11" xfId="1983"/>
    <cellStyle name="40% - Accent6 11 2" xfId="1984"/>
    <cellStyle name="40% - Accent6 11 3" xfId="1985"/>
    <cellStyle name="40% - Accent6 11 4" xfId="1986"/>
    <cellStyle name="40% - Accent6 12" xfId="1987"/>
    <cellStyle name="40% - Accent6 12 2" xfId="1988"/>
    <cellStyle name="40% - Accent6 13" xfId="1989"/>
    <cellStyle name="40% - Accent6 13 2" xfId="1990"/>
    <cellStyle name="40% - Accent6 14" xfId="1991"/>
    <cellStyle name="40% - Accent6 15" xfId="1992"/>
    <cellStyle name="40% - Accent6 16" xfId="1993"/>
    <cellStyle name="40% - Accent6 17" xfId="1994"/>
    <cellStyle name="40% - Accent6 18" xfId="1995"/>
    <cellStyle name="40% - Accent6 19" xfId="1996"/>
    <cellStyle name="40% - Accent6 2" xfId="1997"/>
    <cellStyle name="40% - Accent6 2 2" xfId="1998"/>
    <cellStyle name="40% - Accent6 2 2 2" xfId="1999"/>
    <cellStyle name="40% - Accent6 2 2 2 2" xfId="2000"/>
    <cellStyle name="40% - Accent6 2 2 2 3" xfId="2001"/>
    <cellStyle name="40% - Accent6 2 2 3" xfId="2002"/>
    <cellStyle name="40% - Accent6 2 2 3 2" xfId="2003"/>
    <cellStyle name="40% - Accent6 2 2 4" xfId="2004"/>
    <cellStyle name="40% - Accent6 2 2 5" xfId="2005"/>
    <cellStyle name="40% - Accent6 2 3" xfId="2006"/>
    <cellStyle name="40% - Accent6 2 3 2" xfId="2007"/>
    <cellStyle name="40% - Accent6 2 3 2 2" xfId="2008"/>
    <cellStyle name="40% - Accent6 2 3 3" xfId="2009"/>
    <cellStyle name="40% - Accent6 2 3 4" xfId="2010"/>
    <cellStyle name="40% - Accent6 2 4" xfId="2011"/>
    <cellStyle name="40% - Accent6 2 4 2" xfId="2012"/>
    <cellStyle name="40% - Accent6 2 4 3" xfId="2013"/>
    <cellStyle name="40% - Accent6 2 4 4" xfId="2014"/>
    <cellStyle name="40% - Accent6 2 5" xfId="2015"/>
    <cellStyle name="40% - Accent6 2 5 2" xfId="2016"/>
    <cellStyle name="40% - Accent6 2 6" xfId="2017"/>
    <cellStyle name="40% - Accent6 2 6 2" xfId="2018"/>
    <cellStyle name="40% - Accent6 2 7" xfId="2019"/>
    <cellStyle name="40% - Accent6 2_Income Statement " xfId="2020"/>
    <cellStyle name="40% - Accent6 20" xfId="2021"/>
    <cellStyle name="40% - Accent6 21" xfId="2022"/>
    <cellStyle name="40% - Accent6 22" xfId="2023"/>
    <cellStyle name="40% - Accent6 23" xfId="2024"/>
    <cellStyle name="40% - Accent6 24" xfId="2025"/>
    <cellStyle name="40% - Accent6 25" xfId="2026"/>
    <cellStyle name="40% - Accent6 26" xfId="2027"/>
    <cellStyle name="40% - Accent6 27" xfId="2028"/>
    <cellStyle name="40% - Accent6 28" xfId="2029"/>
    <cellStyle name="40% - Accent6 29" xfId="2030"/>
    <cellStyle name="40% - Accent6 3" xfId="2031"/>
    <cellStyle name="40% - Accent6 3 2" xfId="2032"/>
    <cellStyle name="40% - Accent6 3 2 2" xfId="2033"/>
    <cellStyle name="40% - Accent6 3 2 2 2" xfId="2034"/>
    <cellStyle name="40% - Accent6 3 2 3" xfId="2035"/>
    <cellStyle name="40% - Accent6 3 2 3 2" xfId="2036"/>
    <cellStyle name="40% - Accent6 3 2 4" xfId="2037"/>
    <cellStyle name="40% - Accent6 3 3" xfId="2038"/>
    <cellStyle name="40% - Accent6 3 3 2" xfId="2039"/>
    <cellStyle name="40% - Accent6 3 3 3" xfId="2040"/>
    <cellStyle name="40% - Accent6 3 3 4" xfId="2041"/>
    <cellStyle name="40% - Accent6 3 4" xfId="2042"/>
    <cellStyle name="40% - Accent6 3 4 2" xfId="2043"/>
    <cellStyle name="40% - Accent6 3 5" xfId="2044"/>
    <cellStyle name="40% - Accent6 3 6" xfId="2045"/>
    <cellStyle name="40% - Accent6 3_Income Statement " xfId="2046"/>
    <cellStyle name="40% - Accent6 30" xfId="2047"/>
    <cellStyle name="40% - Accent6 31" xfId="2048"/>
    <cellStyle name="40% - Accent6 4" xfId="2049"/>
    <cellStyle name="40% - Accent6 4 2" xfId="2050"/>
    <cellStyle name="40% - Accent6 4 2 2" xfId="2051"/>
    <cellStyle name="40% - Accent6 4 2 2 2" xfId="2052"/>
    <cellStyle name="40% - Accent6 4 2 3" xfId="2053"/>
    <cellStyle name="40% - Accent6 4 2 4" xfId="2054"/>
    <cellStyle name="40% - Accent6 4 3" xfId="2055"/>
    <cellStyle name="40% - Accent6 4 3 2" xfId="2056"/>
    <cellStyle name="40% - Accent6 4 3 3" xfId="2057"/>
    <cellStyle name="40% - Accent6 4 3 4" xfId="2058"/>
    <cellStyle name="40% - Accent6 4 4" xfId="2059"/>
    <cellStyle name="40% - Accent6 4 4 2" xfId="2060"/>
    <cellStyle name="40% - Accent6 4 5" xfId="2061"/>
    <cellStyle name="40% - Accent6 4 6" xfId="2062"/>
    <cellStyle name="40% - Accent6 4 7" xfId="2063"/>
    <cellStyle name="40% - Accent6 4 8" xfId="2064"/>
    <cellStyle name="40% - Accent6 4_Income Statement " xfId="2065"/>
    <cellStyle name="40% - Accent6 5" xfId="2066"/>
    <cellStyle name="40% - Accent6 5 2" xfId="2067"/>
    <cellStyle name="40% - Accent6 5 2 2" xfId="2068"/>
    <cellStyle name="40% - Accent6 5 2 2 2" xfId="2069"/>
    <cellStyle name="40% - Accent6 5 2 3" xfId="2070"/>
    <cellStyle name="40% - Accent6 5 2 4" xfId="2071"/>
    <cellStyle name="40% - Accent6 5 3" xfId="2072"/>
    <cellStyle name="40% - Accent6 5 3 2" xfId="2073"/>
    <cellStyle name="40% - Accent6 5 3 3" xfId="2074"/>
    <cellStyle name="40% - Accent6 5 3 4" xfId="2075"/>
    <cellStyle name="40% - Accent6 5 4" xfId="2076"/>
    <cellStyle name="40% - Accent6 5 5" xfId="2077"/>
    <cellStyle name="40% - Accent6 5 6" xfId="2078"/>
    <cellStyle name="40% - Accent6 5 7" xfId="2079"/>
    <cellStyle name="40% - Accent6 5_Income Statement " xfId="2080"/>
    <cellStyle name="40% - Accent6 6" xfId="2081"/>
    <cellStyle name="40% - Accent6 6 2" xfId="2082"/>
    <cellStyle name="40% - Accent6 6 2 2" xfId="2083"/>
    <cellStyle name="40% - Accent6 6 2 3" xfId="2084"/>
    <cellStyle name="40% - Accent6 6 2 4" xfId="2085"/>
    <cellStyle name="40% - Accent6 6 3" xfId="2086"/>
    <cellStyle name="40% - Accent6 6 3 2" xfId="2087"/>
    <cellStyle name="40% - Accent6 6 3 3" xfId="2088"/>
    <cellStyle name="40% - Accent6 6 4" xfId="2089"/>
    <cellStyle name="40% - Accent6 6 5" xfId="2090"/>
    <cellStyle name="40% - Accent6 6 6" xfId="2091"/>
    <cellStyle name="40% - Accent6 6 7" xfId="2092"/>
    <cellStyle name="40% - Accent6 6_Income Statement " xfId="2093"/>
    <cellStyle name="40% - Accent6 7" xfId="2094"/>
    <cellStyle name="40% - Accent6 7 2" xfId="2095"/>
    <cellStyle name="40% - Accent6 7 2 2" xfId="2096"/>
    <cellStyle name="40% - Accent6 7 2 3" xfId="2097"/>
    <cellStyle name="40% - Accent6 7 2 4" xfId="2098"/>
    <cellStyle name="40% - Accent6 7 3" xfId="2099"/>
    <cellStyle name="40% - Accent6 7 3 2" xfId="2100"/>
    <cellStyle name="40% - Accent6 7 3 3" xfId="2101"/>
    <cellStyle name="40% - Accent6 7 4" xfId="2102"/>
    <cellStyle name="40% - Accent6 7 5" xfId="2103"/>
    <cellStyle name="40% - Accent6 7 6" xfId="2104"/>
    <cellStyle name="40% - Accent6 7 7" xfId="2105"/>
    <cellStyle name="40% - Accent6 7_Income Statement " xfId="2106"/>
    <cellStyle name="40% - Accent6 8" xfId="2107"/>
    <cellStyle name="40% - Accent6 8 2" xfId="2108"/>
    <cellStyle name="40% - Accent6 8 2 2" xfId="2109"/>
    <cellStyle name="40% - Accent6 8 2 3" xfId="2110"/>
    <cellStyle name="40% - Accent6 8 2 4" xfId="2111"/>
    <cellStyle name="40% - Accent6 8 3" xfId="2112"/>
    <cellStyle name="40% - Accent6 8 3 2" xfId="2113"/>
    <cellStyle name="40% - Accent6 8 3 3" xfId="2114"/>
    <cellStyle name="40% - Accent6 8 4" xfId="2115"/>
    <cellStyle name="40% - Accent6 8 5" xfId="2116"/>
    <cellStyle name="40% - Accent6 8 6" xfId="2117"/>
    <cellStyle name="40% - Accent6 8 7" xfId="2118"/>
    <cellStyle name="40% - Accent6 8_Income Statement " xfId="2119"/>
    <cellStyle name="40% - Accent6 9" xfId="2120"/>
    <cellStyle name="40% - Accent6 9 2" xfId="2121"/>
    <cellStyle name="40% - Accent6 9 2 2" xfId="2122"/>
    <cellStyle name="40% - Accent6 9 2 3" xfId="2123"/>
    <cellStyle name="40% - Accent6 9 3" xfId="2124"/>
    <cellStyle name="40% - Accent6 9 3 2" xfId="2125"/>
    <cellStyle name="40% - Accent6 9 3 3" xfId="2126"/>
    <cellStyle name="40% - Accent6 9 4" xfId="2127"/>
    <cellStyle name="40% - Accent6 9 5" xfId="2128"/>
    <cellStyle name="40% - Accent6 9 6" xfId="2129"/>
    <cellStyle name="40% - Accent6 9 7" xfId="2130"/>
    <cellStyle name="40% - Accent6 9_Income Statement " xfId="2131"/>
    <cellStyle name="60% - Accent1 10" xfId="2132"/>
    <cellStyle name="60% - Accent1 10 2" xfId="2133"/>
    <cellStyle name="60% - Accent1 10 2 2" xfId="2134"/>
    <cellStyle name="60% - Accent1 10 2 3" xfId="2135"/>
    <cellStyle name="60% - Accent1 10 3" xfId="2136"/>
    <cellStyle name="60% - Accent1 10 4" xfId="2137"/>
    <cellStyle name="60% - Accent1 10 5" xfId="2138"/>
    <cellStyle name="60% - Accent1 11" xfId="2139"/>
    <cellStyle name="60% - Accent1 11 2" xfId="2140"/>
    <cellStyle name="60% - Accent1 11 3" xfId="2141"/>
    <cellStyle name="60% - Accent1 12" xfId="2142"/>
    <cellStyle name="60% - Accent1 13" xfId="2143"/>
    <cellStyle name="60% - Accent1 2" xfId="2144"/>
    <cellStyle name="60% - Accent1 2 2" xfId="2145"/>
    <cellStyle name="60% - Accent1 2 2 2" xfId="2146"/>
    <cellStyle name="60% - Accent1 2 2 3" xfId="2147"/>
    <cellStyle name="60% - Accent1 2 3" xfId="2148"/>
    <cellStyle name="60% - Accent1 2 3 2" xfId="2149"/>
    <cellStyle name="60% - Accent1 2 3 3" xfId="2150"/>
    <cellStyle name="60% - Accent1 2 4" xfId="2151"/>
    <cellStyle name="60% - Accent1 2 4 2" xfId="2152"/>
    <cellStyle name="60% - Accent1 2 4 3" xfId="2153"/>
    <cellStyle name="60% - Accent1 2 5" xfId="2154"/>
    <cellStyle name="60% - Accent1 2 6" xfId="2155"/>
    <cellStyle name="60% - Accent1 2 7" xfId="2156"/>
    <cellStyle name="60% - Accent1 3" xfId="2157"/>
    <cellStyle name="60% - Accent1 3 2" xfId="2158"/>
    <cellStyle name="60% - Accent1 3 2 2" xfId="2159"/>
    <cellStyle name="60% - Accent1 3 2 3" xfId="2160"/>
    <cellStyle name="60% - Accent1 3 3" xfId="2161"/>
    <cellStyle name="60% - Accent1 3 4" xfId="2162"/>
    <cellStyle name="60% - Accent1 3 5" xfId="2163"/>
    <cellStyle name="60% - Accent1 3 6" xfId="2164"/>
    <cellStyle name="60% - Accent1 4" xfId="2165"/>
    <cellStyle name="60% - Accent1 4 2" xfId="2166"/>
    <cellStyle name="60% - Accent1 4 2 2" xfId="2167"/>
    <cellStyle name="60% - Accent1 4 2 3" xfId="2168"/>
    <cellStyle name="60% - Accent1 4 3" xfId="2169"/>
    <cellStyle name="60% - Accent1 4 4" xfId="2170"/>
    <cellStyle name="60% - Accent1 4 5" xfId="2171"/>
    <cellStyle name="60% - Accent1 5" xfId="2172"/>
    <cellStyle name="60% - Accent1 5 2" xfId="2173"/>
    <cellStyle name="60% - Accent1 5 2 2" xfId="2174"/>
    <cellStyle name="60% - Accent1 5 2 3" xfId="2175"/>
    <cellStyle name="60% - Accent1 5 3" xfId="2176"/>
    <cellStyle name="60% - Accent1 5 4" xfId="2177"/>
    <cellStyle name="60% - Accent1 5 5" xfId="2178"/>
    <cellStyle name="60% - Accent1 6" xfId="2179"/>
    <cellStyle name="60% - Accent1 6 2" xfId="2180"/>
    <cellStyle name="60% - Accent1 6 2 2" xfId="2181"/>
    <cellStyle name="60% - Accent1 6 2 3" xfId="2182"/>
    <cellStyle name="60% - Accent1 6 3" xfId="2183"/>
    <cellStyle name="60% - Accent1 6 4" xfId="2184"/>
    <cellStyle name="60% - Accent1 6 5" xfId="2185"/>
    <cellStyle name="60% - Accent1 7" xfId="2186"/>
    <cellStyle name="60% - Accent1 7 2" xfId="2187"/>
    <cellStyle name="60% - Accent1 7 2 2" xfId="2188"/>
    <cellStyle name="60% - Accent1 7 2 3" xfId="2189"/>
    <cellStyle name="60% - Accent1 7 3" xfId="2190"/>
    <cellStyle name="60% - Accent1 7 4" xfId="2191"/>
    <cellStyle name="60% - Accent1 7 5" xfId="2192"/>
    <cellStyle name="60% - Accent1 8" xfId="2193"/>
    <cellStyle name="60% - Accent1 8 2" xfId="2194"/>
    <cellStyle name="60% - Accent1 8 2 2" xfId="2195"/>
    <cellStyle name="60% - Accent1 8 2 3" xfId="2196"/>
    <cellStyle name="60% - Accent1 8 3" xfId="2197"/>
    <cellStyle name="60% - Accent1 8 4" xfId="2198"/>
    <cellStyle name="60% - Accent1 8 5" xfId="2199"/>
    <cellStyle name="60% - Accent1 9" xfId="2200"/>
    <cellStyle name="60% - Accent1 9 2" xfId="2201"/>
    <cellStyle name="60% - Accent1 9 2 2" xfId="2202"/>
    <cellStyle name="60% - Accent1 9 2 3" xfId="2203"/>
    <cellStyle name="60% - Accent1 9 3" xfId="2204"/>
    <cellStyle name="60% - Accent1 9 4" xfId="2205"/>
    <cellStyle name="60% - Accent1 9 5" xfId="2206"/>
    <cellStyle name="60% - Accent2 10" xfId="2207"/>
    <cellStyle name="60% - Accent2 10 2" xfId="2208"/>
    <cellStyle name="60% - Accent2 10 2 2" xfId="2209"/>
    <cellStyle name="60% - Accent2 10 2 3" xfId="2210"/>
    <cellStyle name="60% - Accent2 10 3" xfId="2211"/>
    <cellStyle name="60% - Accent2 10 4" xfId="2212"/>
    <cellStyle name="60% - Accent2 10 5" xfId="2213"/>
    <cellStyle name="60% - Accent2 11" xfId="2214"/>
    <cellStyle name="60% - Accent2 11 2" xfId="2215"/>
    <cellStyle name="60% - Accent2 11 3" xfId="2216"/>
    <cellStyle name="60% - Accent2 12" xfId="2217"/>
    <cellStyle name="60% - Accent2 13" xfId="2218"/>
    <cellStyle name="60% - Accent2 2" xfId="2219"/>
    <cellStyle name="60% - Accent2 2 2" xfId="2220"/>
    <cellStyle name="60% - Accent2 2 2 2" xfId="2221"/>
    <cellStyle name="60% - Accent2 2 2 3" xfId="2222"/>
    <cellStyle name="60% - Accent2 2 3" xfId="2223"/>
    <cellStyle name="60% - Accent2 2 3 2" xfId="2224"/>
    <cellStyle name="60% - Accent2 2 3 3" xfId="2225"/>
    <cellStyle name="60% - Accent2 2 4" xfId="2226"/>
    <cellStyle name="60% - Accent2 2 4 2" xfId="2227"/>
    <cellStyle name="60% - Accent2 2 4 3" xfId="2228"/>
    <cellStyle name="60% - Accent2 2 5" xfId="2229"/>
    <cellStyle name="60% - Accent2 2 6" xfId="2230"/>
    <cellStyle name="60% - Accent2 2 7" xfId="2231"/>
    <cellStyle name="60% - Accent2 3" xfId="2232"/>
    <cellStyle name="60% - Accent2 3 2" xfId="2233"/>
    <cellStyle name="60% - Accent2 3 2 2" xfId="2234"/>
    <cellStyle name="60% - Accent2 3 2 3" xfId="2235"/>
    <cellStyle name="60% - Accent2 3 3" xfId="2236"/>
    <cellStyle name="60% - Accent2 3 4" xfId="2237"/>
    <cellStyle name="60% - Accent2 3 5" xfId="2238"/>
    <cellStyle name="60% - Accent2 3 6" xfId="2239"/>
    <cellStyle name="60% - Accent2 4" xfId="2240"/>
    <cellStyle name="60% - Accent2 4 2" xfId="2241"/>
    <cellStyle name="60% - Accent2 4 2 2" xfId="2242"/>
    <cellStyle name="60% - Accent2 4 2 3" xfId="2243"/>
    <cellStyle name="60% - Accent2 4 3" xfId="2244"/>
    <cellStyle name="60% - Accent2 4 4" xfId="2245"/>
    <cellStyle name="60% - Accent2 4 5" xfId="2246"/>
    <cellStyle name="60% - Accent2 5" xfId="2247"/>
    <cellStyle name="60% - Accent2 5 2" xfId="2248"/>
    <cellStyle name="60% - Accent2 5 2 2" xfId="2249"/>
    <cellStyle name="60% - Accent2 5 2 3" xfId="2250"/>
    <cellStyle name="60% - Accent2 5 3" xfId="2251"/>
    <cellStyle name="60% - Accent2 5 4" xfId="2252"/>
    <cellStyle name="60% - Accent2 5 5" xfId="2253"/>
    <cellStyle name="60% - Accent2 6" xfId="2254"/>
    <cellStyle name="60% - Accent2 6 2" xfId="2255"/>
    <cellStyle name="60% - Accent2 6 2 2" xfId="2256"/>
    <cellStyle name="60% - Accent2 6 2 3" xfId="2257"/>
    <cellStyle name="60% - Accent2 6 3" xfId="2258"/>
    <cellStyle name="60% - Accent2 6 4" xfId="2259"/>
    <cellStyle name="60% - Accent2 6 5" xfId="2260"/>
    <cellStyle name="60% - Accent2 7" xfId="2261"/>
    <cellStyle name="60% - Accent2 7 2" xfId="2262"/>
    <cellStyle name="60% - Accent2 7 2 2" xfId="2263"/>
    <cellStyle name="60% - Accent2 7 2 3" xfId="2264"/>
    <cellStyle name="60% - Accent2 7 3" xfId="2265"/>
    <cellStyle name="60% - Accent2 7 4" xfId="2266"/>
    <cellStyle name="60% - Accent2 7 5" xfId="2267"/>
    <cellStyle name="60% - Accent2 8" xfId="2268"/>
    <cellStyle name="60% - Accent2 8 2" xfId="2269"/>
    <cellStyle name="60% - Accent2 8 2 2" xfId="2270"/>
    <cellStyle name="60% - Accent2 8 2 3" xfId="2271"/>
    <cellStyle name="60% - Accent2 8 3" xfId="2272"/>
    <cellStyle name="60% - Accent2 8 4" xfId="2273"/>
    <cellStyle name="60% - Accent2 8 5" xfId="2274"/>
    <cellStyle name="60% - Accent2 9" xfId="2275"/>
    <cellStyle name="60% - Accent2 9 2" xfId="2276"/>
    <cellStyle name="60% - Accent2 9 2 2" xfId="2277"/>
    <cellStyle name="60% - Accent2 9 2 3" xfId="2278"/>
    <cellStyle name="60% - Accent2 9 3" xfId="2279"/>
    <cellStyle name="60% - Accent2 9 4" xfId="2280"/>
    <cellStyle name="60% - Accent2 9 5" xfId="2281"/>
    <cellStyle name="60% - Accent3 10" xfId="2282"/>
    <cellStyle name="60% - Accent3 10 2" xfId="2283"/>
    <cellStyle name="60% - Accent3 10 2 2" xfId="2284"/>
    <cellStyle name="60% - Accent3 10 2 3" xfId="2285"/>
    <cellStyle name="60% - Accent3 10 3" xfId="2286"/>
    <cellStyle name="60% - Accent3 10 4" xfId="2287"/>
    <cellStyle name="60% - Accent3 10 5" xfId="2288"/>
    <cellStyle name="60% - Accent3 11" xfId="2289"/>
    <cellStyle name="60% - Accent3 11 2" xfId="2290"/>
    <cellStyle name="60% - Accent3 11 3" xfId="2291"/>
    <cellStyle name="60% - Accent3 12" xfId="2292"/>
    <cellStyle name="60% - Accent3 13" xfId="2293"/>
    <cellStyle name="60% - Accent3 2" xfId="2294"/>
    <cellStyle name="60% - Accent3 2 2" xfId="2295"/>
    <cellStyle name="60% - Accent3 2 2 2" xfId="2296"/>
    <cellStyle name="60% - Accent3 2 2 3" xfId="2297"/>
    <cellStyle name="60% - Accent3 2 3" xfId="2298"/>
    <cellStyle name="60% - Accent3 2 3 2" xfId="2299"/>
    <cellStyle name="60% - Accent3 2 3 3" xfId="2300"/>
    <cellStyle name="60% - Accent3 2 4" xfId="2301"/>
    <cellStyle name="60% - Accent3 2 4 2" xfId="2302"/>
    <cellStyle name="60% - Accent3 2 4 3" xfId="2303"/>
    <cellStyle name="60% - Accent3 2 5" xfId="2304"/>
    <cellStyle name="60% - Accent3 2 6" xfId="2305"/>
    <cellStyle name="60% - Accent3 2 7" xfId="2306"/>
    <cellStyle name="60% - Accent3 3" xfId="2307"/>
    <cellStyle name="60% - Accent3 3 2" xfId="2308"/>
    <cellStyle name="60% - Accent3 3 2 2" xfId="2309"/>
    <cellStyle name="60% - Accent3 3 2 3" xfId="2310"/>
    <cellStyle name="60% - Accent3 3 3" xfId="2311"/>
    <cellStyle name="60% - Accent3 3 4" xfId="2312"/>
    <cellStyle name="60% - Accent3 3 5" xfId="2313"/>
    <cellStyle name="60% - Accent3 3 6" xfId="2314"/>
    <cellStyle name="60% - Accent3 4" xfId="2315"/>
    <cellStyle name="60% - Accent3 4 2" xfId="2316"/>
    <cellStyle name="60% - Accent3 4 2 2" xfId="2317"/>
    <cellStyle name="60% - Accent3 4 2 3" xfId="2318"/>
    <cellStyle name="60% - Accent3 4 3" xfId="2319"/>
    <cellStyle name="60% - Accent3 4 4" xfId="2320"/>
    <cellStyle name="60% - Accent3 4 5" xfId="2321"/>
    <cellStyle name="60% - Accent3 5" xfId="2322"/>
    <cellStyle name="60% - Accent3 5 2" xfId="2323"/>
    <cellStyle name="60% - Accent3 5 2 2" xfId="2324"/>
    <cellStyle name="60% - Accent3 5 2 3" xfId="2325"/>
    <cellStyle name="60% - Accent3 5 3" xfId="2326"/>
    <cellStyle name="60% - Accent3 5 4" xfId="2327"/>
    <cellStyle name="60% - Accent3 5 5" xfId="2328"/>
    <cellStyle name="60% - Accent3 6" xfId="2329"/>
    <cellStyle name="60% - Accent3 6 2" xfId="2330"/>
    <cellStyle name="60% - Accent3 6 2 2" xfId="2331"/>
    <cellStyle name="60% - Accent3 6 2 3" xfId="2332"/>
    <cellStyle name="60% - Accent3 6 3" xfId="2333"/>
    <cellStyle name="60% - Accent3 6 4" xfId="2334"/>
    <cellStyle name="60% - Accent3 6 5" xfId="2335"/>
    <cellStyle name="60% - Accent3 7" xfId="2336"/>
    <cellStyle name="60% - Accent3 7 2" xfId="2337"/>
    <cellStyle name="60% - Accent3 7 2 2" xfId="2338"/>
    <cellStyle name="60% - Accent3 7 2 3" xfId="2339"/>
    <cellStyle name="60% - Accent3 7 3" xfId="2340"/>
    <cellStyle name="60% - Accent3 7 4" xfId="2341"/>
    <cellStyle name="60% - Accent3 7 5" xfId="2342"/>
    <cellStyle name="60% - Accent3 8" xfId="2343"/>
    <cellStyle name="60% - Accent3 8 2" xfId="2344"/>
    <cellStyle name="60% - Accent3 8 2 2" xfId="2345"/>
    <cellStyle name="60% - Accent3 8 2 3" xfId="2346"/>
    <cellStyle name="60% - Accent3 8 3" xfId="2347"/>
    <cellStyle name="60% - Accent3 8 4" xfId="2348"/>
    <cellStyle name="60% - Accent3 8 5" xfId="2349"/>
    <cellStyle name="60% - Accent3 9" xfId="2350"/>
    <cellStyle name="60% - Accent3 9 2" xfId="2351"/>
    <cellStyle name="60% - Accent3 9 2 2" xfId="2352"/>
    <cellStyle name="60% - Accent3 9 2 3" xfId="2353"/>
    <cellStyle name="60% - Accent3 9 3" xfId="2354"/>
    <cellStyle name="60% - Accent3 9 4" xfId="2355"/>
    <cellStyle name="60% - Accent3 9 5" xfId="2356"/>
    <cellStyle name="60% - Accent4 10" xfId="2357"/>
    <cellStyle name="60% - Accent4 10 2" xfId="2358"/>
    <cellStyle name="60% - Accent4 10 2 2" xfId="2359"/>
    <cellStyle name="60% - Accent4 10 2 3" xfId="2360"/>
    <cellStyle name="60% - Accent4 10 3" xfId="2361"/>
    <cellStyle name="60% - Accent4 10 4" xfId="2362"/>
    <cellStyle name="60% - Accent4 10 5" xfId="2363"/>
    <cellStyle name="60% - Accent4 11" xfId="2364"/>
    <cellStyle name="60% - Accent4 11 2" xfId="2365"/>
    <cellStyle name="60% - Accent4 11 3" xfId="2366"/>
    <cellStyle name="60% - Accent4 12" xfId="2367"/>
    <cellStyle name="60% - Accent4 13" xfId="2368"/>
    <cellStyle name="60% - Accent4 2" xfId="2369"/>
    <cellStyle name="60% - Accent4 2 2" xfId="2370"/>
    <cellStyle name="60% - Accent4 2 2 2" xfId="2371"/>
    <cellStyle name="60% - Accent4 2 2 3" xfId="2372"/>
    <cellStyle name="60% - Accent4 2 3" xfId="2373"/>
    <cellStyle name="60% - Accent4 2 3 2" xfId="2374"/>
    <cellStyle name="60% - Accent4 2 3 3" xfId="2375"/>
    <cellStyle name="60% - Accent4 2 4" xfId="2376"/>
    <cellStyle name="60% - Accent4 2 4 2" xfId="2377"/>
    <cellStyle name="60% - Accent4 2 4 3" xfId="2378"/>
    <cellStyle name="60% - Accent4 2 5" xfId="2379"/>
    <cellStyle name="60% - Accent4 2 6" xfId="2380"/>
    <cellStyle name="60% - Accent4 2 7" xfId="2381"/>
    <cellStyle name="60% - Accent4 3" xfId="2382"/>
    <cellStyle name="60% - Accent4 3 2" xfId="2383"/>
    <cellStyle name="60% - Accent4 3 2 2" xfId="2384"/>
    <cellStyle name="60% - Accent4 3 2 3" xfId="2385"/>
    <cellStyle name="60% - Accent4 3 3" xfId="2386"/>
    <cellStyle name="60% - Accent4 3 4" xfId="2387"/>
    <cellStyle name="60% - Accent4 3 5" xfId="2388"/>
    <cellStyle name="60% - Accent4 3 6" xfId="2389"/>
    <cellStyle name="60% - Accent4 4" xfId="2390"/>
    <cellStyle name="60% - Accent4 4 2" xfId="2391"/>
    <cellStyle name="60% - Accent4 4 2 2" xfId="2392"/>
    <cellStyle name="60% - Accent4 4 2 3" xfId="2393"/>
    <cellStyle name="60% - Accent4 4 3" xfId="2394"/>
    <cellStyle name="60% - Accent4 4 4" xfId="2395"/>
    <cellStyle name="60% - Accent4 4 5" xfId="2396"/>
    <cellStyle name="60% - Accent4 5" xfId="2397"/>
    <cellStyle name="60% - Accent4 5 2" xfId="2398"/>
    <cellStyle name="60% - Accent4 5 2 2" xfId="2399"/>
    <cellStyle name="60% - Accent4 5 2 3" xfId="2400"/>
    <cellStyle name="60% - Accent4 5 3" xfId="2401"/>
    <cellStyle name="60% - Accent4 5 4" xfId="2402"/>
    <cellStyle name="60% - Accent4 5 5" xfId="2403"/>
    <cellStyle name="60% - Accent4 6" xfId="2404"/>
    <cellStyle name="60% - Accent4 6 2" xfId="2405"/>
    <cellStyle name="60% - Accent4 6 2 2" xfId="2406"/>
    <cellStyle name="60% - Accent4 6 2 3" xfId="2407"/>
    <cellStyle name="60% - Accent4 6 3" xfId="2408"/>
    <cellStyle name="60% - Accent4 6 4" xfId="2409"/>
    <cellStyle name="60% - Accent4 6 5" xfId="2410"/>
    <cellStyle name="60% - Accent4 7" xfId="2411"/>
    <cellStyle name="60% - Accent4 7 2" xfId="2412"/>
    <cellStyle name="60% - Accent4 7 2 2" xfId="2413"/>
    <cellStyle name="60% - Accent4 7 2 3" xfId="2414"/>
    <cellStyle name="60% - Accent4 7 3" xfId="2415"/>
    <cellStyle name="60% - Accent4 7 4" xfId="2416"/>
    <cellStyle name="60% - Accent4 7 5" xfId="2417"/>
    <cellStyle name="60% - Accent4 8" xfId="2418"/>
    <cellStyle name="60% - Accent4 8 2" xfId="2419"/>
    <cellStyle name="60% - Accent4 8 2 2" xfId="2420"/>
    <cellStyle name="60% - Accent4 8 2 3" xfId="2421"/>
    <cellStyle name="60% - Accent4 8 3" xfId="2422"/>
    <cellStyle name="60% - Accent4 8 4" xfId="2423"/>
    <cellStyle name="60% - Accent4 8 5" xfId="2424"/>
    <cellStyle name="60% - Accent4 9" xfId="2425"/>
    <cellStyle name="60% - Accent4 9 2" xfId="2426"/>
    <cellStyle name="60% - Accent4 9 2 2" xfId="2427"/>
    <cellStyle name="60% - Accent4 9 2 3" xfId="2428"/>
    <cellStyle name="60% - Accent4 9 3" xfId="2429"/>
    <cellStyle name="60% - Accent4 9 4" xfId="2430"/>
    <cellStyle name="60% - Accent4 9 5" xfId="2431"/>
    <cellStyle name="60% - Accent5 10" xfId="2432"/>
    <cellStyle name="60% - Accent5 10 2" xfId="2433"/>
    <cellStyle name="60% - Accent5 10 2 2" xfId="2434"/>
    <cellStyle name="60% - Accent5 10 2 3" xfId="2435"/>
    <cellStyle name="60% - Accent5 10 3" xfId="2436"/>
    <cellStyle name="60% - Accent5 10 4" xfId="2437"/>
    <cellStyle name="60% - Accent5 10 5" xfId="2438"/>
    <cellStyle name="60% - Accent5 11" xfId="2439"/>
    <cellStyle name="60% - Accent5 11 2" xfId="2440"/>
    <cellStyle name="60% - Accent5 11 3" xfId="2441"/>
    <cellStyle name="60% - Accent5 12" xfId="2442"/>
    <cellStyle name="60% - Accent5 13" xfId="2443"/>
    <cellStyle name="60% - Accent5 2" xfId="2444"/>
    <cellStyle name="60% - Accent5 2 2" xfId="2445"/>
    <cellStyle name="60% - Accent5 2 2 2" xfId="2446"/>
    <cellStyle name="60% - Accent5 2 2 3" xfId="2447"/>
    <cellStyle name="60% - Accent5 2 3" xfId="2448"/>
    <cellStyle name="60% - Accent5 2 3 2" xfId="2449"/>
    <cellStyle name="60% - Accent5 2 3 3" xfId="2450"/>
    <cellStyle name="60% - Accent5 2 4" xfId="2451"/>
    <cellStyle name="60% - Accent5 2 4 2" xfId="2452"/>
    <cellStyle name="60% - Accent5 2 4 3" xfId="2453"/>
    <cellStyle name="60% - Accent5 2 5" xfId="2454"/>
    <cellStyle name="60% - Accent5 2 6" xfId="2455"/>
    <cellStyle name="60% - Accent5 2 7" xfId="2456"/>
    <cellStyle name="60% - Accent5 3" xfId="2457"/>
    <cellStyle name="60% - Accent5 3 2" xfId="2458"/>
    <cellStyle name="60% - Accent5 3 2 2" xfId="2459"/>
    <cellStyle name="60% - Accent5 3 2 3" xfId="2460"/>
    <cellStyle name="60% - Accent5 3 3" xfId="2461"/>
    <cellStyle name="60% - Accent5 3 4" xfId="2462"/>
    <cellStyle name="60% - Accent5 3 5" xfId="2463"/>
    <cellStyle name="60% - Accent5 3 6" xfId="2464"/>
    <cellStyle name="60% - Accent5 4" xfId="2465"/>
    <cellStyle name="60% - Accent5 4 2" xfId="2466"/>
    <cellStyle name="60% - Accent5 4 2 2" xfId="2467"/>
    <cellStyle name="60% - Accent5 4 2 3" xfId="2468"/>
    <cellStyle name="60% - Accent5 4 3" xfId="2469"/>
    <cellStyle name="60% - Accent5 4 4" xfId="2470"/>
    <cellStyle name="60% - Accent5 4 5" xfId="2471"/>
    <cellStyle name="60% - Accent5 5" xfId="2472"/>
    <cellStyle name="60% - Accent5 5 2" xfId="2473"/>
    <cellStyle name="60% - Accent5 5 2 2" xfId="2474"/>
    <cellStyle name="60% - Accent5 5 2 3" xfId="2475"/>
    <cellStyle name="60% - Accent5 5 3" xfId="2476"/>
    <cellStyle name="60% - Accent5 5 4" xfId="2477"/>
    <cellStyle name="60% - Accent5 5 5" xfId="2478"/>
    <cellStyle name="60% - Accent5 6" xfId="2479"/>
    <cellStyle name="60% - Accent5 6 2" xfId="2480"/>
    <cellStyle name="60% - Accent5 6 2 2" xfId="2481"/>
    <cellStyle name="60% - Accent5 6 2 3" xfId="2482"/>
    <cellStyle name="60% - Accent5 6 3" xfId="2483"/>
    <cellStyle name="60% - Accent5 6 4" xfId="2484"/>
    <cellStyle name="60% - Accent5 6 5" xfId="2485"/>
    <cellStyle name="60% - Accent5 7" xfId="2486"/>
    <cellStyle name="60% - Accent5 7 2" xfId="2487"/>
    <cellStyle name="60% - Accent5 7 2 2" xfId="2488"/>
    <cellStyle name="60% - Accent5 7 2 3" xfId="2489"/>
    <cellStyle name="60% - Accent5 7 3" xfId="2490"/>
    <cellStyle name="60% - Accent5 7 4" xfId="2491"/>
    <cellStyle name="60% - Accent5 7 5" xfId="2492"/>
    <cellStyle name="60% - Accent5 8" xfId="2493"/>
    <cellStyle name="60% - Accent5 8 2" xfId="2494"/>
    <cellStyle name="60% - Accent5 8 2 2" xfId="2495"/>
    <cellStyle name="60% - Accent5 8 2 3" xfId="2496"/>
    <cellStyle name="60% - Accent5 8 3" xfId="2497"/>
    <cellStyle name="60% - Accent5 8 4" xfId="2498"/>
    <cellStyle name="60% - Accent5 8 5" xfId="2499"/>
    <cellStyle name="60% - Accent5 9" xfId="2500"/>
    <cellStyle name="60% - Accent5 9 2" xfId="2501"/>
    <cellStyle name="60% - Accent5 9 2 2" xfId="2502"/>
    <cellStyle name="60% - Accent5 9 2 3" xfId="2503"/>
    <cellStyle name="60% - Accent5 9 3" xfId="2504"/>
    <cellStyle name="60% - Accent5 9 4" xfId="2505"/>
    <cellStyle name="60% - Accent5 9 5" xfId="2506"/>
    <cellStyle name="60% - Accent6 10" xfId="2507"/>
    <cellStyle name="60% - Accent6 10 2" xfId="2508"/>
    <cellStyle name="60% - Accent6 10 2 2" xfId="2509"/>
    <cellStyle name="60% - Accent6 10 2 3" xfId="2510"/>
    <cellStyle name="60% - Accent6 10 3" xfId="2511"/>
    <cellStyle name="60% - Accent6 10 4" xfId="2512"/>
    <cellStyle name="60% - Accent6 10 5" xfId="2513"/>
    <cellStyle name="60% - Accent6 11" xfId="2514"/>
    <cellStyle name="60% - Accent6 11 2" xfId="2515"/>
    <cellStyle name="60% - Accent6 11 3" xfId="2516"/>
    <cellStyle name="60% - Accent6 12" xfId="2517"/>
    <cellStyle name="60% - Accent6 13" xfId="2518"/>
    <cellStyle name="60% - Accent6 2" xfId="2519"/>
    <cellStyle name="60% - Accent6 2 2" xfId="2520"/>
    <cellStyle name="60% - Accent6 2 2 2" xfId="2521"/>
    <cellStyle name="60% - Accent6 2 2 3" xfId="2522"/>
    <cellStyle name="60% - Accent6 2 3" xfId="2523"/>
    <cellStyle name="60% - Accent6 2 3 2" xfId="2524"/>
    <cellStyle name="60% - Accent6 2 3 3" xfId="2525"/>
    <cellStyle name="60% - Accent6 2 4" xfId="2526"/>
    <cellStyle name="60% - Accent6 2 4 2" xfId="2527"/>
    <cellStyle name="60% - Accent6 2 4 3" xfId="2528"/>
    <cellStyle name="60% - Accent6 2 5" xfId="2529"/>
    <cellStyle name="60% - Accent6 2 6" xfId="2530"/>
    <cellStyle name="60% - Accent6 2 7" xfId="2531"/>
    <cellStyle name="60% - Accent6 3" xfId="2532"/>
    <cellStyle name="60% - Accent6 3 2" xfId="2533"/>
    <cellStyle name="60% - Accent6 3 2 2" xfId="2534"/>
    <cellStyle name="60% - Accent6 3 2 3" xfId="2535"/>
    <cellStyle name="60% - Accent6 3 3" xfId="2536"/>
    <cellStyle name="60% - Accent6 3 4" xfId="2537"/>
    <cellStyle name="60% - Accent6 3 5" xfId="2538"/>
    <cellStyle name="60% - Accent6 3 6" xfId="2539"/>
    <cellStyle name="60% - Accent6 4" xfId="2540"/>
    <cellStyle name="60% - Accent6 4 2" xfId="2541"/>
    <cellStyle name="60% - Accent6 4 2 2" xfId="2542"/>
    <cellStyle name="60% - Accent6 4 2 3" xfId="2543"/>
    <cellStyle name="60% - Accent6 4 3" xfId="2544"/>
    <cellStyle name="60% - Accent6 4 4" xfId="2545"/>
    <cellStyle name="60% - Accent6 4 5" xfId="2546"/>
    <cellStyle name="60% - Accent6 5" xfId="2547"/>
    <cellStyle name="60% - Accent6 5 2" xfId="2548"/>
    <cellStyle name="60% - Accent6 5 2 2" xfId="2549"/>
    <cellStyle name="60% - Accent6 5 2 3" xfId="2550"/>
    <cellStyle name="60% - Accent6 5 3" xfId="2551"/>
    <cellStyle name="60% - Accent6 5 4" xfId="2552"/>
    <cellStyle name="60% - Accent6 5 5" xfId="2553"/>
    <cellStyle name="60% - Accent6 6" xfId="2554"/>
    <cellStyle name="60% - Accent6 6 2" xfId="2555"/>
    <cellStyle name="60% - Accent6 6 2 2" xfId="2556"/>
    <cellStyle name="60% - Accent6 6 2 3" xfId="2557"/>
    <cellStyle name="60% - Accent6 6 3" xfId="2558"/>
    <cellStyle name="60% - Accent6 6 4" xfId="2559"/>
    <cellStyle name="60% - Accent6 6 5" xfId="2560"/>
    <cellStyle name="60% - Accent6 7" xfId="2561"/>
    <cellStyle name="60% - Accent6 7 2" xfId="2562"/>
    <cellStyle name="60% - Accent6 7 2 2" xfId="2563"/>
    <cellStyle name="60% - Accent6 7 2 3" xfId="2564"/>
    <cellStyle name="60% - Accent6 7 3" xfId="2565"/>
    <cellStyle name="60% - Accent6 7 4" xfId="2566"/>
    <cellStyle name="60% - Accent6 7 5" xfId="2567"/>
    <cellStyle name="60% - Accent6 8" xfId="2568"/>
    <cellStyle name="60% - Accent6 8 2" xfId="2569"/>
    <cellStyle name="60% - Accent6 8 2 2" xfId="2570"/>
    <cellStyle name="60% - Accent6 8 2 3" xfId="2571"/>
    <cellStyle name="60% - Accent6 8 3" xfId="2572"/>
    <cellStyle name="60% - Accent6 8 4" xfId="2573"/>
    <cellStyle name="60% - Accent6 8 5" xfId="2574"/>
    <cellStyle name="60% - Accent6 9" xfId="2575"/>
    <cellStyle name="60% - Accent6 9 2" xfId="2576"/>
    <cellStyle name="60% - Accent6 9 2 2" xfId="2577"/>
    <cellStyle name="60% - Accent6 9 2 3" xfId="2578"/>
    <cellStyle name="60% - Accent6 9 3" xfId="2579"/>
    <cellStyle name="60% - Accent6 9 4" xfId="2580"/>
    <cellStyle name="60% - Accent6 9 5" xfId="2581"/>
    <cellStyle name="A3 297 x 420 mm" xfId="2582"/>
    <cellStyle name="Accent1 - 20%" xfId="2583"/>
    <cellStyle name="Accent1 - 40%" xfId="2584"/>
    <cellStyle name="Accent1 - 60%" xfId="2585"/>
    <cellStyle name="Accent1 10" xfId="2586"/>
    <cellStyle name="Accent1 10 2" xfId="2587"/>
    <cellStyle name="Accent1 10 2 2" xfId="2588"/>
    <cellStyle name="Accent1 10 2 3" xfId="2589"/>
    <cellStyle name="Accent1 10 3" xfId="2590"/>
    <cellStyle name="Accent1 10 4" xfId="2591"/>
    <cellStyle name="Accent1 10 5" xfId="2592"/>
    <cellStyle name="Accent1 11" xfId="2593"/>
    <cellStyle name="Accent1 11 2" xfId="2594"/>
    <cellStyle name="Accent1 11 3" xfId="2595"/>
    <cellStyle name="Accent1 12" xfId="2596"/>
    <cellStyle name="Accent1 13" xfId="2597"/>
    <cellStyle name="Accent1 14" xfId="2598"/>
    <cellStyle name="Accent1 15" xfId="2599"/>
    <cellStyle name="Accent1 16" xfId="2600"/>
    <cellStyle name="Accent1 17" xfId="2601"/>
    <cellStyle name="Accent1 18" xfId="2602"/>
    <cellStyle name="Accent1 19" xfId="2603"/>
    <cellStyle name="Accent1 2" xfId="2604"/>
    <cellStyle name="Accent1 2 2" xfId="2605"/>
    <cellStyle name="Accent1 2 2 2" xfId="2606"/>
    <cellStyle name="Accent1 2 2 3" xfId="2607"/>
    <cellStyle name="Accent1 2 3" xfId="2608"/>
    <cellStyle name="Accent1 2 3 2" xfId="2609"/>
    <cellStyle name="Accent1 2 3 3" xfId="2610"/>
    <cellStyle name="Accent1 2 4" xfId="2611"/>
    <cellStyle name="Accent1 2 4 2" xfId="2612"/>
    <cellStyle name="Accent1 2 4 3" xfId="2613"/>
    <cellStyle name="Accent1 2 5" xfId="2614"/>
    <cellStyle name="Accent1 2 6" xfId="2615"/>
    <cellStyle name="Accent1 2 7" xfId="2616"/>
    <cellStyle name="Accent1 20" xfId="2617"/>
    <cellStyle name="Accent1 21" xfId="2618"/>
    <cellStyle name="Accent1 22" xfId="2619"/>
    <cellStyle name="Accent1 23" xfId="2620"/>
    <cellStyle name="Accent1 24" xfId="2621"/>
    <cellStyle name="Accent1 25" xfId="2622"/>
    <cellStyle name="Accent1 26" xfId="2623"/>
    <cellStyle name="Accent1 3" xfId="2624"/>
    <cellStyle name="Accent1 3 2" xfId="2625"/>
    <cellStyle name="Accent1 3 2 2" xfId="2626"/>
    <cellStyle name="Accent1 3 2 3" xfId="2627"/>
    <cellStyle name="Accent1 3 3" xfId="2628"/>
    <cellStyle name="Accent1 3 4" xfId="2629"/>
    <cellStyle name="Accent1 3 5" xfId="2630"/>
    <cellStyle name="Accent1 3 6" xfId="2631"/>
    <cellStyle name="Accent1 4" xfId="2632"/>
    <cellStyle name="Accent1 4 2" xfId="2633"/>
    <cellStyle name="Accent1 4 2 2" xfId="2634"/>
    <cellStyle name="Accent1 4 2 3" xfId="2635"/>
    <cellStyle name="Accent1 4 3" xfId="2636"/>
    <cellStyle name="Accent1 4 4" xfId="2637"/>
    <cellStyle name="Accent1 4 5" xfId="2638"/>
    <cellStyle name="Accent1 5" xfId="2639"/>
    <cellStyle name="Accent1 5 2" xfId="2640"/>
    <cellStyle name="Accent1 5 2 2" xfId="2641"/>
    <cellStyle name="Accent1 5 2 3" xfId="2642"/>
    <cellStyle name="Accent1 5 3" xfId="2643"/>
    <cellStyle name="Accent1 5 4" xfId="2644"/>
    <cellStyle name="Accent1 5 5" xfId="2645"/>
    <cellStyle name="Accent1 6" xfId="2646"/>
    <cellStyle name="Accent1 6 2" xfId="2647"/>
    <cellStyle name="Accent1 6 2 2" xfId="2648"/>
    <cellStyle name="Accent1 6 2 3" xfId="2649"/>
    <cellStyle name="Accent1 6 3" xfId="2650"/>
    <cellStyle name="Accent1 6 4" xfId="2651"/>
    <cellStyle name="Accent1 6 5" xfId="2652"/>
    <cellStyle name="Accent1 7" xfId="2653"/>
    <cellStyle name="Accent1 7 2" xfId="2654"/>
    <cellStyle name="Accent1 7 2 2" xfId="2655"/>
    <cellStyle name="Accent1 7 2 3" xfId="2656"/>
    <cellStyle name="Accent1 7 3" xfId="2657"/>
    <cellStyle name="Accent1 7 4" xfId="2658"/>
    <cellStyle name="Accent1 7 5" xfId="2659"/>
    <cellStyle name="Accent1 8" xfId="2660"/>
    <cellStyle name="Accent1 8 2" xfId="2661"/>
    <cellStyle name="Accent1 8 2 2" xfId="2662"/>
    <cellStyle name="Accent1 8 2 3" xfId="2663"/>
    <cellStyle name="Accent1 8 3" xfId="2664"/>
    <cellStyle name="Accent1 8 4" xfId="2665"/>
    <cellStyle name="Accent1 8 5" xfId="2666"/>
    <cellStyle name="Accent1 9" xfId="2667"/>
    <cellStyle name="Accent1 9 2" xfId="2668"/>
    <cellStyle name="Accent1 9 2 2" xfId="2669"/>
    <cellStyle name="Accent1 9 2 3" xfId="2670"/>
    <cellStyle name="Accent1 9 3" xfId="2671"/>
    <cellStyle name="Accent1 9 4" xfId="2672"/>
    <cellStyle name="Accent1 9 5" xfId="2673"/>
    <cellStyle name="Accent2 - 20%" xfId="2674"/>
    <cellStyle name="Accent2 - 40%" xfId="2675"/>
    <cellStyle name="Accent2 - 60%" xfId="2676"/>
    <cellStyle name="Accent2 10" xfId="2677"/>
    <cellStyle name="Accent2 10 2" xfId="2678"/>
    <cellStyle name="Accent2 10 2 2" xfId="2679"/>
    <cellStyle name="Accent2 10 2 3" xfId="2680"/>
    <cellStyle name="Accent2 10 3" xfId="2681"/>
    <cellStyle name="Accent2 10 4" xfId="2682"/>
    <cellStyle name="Accent2 10 5" xfId="2683"/>
    <cellStyle name="Accent2 11" xfId="2684"/>
    <cellStyle name="Accent2 11 2" xfId="2685"/>
    <cellStyle name="Accent2 11 3" xfId="2686"/>
    <cellStyle name="Accent2 12" xfId="2687"/>
    <cellStyle name="Accent2 13" xfId="2688"/>
    <cellStyle name="Accent2 14" xfId="2689"/>
    <cellStyle name="Accent2 15" xfId="2690"/>
    <cellStyle name="Accent2 16" xfId="2691"/>
    <cellStyle name="Accent2 17" xfId="2692"/>
    <cellStyle name="Accent2 18" xfId="2693"/>
    <cellStyle name="Accent2 19" xfId="2694"/>
    <cellStyle name="Accent2 2" xfId="2695"/>
    <cellStyle name="Accent2 2 2" xfId="2696"/>
    <cellStyle name="Accent2 2 2 2" xfId="2697"/>
    <cellStyle name="Accent2 2 2 3" xfId="2698"/>
    <cellStyle name="Accent2 2 3" xfId="2699"/>
    <cellStyle name="Accent2 2 3 2" xfId="2700"/>
    <cellStyle name="Accent2 2 3 3" xfId="2701"/>
    <cellStyle name="Accent2 2 4" xfId="2702"/>
    <cellStyle name="Accent2 2 4 2" xfId="2703"/>
    <cellStyle name="Accent2 2 4 3" xfId="2704"/>
    <cellStyle name="Accent2 2 5" xfId="2705"/>
    <cellStyle name="Accent2 2 6" xfId="2706"/>
    <cellStyle name="Accent2 2 7" xfId="2707"/>
    <cellStyle name="Accent2 20" xfId="2708"/>
    <cellStyle name="Accent2 21" xfId="2709"/>
    <cellStyle name="Accent2 22" xfId="2710"/>
    <cellStyle name="Accent2 23" xfId="2711"/>
    <cellStyle name="Accent2 24" xfId="2712"/>
    <cellStyle name="Accent2 25" xfId="2713"/>
    <cellStyle name="Accent2 26" xfId="2714"/>
    <cellStyle name="Accent2 3" xfId="2715"/>
    <cellStyle name="Accent2 3 2" xfId="2716"/>
    <cellStyle name="Accent2 3 2 2" xfId="2717"/>
    <cellStyle name="Accent2 3 2 3" xfId="2718"/>
    <cellStyle name="Accent2 3 3" xfId="2719"/>
    <cellStyle name="Accent2 3 4" xfId="2720"/>
    <cellStyle name="Accent2 3 5" xfId="2721"/>
    <cellStyle name="Accent2 3 6" xfId="2722"/>
    <cellStyle name="Accent2 4" xfId="2723"/>
    <cellStyle name="Accent2 4 2" xfId="2724"/>
    <cellStyle name="Accent2 4 2 2" xfId="2725"/>
    <cellStyle name="Accent2 4 2 3" xfId="2726"/>
    <cellStyle name="Accent2 4 3" xfId="2727"/>
    <cellStyle name="Accent2 4 4" xfId="2728"/>
    <cellStyle name="Accent2 4 5" xfId="2729"/>
    <cellStyle name="Accent2 5" xfId="2730"/>
    <cellStyle name="Accent2 5 2" xfId="2731"/>
    <cellStyle name="Accent2 5 2 2" xfId="2732"/>
    <cellStyle name="Accent2 5 2 3" xfId="2733"/>
    <cellStyle name="Accent2 5 3" xfId="2734"/>
    <cellStyle name="Accent2 5 4" xfId="2735"/>
    <cellStyle name="Accent2 5 5" xfId="2736"/>
    <cellStyle name="Accent2 6" xfId="2737"/>
    <cellStyle name="Accent2 6 2" xfId="2738"/>
    <cellStyle name="Accent2 6 2 2" xfId="2739"/>
    <cellStyle name="Accent2 6 2 3" xfId="2740"/>
    <cellStyle name="Accent2 6 3" xfId="2741"/>
    <cellStyle name="Accent2 6 4" xfId="2742"/>
    <cellStyle name="Accent2 6 5" xfId="2743"/>
    <cellStyle name="Accent2 7" xfId="2744"/>
    <cellStyle name="Accent2 7 2" xfId="2745"/>
    <cellStyle name="Accent2 7 2 2" xfId="2746"/>
    <cellStyle name="Accent2 7 2 3" xfId="2747"/>
    <cellStyle name="Accent2 7 3" xfId="2748"/>
    <cellStyle name="Accent2 7 4" xfId="2749"/>
    <cellStyle name="Accent2 7 5" xfId="2750"/>
    <cellStyle name="Accent2 8" xfId="2751"/>
    <cellStyle name="Accent2 8 2" xfId="2752"/>
    <cellStyle name="Accent2 8 2 2" xfId="2753"/>
    <cellStyle name="Accent2 8 2 3" xfId="2754"/>
    <cellStyle name="Accent2 8 3" xfId="2755"/>
    <cellStyle name="Accent2 8 4" xfId="2756"/>
    <cellStyle name="Accent2 8 5" xfId="2757"/>
    <cellStyle name="Accent2 9" xfId="2758"/>
    <cellStyle name="Accent2 9 2" xfId="2759"/>
    <cellStyle name="Accent2 9 2 2" xfId="2760"/>
    <cellStyle name="Accent2 9 2 3" xfId="2761"/>
    <cellStyle name="Accent2 9 3" xfId="2762"/>
    <cellStyle name="Accent2 9 4" xfId="2763"/>
    <cellStyle name="Accent2 9 5" xfId="2764"/>
    <cellStyle name="Accent3 - 20%" xfId="2765"/>
    <cellStyle name="Accent3 - 40%" xfId="2766"/>
    <cellStyle name="Accent3 - 60%" xfId="2767"/>
    <cellStyle name="Accent3 10" xfId="2768"/>
    <cellStyle name="Accent3 10 2" xfId="2769"/>
    <cellStyle name="Accent3 10 2 2" xfId="2770"/>
    <cellStyle name="Accent3 10 2 3" xfId="2771"/>
    <cellStyle name="Accent3 10 3" xfId="2772"/>
    <cellStyle name="Accent3 10 4" xfId="2773"/>
    <cellStyle name="Accent3 10 5" xfId="2774"/>
    <cellStyle name="Accent3 11" xfId="2775"/>
    <cellStyle name="Accent3 11 2" xfId="2776"/>
    <cellStyle name="Accent3 11 3" xfId="2777"/>
    <cellStyle name="Accent3 12" xfId="2778"/>
    <cellStyle name="Accent3 13" xfId="2779"/>
    <cellStyle name="Accent3 14" xfId="2780"/>
    <cellStyle name="Accent3 15" xfId="2781"/>
    <cellStyle name="Accent3 16" xfId="2782"/>
    <cellStyle name="Accent3 17" xfId="2783"/>
    <cellStyle name="Accent3 18" xfId="2784"/>
    <cellStyle name="Accent3 19" xfId="2785"/>
    <cellStyle name="Accent3 2" xfId="2786"/>
    <cellStyle name="Accent3 2 2" xfId="2787"/>
    <cellStyle name="Accent3 2 2 2" xfId="2788"/>
    <cellStyle name="Accent3 2 2 3" xfId="2789"/>
    <cellStyle name="Accent3 2 3" xfId="2790"/>
    <cellStyle name="Accent3 2 3 2" xfId="2791"/>
    <cellStyle name="Accent3 2 3 3" xfId="2792"/>
    <cellStyle name="Accent3 2 4" xfId="2793"/>
    <cellStyle name="Accent3 2 4 2" xfId="2794"/>
    <cellStyle name="Accent3 2 4 3" xfId="2795"/>
    <cellStyle name="Accent3 2 5" xfId="2796"/>
    <cellStyle name="Accent3 2 6" xfId="2797"/>
    <cellStyle name="Accent3 2 7" xfId="2798"/>
    <cellStyle name="Accent3 20" xfId="2799"/>
    <cellStyle name="Accent3 21" xfId="2800"/>
    <cellStyle name="Accent3 22" xfId="2801"/>
    <cellStyle name="Accent3 23" xfId="2802"/>
    <cellStyle name="Accent3 24" xfId="2803"/>
    <cellStyle name="Accent3 25" xfId="2804"/>
    <cellStyle name="Accent3 26" xfId="2805"/>
    <cellStyle name="Accent3 3" xfId="2806"/>
    <cellStyle name="Accent3 3 2" xfId="2807"/>
    <cellStyle name="Accent3 3 2 2" xfId="2808"/>
    <cellStyle name="Accent3 3 2 3" xfId="2809"/>
    <cellStyle name="Accent3 3 3" xfId="2810"/>
    <cellStyle name="Accent3 3 4" xfId="2811"/>
    <cellStyle name="Accent3 3 5" xfId="2812"/>
    <cellStyle name="Accent3 3 6" xfId="2813"/>
    <cellStyle name="Accent3 4" xfId="2814"/>
    <cellStyle name="Accent3 4 2" xfId="2815"/>
    <cellStyle name="Accent3 4 2 2" xfId="2816"/>
    <cellStyle name="Accent3 4 2 3" xfId="2817"/>
    <cellStyle name="Accent3 4 3" xfId="2818"/>
    <cellStyle name="Accent3 4 4" xfId="2819"/>
    <cellStyle name="Accent3 4 5" xfId="2820"/>
    <cellStyle name="Accent3 5" xfId="2821"/>
    <cellStyle name="Accent3 5 2" xfId="2822"/>
    <cellStyle name="Accent3 5 2 2" xfId="2823"/>
    <cellStyle name="Accent3 5 2 3" xfId="2824"/>
    <cellStyle name="Accent3 5 3" xfId="2825"/>
    <cellStyle name="Accent3 5 4" xfId="2826"/>
    <cellStyle name="Accent3 5 5" xfId="2827"/>
    <cellStyle name="Accent3 6" xfId="2828"/>
    <cellStyle name="Accent3 6 2" xfId="2829"/>
    <cellStyle name="Accent3 6 2 2" xfId="2830"/>
    <cellStyle name="Accent3 6 2 3" xfId="2831"/>
    <cellStyle name="Accent3 6 3" xfId="2832"/>
    <cellStyle name="Accent3 6 4" xfId="2833"/>
    <cellStyle name="Accent3 6 5" xfId="2834"/>
    <cellStyle name="Accent3 7" xfId="2835"/>
    <cellStyle name="Accent3 7 2" xfId="2836"/>
    <cellStyle name="Accent3 7 2 2" xfId="2837"/>
    <cellStyle name="Accent3 7 2 3" xfId="2838"/>
    <cellStyle name="Accent3 7 3" xfId="2839"/>
    <cellStyle name="Accent3 7 4" xfId="2840"/>
    <cellStyle name="Accent3 7 5" xfId="2841"/>
    <cellStyle name="Accent3 8" xfId="2842"/>
    <cellStyle name="Accent3 8 2" xfId="2843"/>
    <cellStyle name="Accent3 8 2 2" xfId="2844"/>
    <cellStyle name="Accent3 8 2 3" xfId="2845"/>
    <cellStyle name="Accent3 8 3" xfId="2846"/>
    <cellStyle name="Accent3 8 4" xfId="2847"/>
    <cellStyle name="Accent3 8 5" xfId="2848"/>
    <cellStyle name="Accent3 9" xfId="2849"/>
    <cellStyle name="Accent3 9 2" xfId="2850"/>
    <cellStyle name="Accent3 9 2 2" xfId="2851"/>
    <cellStyle name="Accent3 9 2 3" xfId="2852"/>
    <cellStyle name="Accent3 9 3" xfId="2853"/>
    <cellStyle name="Accent3 9 4" xfId="2854"/>
    <cellStyle name="Accent3 9 5" xfId="2855"/>
    <cellStyle name="Accent4 - 20%" xfId="2856"/>
    <cellStyle name="Accent4 - 40%" xfId="2857"/>
    <cellStyle name="Accent4 - 60%" xfId="2858"/>
    <cellStyle name="Accent4 10" xfId="2859"/>
    <cellStyle name="Accent4 10 2" xfId="2860"/>
    <cellStyle name="Accent4 10 2 2" xfId="2861"/>
    <cellStyle name="Accent4 10 2 3" xfId="2862"/>
    <cellStyle name="Accent4 10 3" xfId="2863"/>
    <cellStyle name="Accent4 10 4" xfId="2864"/>
    <cellStyle name="Accent4 10 5" xfId="2865"/>
    <cellStyle name="Accent4 11" xfId="2866"/>
    <cellStyle name="Accent4 11 2" xfId="2867"/>
    <cellStyle name="Accent4 11 3" xfId="2868"/>
    <cellStyle name="Accent4 12" xfId="2869"/>
    <cellStyle name="Accent4 13" xfId="2870"/>
    <cellStyle name="Accent4 14" xfId="2871"/>
    <cellStyle name="Accent4 15" xfId="2872"/>
    <cellStyle name="Accent4 16" xfId="2873"/>
    <cellStyle name="Accent4 17" xfId="2874"/>
    <cellStyle name="Accent4 18" xfId="2875"/>
    <cellStyle name="Accent4 19" xfId="2876"/>
    <cellStyle name="Accent4 2" xfId="2877"/>
    <cellStyle name="Accent4 2 2" xfId="2878"/>
    <cellStyle name="Accent4 2 2 2" xfId="2879"/>
    <cellStyle name="Accent4 2 2 3" xfId="2880"/>
    <cellStyle name="Accent4 2 3" xfId="2881"/>
    <cellStyle name="Accent4 2 3 2" xfId="2882"/>
    <cellStyle name="Accent4 2 3 3" xfId="2883"/>
    <cellStyle name="Accent4 2 4" xfId="2884"/>
    <cellStyle name="Accent4 2 4 2" xfId="2885"/>
    <cellStyle name="Accent4 2 4 3" xfId="2886"/>
    <cellStyle name="Accent4 2 5" xfId="2887"/>
    <cellStyle name="Accent4 2 6" xfId="2888"/>
    <cellStyle name="Accent4 2 7" xfId="2889"/>
    <cellStyle name="Accent4 20" xfId="2890"/>
    <cellStyle name="Accent4 21" xfId="2891"/>
    <cellStyle name="Accent4 22" xfId="2892"/>
    <cellStyle name="Accent4 23" xfId="2893"/>
    <cellStyle name="Accent4 24" xfId="2894"/>
    <cellStyle name="Accent4 25" xfId="2895"/>
    <cellStyle name="Accent4 26" xfId="2896"/>
    <cellStyle name="Accent4 3" xfId="2897"/>
    <cellStyle name="Accent4 3 2" xfId="2898"/>
    <cellStyle name="Accent4 3 2 2" xfId="2899"/>
    <cellStyle name="Accent4 3 2 3" xfId="2900"/>
    <cellStyle name="Accent4 3 3" xfId="2901"/>
    <cellStyle name="Accent4 3 4" xfId="2902"/>
    <cellStyle name="Accent4 3 5" xfId="2903"/>
    <cellStyle name="Accent4 3 6" xfId="2904"/>
    <cellStyle name="Accent4 4" xfId="2905"/>
    <cellStyle name="Accent4 4 2" xfId="2906"/>
    <cellStyle name="Accent4 4 2 2" xfId="2907"/>
    <cellStyle name="Accent4 4 2 3" xfId="2908"/>
    <cellStyle name="Accent4 4 3" xfId="2909"/>
    <cellStyle name="Accent4 4 4" xfId="2910"/>
    <cellStyle name="Accent4 4 5" xfId="2911"/>
    <cellStyle name="Accent4 5" xfId="2912"/>
    <cellStyle name="Accent4 5 2" xfId="2913"/>
    <cellStyle name="Accent4 5 2 2" xfId="2914"/>
    <cellStyle name="Accent4 5 2 3" xfId="2915"/>
    <cellStyle name="Accent4 5 3" xfId="2916"/>
    <cellStyle name="Accent4 5 4" xfId="2917"/>
    <cellStyle name="Accent4 5 5" xfId="2918"/>
    <cellStyle name="Accent4 6" xfId="2919"/>
    <cellStyle name="Accent4 6 2" xfId="2920"/>
    <cellStyle name="Accent4 6 2 2" xfId="2921"/>
    <cellStyle name="Accent4 6 2 3" xfId="2922"/>
    <cellStyle name="Accent4 6 3" xfId="2923"/>
    <cellStyle name="Accent4 6 4" xfId="2924"/>
    <cellStyle name="Accent4 6 5" xfId="2925"/>
    <cellStyle name="Accent4 7" xfId="2926"/>
    <cellStyle name="Accent4 7 2" xfId="2927"/>
    <cellStyle name="Accent4 7 2 2" xfId="2928"/>
    <cellStyle name="Accent4 7 2 3" xfId="2929"/>
    <cellStyle name="Accent4 7 3" xfId="2930"/>
    <cellStyle name="Accent4 7 4" xfId="2931"/>
    <cellStyle name="Accent4 7 5" xfId="2932"/>
    <cellStyle name="Accent4 8" xfId="2933"/>
    <cellStyle name="Accent4 8 2" xfId="2934"/>
    <cellStyle name="Accent4 8 2 2" xfId="2935"/>
    <cellStyle name="Accent4 8 2 3" xfId="2936"/>
    <cellStyle name="Accent4 8 3" xfId="2937"/>
    <cellStyle name="Accent4 8 4" xfId="2938"/>
    <cellStyle name="Accent4 8 5" xfId="2939"/>
    <cellStyle name="Accent4 9" xfId="2940"/>
    <cellStyle name="Accent4 9 2" xfId="2941"/>
    <cellStyle name="Accent4 9 2 2" xfId="2942"/>
    <cellStyle name="Accent4 9 2 3" xfId="2943"/>
    <cellStyle name="Accent4 9 3" xfId="2944"/>
    <cellStyle name="Accent4 9 4" xfId="2945"/>
    <cellStyle name="Accent4 9 5" xfId="2946"/>
    <cellStyle name="Accent5 - 20%" xfId="2947"/>
    <cellStyle name="Accent5 - 40%" xfId="2948"/>
    <cellStyle name="Accent5 - 60%" xfId="2949"/>
    <cellStyle name="Accent5 10" xfId="2950"/>
    <cellStyle name="Accent5 10 2" xfId="2951"/>
    <cellStyle name="Accent5 10 2 2" xfId="2952"/>
    <cellStyle name="Accent5 10 2 3" xfId="2953"/>
    <cellStyle name="Accent5 10 3" xfId="2954"/>
    <cellStyle name="Accent5 10 4" xfId="2955"/>
    <cellStyle name="Accent5 10 5" xfId="2956"/>
    <cellStyle name="Accent5 11" xfId="2957"/>
    <cellStyle name="Accent5 11 2" xfId="2958"/>
    <cellStyle name="Accent5 11 3" xfId="2959"/>
    <cellStyle name="Accent5 12" xfId="2960"/>
    <cellStyle name="Accent5 13" xfId="2961"/>
    <cellStyle name="Accent5 14" xfId="2962"/>
    <cellStyle name="Accent5 15" xfId="2963"/>
    <cellStyle name="Accent5 16" xfId="2964"/>
    <cellStyle name="Accent5 17" xfId="2965"/>
    <cellStyle name="Accent5 18" xfId="2966"/>
    <cellStyle name="Accent5 19" xfId="2967"/>
    <cellStyle name="Accent5 2" xfId="2968"/>
    <cellStyle name="Accent5 2 2" xfId="2969"/>
    <cellStyle name="Accent5 2 2 2" xfId="2970"/>
    <cellStyle name="Accent5 2 2 3" xfId="2971"/>
    <cellStyle name="Accent5 2 3" xfId="2972"/>
    <cellStyle name="Accent5 2 3 2" xfId="2973"/>
    <cellStyle name="Accent5 2 3 3" xfId="2974"/>
    <cellStyle name="Accent5 2 4" xfId="2975"/>
    <cellStyle name="Accent5 2 4 2" xfId="2976"/>
    <cellStyle name="Accent5 2 4 3" xfId="2977"/>
    <cellStyle name="Accent5 2 5" xfId="2978"/>
    <cellStyle name="Accent5 2 6" xfId="2979"/>
    <cellStyle name="Accent5 2 7" xfId="2980"/>
    <cellStyle name="Accent5 20" xfId="2981"/>
    <cellStyle name="Accent5 21" xfId="2982"/>
    <cellStyle name="Accent5 22" xfId="2983"/>
    <cellStyle name="Accent5 23" xfId="2984"/>
    <cellStyle name="Accent5 24" xfId="2985"/>
    <cellStyle name="Accent5 25" xfId="2986"/>
    <cellStyle name="Accent5 26" xfId="2987"/>
    <cellStyle name="Accent5 3" xfId="2988"/>
    <cellStyle name="Accent5 3 2" xfId="2989"/>
    <cellStyle name="Accent5 3 2 2" xfId="2990"/>
    <cellStyle name="Accent5 3 2 3" xfId="2991"/>
    <cellStyle name="Accent5 3 3" xfId="2992"/>
    <cellStyle name="Accent5 3 4" xfId="2993"/>
    <cellStyle name="Accent5 3 5" xfId="2994"/>
    <cellStyle name="Accent5 3 6" xfId="2995"/>
    <cellStyle name="Accent5 4" xfId="2996"/>
    <cellStyle name="Accent5 4 2" xfId="2997"/>
    <cellStyle name="Accent5 4 2 2" xfId="2998"/>
    <cellStyle name="Accent5 4 2 3" xfId="2999"/>
    <cellStyle name="Accent5 4 3" xfId="3000"/>
    <cellStyle name="Accent5 4 4" xfId="3001"/>
    <cellStyle name="Accent5 4 5" xfId="3002"/>
    <cellStyle name="Accent5 5" xfId="3003"/>
    <cellStyle name="Accent5 5 2" xfId="3004"/>
    <cellStyle name="Accent5 5 2 2" xfId="3005"/>
    <cellStyle name="Accent5 5 2 3" xfId="3006"/>
    <cellStyle name="Accent5 5 3" xfId="3007"/>
    <cellStyle name="Accent5 5 4" xfId="3008"/>
    <cellStyle name="Accent5 5 5" xfId="3009"/>
    <cellStyle name="Accent5 6" xfId="3010"/>
    <cellStyle name="Accent5 6 2" xfId="3011"/>
    <cellStyle name="Accent5 6 2 2" xfId="3012"/>
    <cellStyle name="Accent5 6 2 3" xfId="3013"/>
    <cellStyle name="Accent5 6 3" xfId="3014"/>
    <cellStyle name="Accent5 6 4" xfId="3015"/>
    <cellStyle name="Accent5 6 5" xfId="3016"/>
    <cellStyle name="Accent5 7" xfId="3017"/>
    <cellStyle name="Accent5 7 2" xfId="3018"/>
    <cellStyle name="Accent5 7 2 2" xfId="3019"/>
    <cellStyle name="Accent5 7 2 3" xfId="3020"/>
    <cellStyle name="Accent5 7 3" xfId="3021"/>
    <cellStyle name="Accent5 7 4" xfId="3022"/>
    <cellStyle name="Accent5 7 5" xfId="3023"/>
    <cellStyle name="Accent5 8" xfId="3024"/>
    <cellStyle name="Accent5 8 2" xfId="3025"/>
    <cellStyle name="Accent5 8 2 2" xfId="3026"/>
    <cellStyle name="Accent5 8 2 3" xfId="3027"/>
    <cellStyle name="Accent5 8 3" xfId="3028"/>
    <cellStyle name="Accent5 8 4" xfId="3029"/>
    <cellStyle name="Accent5 8 5" xfId="3030"/>
    <cellStyle name="Accent5 9" xfId="3031"/>
    <cellStyle name="Accent5 9 2" xfId="3032"/>
    <cellStyle name="Accent5 9 2 2" xfId="3033"/>
    <cellStyle name="Accent5 9 2 3" xfId="3034"/>
    <cellStyle name="Accent5 9 3" xfId="3035"/>
    <cellStyle name="Accent5 9 4" xfId="3036"/>
    <cellStyle name="Accent5 9 5" xfId="3037"/>
    <cellStyle name="Accent6 - 20%" xfId="3038"/>
    <cellStyle name="Accent6 - 40%" xfId="3039"/>
    <cellStyle name="Accent6 - 60%" xfId="3040"/>
    <cellStyle name="Accent6 10" xfId="3041"/>
    <cellStyle name="Accent6 10 2" xfId="3042"/>
    <cellStyle name="Accent6 10 2 2" xfId="3043"/>
    <cellStyle name="Accent6 10 2 3" xfId="3044"/>
    <cellStyle name="Accent6 10 3" xfId="3045"/>
    <cellStyle name="Accent6 10 4" xfId="3046"/>
    <cellStyle name="Accent6 10 5" xfId="3047"/>
    <cellStyle name="Accent6 11" xfId="3048"/>
    <cellStyle name="Accent6 11 2" xfId="3049"/>
    <cellStyle name="Accent6 11 3" xfId="3050"/>
    <cellStyle name="Accent6 12" xfId="3051"/>
    <cellStyle name="Accent6 13" xfId="3052"/>
    <cellStyle name="Accent6 14" xfId="3053"/>
    <cellStyle name="Accent6 15" xfId="3054"/>
    <cellStyle name="Accent6 16" xfId="3055"/>
    <cellStyle name="Accent6 17" xfId="3056"/>
    <cellStyle name="Accent6 18" xfId="3057"/>
    <cellStyle name="Accent6 19" xfId="3058"/>
    <cellStyle name="Accent6 2" xfId="3059"/>
    <cellStyle name="Accent6 2 2" xfId="3060"/>
    <cellStyle name="Accent6 2 2 2" xfId="3061"/>
    <cellStyle name="Accent6 2 2 3" xfId="3062"/>
    <cellStyle name="Accent6 2 3" xfId="3063"/>
    <cellStyle name="Accent6 2 3 2" xfId="3064"/>
    <cellStyle name="Accent6 2 3 3" xfId="3065"/>
    <cellStyle name="Accent6 2 4" xfId="3066"/>
    <cellStyle name="Accent6 2 4 2" xfId="3067"/>
    <cellStyle name="Accent6 2 4 3" xfId="3068"/>
    <cellStyle name="Accent6 2 5" xfId="3069"/>
    <cellStyle name="Accent6 2 6" xfId="3070"/>
    <cellStyle name="Accent6 2 7" xfId="3071"/>
    <cellStyle name="Accent6 20" xfId="3072"/>
    <cellStyle name="Accent6 21" xfId="3073"/>
    <cellStyle name="Accent6 22" xfId="3074"/>
    <cellStyle name="Accent6 23" xfId="3075"/>
    <cellStyle name="Accent6 24" xfId="3076"/>
    <cellStyle name="Accent6 25" xfId="3077"/>
    <cellStyle name="Accent6 26" xfId="3078"/>
    <cellStyle name="Accent6 3" xfId="3079"/>
    <cellStyle name="Accent6 3 2" xfId="3080"/>
    <cellStyle name="Accent6 3 2 2" xfId="3081"/>
    <cellStyle name="Accent6 3 2 3" xfId="3082"/>
    <cellStyle name="Accent6 3 3" xfId="3083"/>
    <cellStyle name="Accent6 3 4" xfId="3084"/>
    <cellStyle name="Accent6 3 5" xfId="3085"/>
    <cellStyle name="Accent6 3 6" xfId="3086"/>
    <cellStyle name="Accent6 4" xfId="3087"/>
    <cellStyle name="Accent6 4 2" xfId="3088"/>
    <cellStyle name="Accent6 4 2 2" xfId="3089"/>
    <cellStyle name="Accent6 4 2 3" xfId="3090"/>
    <cellStyle name="Accent6 4 3" xfId="3091"/>
    <cellStyle name="Accent6 4 4" xfId="3092"/>
    <cellStyle name="Accent6 4 5" xfId="3093"/>
    <cellStyle name="Accent6 5" xfId="3094"/>
    <cellStyle name="Accent6 5 2" xfId="3095"/>
    <cellStyle name="Accent6 5 2 2" xfId="3096"/>
    <cellStyle name="Accent6 5 2 3" xfId="3097"/>
    <cellStyle name="Accent6 5 3" xfId="3098"/>
    <cellStyle name="Accent6 5 4" xfId="3099"/>
    <cellStyle name="Accent6 5 5" xfId="3100"/>
    <cellStyle name="Accent6 6" xfId="3101"/>
    <cellStyle name="Accent6 6 2" xfId="3102"/>
    <cellStyle name="Accent6 6 2 2" xfId="3103"/>
    <cellStyle name="Accent6 6 2 3" xfId="3104"/>
    <cellStyle name="Accent6 6 3" xfId="3105"/>
    <cellStyle name="Accent6 6 4" xfId="3106"/>
    <cellStyle name="Accent6 6 5" xfId="3107"/>
    <cellStyle name="Accent6 7" xfId="3108"/>
    <cellStyle name="Accent6 7 2" xfId="3109"/>
    <cellStyle name="Accent6 7 2 2" xfId="3110"/>
    <cellStyle name="Accent6 7 2 3" xfId="3111"/>
    <cellStyle name="Accent6 7 3" xfId="3112"/>
    <cellStyle name="Accent6 7 4" xfId="3113"/>
    <cellStyle name="Accent6 7 5" xfId="3114"/>
    <cellStyle name="Accent6 8" xfId="3115"/>
    <cellStyle name="Accent6 8 2" xfId="3116"/>
    <cellStyle name="Accent6 8 2 2" xfId="3117"/>
    <cellStyle name="Accent6 8 2 3" xfId="3118"/>
    <cellStyle name="Accent6 8 3" xfId="3119"/>
    <cellStyle name="Accent6 8 4" xfId="3120"/>
    <cellStyle name="Accent6 8 5" xfId="3121"/>
    <cellStyle name="Accent6 9" xfId="3122"/>
    <cellStyle name="Accent6 9 2" xfId="3123"/>
    <cellStyle name="Accent6 9 2 2" xfId="3124"/>
    <cellStyle name="Accent6 9 2 3" xfId="3125"/>
    <cellStyle name="Accent6 9 3" xfId="3126"/>
    <cellStyle name="Accent6 9 4" xfId="3127"/>
    <cellStyle name="Accent6 9 5" xfId="3128"/>
    <cellStyle name="active" xfId="3129"/>
    <cellStyle name="active 2" xfId="3130"/>
    <cellStyle name="active 2 2" xfId="3131"/>
    <cellStyle name="active 2 3" xfId="3132"/>
    <cellStyle name="active 3" xfId="3133"/>
    <cellStyle name="active 3 2" xfId="3134"/>
    <cellStyle name="active 3 3" xfId="3135"/>
    <cellStyle name="active 4" xfId="3136"/>
    <cellStyle name="active 5" xfId="3137"/>
    <cellStyle name="active 6" xfId="3138"/>
    <cellStyle name="Actual Date" xfId="3139"/>
    <cellStyle name="Adjustable" xfId="3140"/>
    <cellStyle name="Adjustable 2" xfId="3141"/>
    <cellStyle name="Adjustable 2 2" xfId="3142"/>
    <cellStyle name="Adjustable 2 3" xfId="3143"/>
    <cellStyle name="Adjustable 3" xfId="3144"/>
    <cellStyle name="Adjustable 4" xfId="3145"/>
    <cellStyle name="Adjustable 5" xfId="3146"/>
    <cellStyle name="ÅëÈ­ [0]_±âÅ¸" xfId="3147"/>
    <cellStyle name="ÅëÈ­_±âÅ¸" xfId="3148"/>
    <cellStyle name="ÄÞ¸¶ [0]_±âÅ¸" xfId="3149"/>
    <cellStyle name="ÄÞ¸¶_±âÅ¸" xfId="3150"/>
    <cellStyle name="Bad 10" xfId="3151"/>
    <cellStyle name="Bad 10 2" xfId="3152"/>
    <cellStyle name="Bad 10 2 2" xfId="3153"/>
    <cellStyle name="Bad 10 2 3" xfId="3154"/>
    <cellStyle name="Bad 10 3" xfId="3155"/>
    <cellStyle name="Bad 10 4" xfId="3156"/>
    <cellStyle name="Bad 10 5" xfId="3157"/>
    <cellStyle name="Bad 11" xfId="3158"/>
    <cellStyle name="Bad 11 2" xfId="3159"/>
    <cellStyle name="Bad 11 3" xfId="3160"/>
    <cellStyle name="Bad 12" xfId="3161"/>
    <cellStyle name="Bad 13" xfId="3162"/>
    <cellStyle name="Bad 2" xfId="3163"/>
    <cellStyle name="Bad 2 2" xfId="3164"/>
    <cellStyle name="Bad 2 2 2" xfId="3165"/>
    <cellStyle name="Bad 2 2 3" xfId="3166"/>
    <cellStyle name="Bad 2 3" xfId="3167"/>
    <cellStyle name="Bad 2 3 2" xfId="3168"/>
    <cellStyle name="Bad 2 3 3" xfId="3169"/>
    <cellStyle name="Bad 2 4" xfId="3170"/>
    <cellStyle name="Bad 2 4 2" xfId="3171"/>
    <cellStyle name="Bad 2 4 3" xfId="3172"/>
    <cellStyle name="Bad 2 5" xfId="3173"/>
    <cellStyle name="Bad 2 6" xfId="3174"/>
    <cellStyle name="Bad 2 7" xfId="3175"/>
    <cellStyle name="Bad 3" xfId="3176"/>
    <cellStyle name="Bad 3 2" xfId="3177"/>
    <cellStyle name="Bad 3 2 2" xfId="3178"/>
    <cellStyle name="Bad 3 2 3" xfId="3179"/>
    <cellStyle name="Bad 3 3" xfId="3180"/>
    <cellStyle name="Bad 3 4" xfId="3181"/>
    <cellStyle name="Bad 3 5" xfId="3182"/>
    <cellStyle name="Bad 3 6" xfId="3183"/>
    <cellStyle name="Bad 4" xfId="3184"/>
    <cellStyle name="Bad 4 2" xfId="3185"/>
    <cellStyle name="Bad 4 2 2" xfId="3186"/>
    <cellStyle name="Bad 4 2 3" xfId="3187"/>
    <cellStyle name="Bad 4 3" xfId="3188"/>
    <cellStyle name="Bad 4 4" xfId="3189"/>
    <cellStyle name="Bad 4 5" xfId="3190"/>
    <cellStyle name="Bad 5" xfId="3191"/>
    <cellStyle name="Bad 5 2" xfId="3192"/>
    <cellStyle name="Bad 5 2 2" xfId="3193"/>
    <cellStyle name="Bad 5 2 3" xfId="3194"/>
    <cellStyle name="Bad 5 3" xfId="3195"/>
    <cellStyle name="Bad 5 4" xfId="3196"/>
    <cellStyle name="Bad 5 5" xfId="3197"/>
    <cellStyle name="Bad 6" xfId="3198"/>
    <cellStyle name="Bad 6 2" xfId="3199"/>
    <cellStyle name="Bad 6 2 2" xfId="3200"/>
    <cellStyle name="Bad 6 2 3" xfId="3201"/>
    <cellStyle name="Bad 6 3" xfId="3202"/>
    <cellStyle name="Bad 6 4" xfId="3203"/>
    <cellStyle name="Bad 6 5" xfId="3204"/>
    <cellStyle name="Bad 7" xfId="3205"/>
    <cellStyle name="Bad 7 2" xfId="3206"/>
    <cellStyle name="Bad 7 2 2" xfId="3207"/>
    <cellStyle name="Bad 7 2 3" xfId="3208"/>
    <cellStyle name="Bad 7 3" xfId="3209"/>
    <cellStyle name="Bad 7 4" xfId="3210"/>
    <cellStyle name="Bad 7 5" xfId="3211"/>
    <cellStyle name="Bad 8" xfId="3212"/>
    <cellStyle name="Bad 8 2" xfId="3213"/>
    <cellStyle name="Bad 8 2 2" xfId="3214"/>
    <cellStyle name="Bad 8 2 3" xfId="3215"/>
    <cellStyle name="Bad 8 3" xfId="3216"/>
    <cellStyle name="Bad 8 4" xfId="3217"/>
    <cellStyle name="Bad 8 5" xfId="3218"/>
    <cellStyle name="Bad 9" xfId="3219"/>
    <cellStyle name="Bad 9 2" xfId="3220"/>
    <cellStyle name="Bad 9 2 2" xfId="3221"/>
    <cellStyle name="Bad 9 2 3" xfId="3222"/>
    <cellStyle name="Bad 9 3" xfId="3223"/>
    <cellStyle name="Bad 9 4" xfId="3224"/>
    <cellStyle name="Bad 9 5" xfId="3225"/>
    <cellStyle name="billion" xfId="3226"/>
    <cellStyle name="Blank" xfId="3227"/>
    <cellStyle name="Blank 2" xfId="3228"/>
    <cellStyle name="Blank 2 2" xfId="3229"/>
    <cellStyle name="Blank 2 2 2" xfId="3230"/>
    <cellStyle name="Blank 2 2 3" xfId="3231"/>
    <cellStyle name="Blank 2 3" xfId="3232"/>
    <cellStyle name="Blank 2 4" xfId="3233"/>
    <cellStyle name="Blank 3" xfId="3234"/>
    <cellStyle name="Blank 3 2" xfId="3235"/>
    <cellStyle name="Blank 3 2 2" xfId="3236"/>
    <cellStyle name="Blank 3 2 3" xfId="3237"/>
    <cellStyle name="Blank 3 3" xfId="3238"/>
    <cellStyle name="Blank 3 4" xfId="3239"/>
    <cellStyle name="Blank 4" xfId="3240"/>
    <cellStyle name="Blank 4 2" xfId="3241"/>
    <cellStyle name="Blank 4 3" xfId="3242"/>
    <cellStyle name="Blank 5" xfId="3243"/>
    <cellStyle name="Blank 5 2" xfId="3244"/>
    <cellStyle name="Blank 6" xfId="3245"/>
    <cellStyle name="Blank 6 2" xfId="3246"/>
    <cellStyle name="Blank 6 3" xfId="3247"/>
    <cellStyle name="Blank 7" xfId="3248"/>
    <cellStyle name="BMPercent" xfId="3249"/>
    <cellStyle name="Body" xfId="3250"/>
    <cellStyle name="Bold/Border" xfId="3251"/>
    <cellStyle name="BooleanYorN" xfId="3252"/>
    <cellStyle name="Brand Align Left Text" xfId="3253"/>
    <cellStyle name="Brand Default" xfId="3254"/>
    <cellStyle name="Brand Percent" xfId="3255"/>
    <cellStyle name="Brand Source" xfId="3256"/>
    <cellStyle name="Brand Subtitle with Underline" xfId="3257"/>
    <cellStyle name="Brand Subtitle without Underline" xfId="3258"/>
    <cellStyle name="Brand Title" xfId="3259"/>
    <cellStyle name="Bullet" xfId="3260"/>
    <cellStyle name="c" xfId="3261"/>
    <cellStyle name="c_Bal Sheets" xfId="3262"/>
    <cellStyle name="c_Credit (2)" xfId="3263"/>
    <cellStyle name="c_Earnings" xfId="3264"/>
    <cellStyle name="c_Earnings (2)" xfId="3265"/>
    <cellStyle name="c_finsumm" xfId="3266"/>
    <cellStyle name="c_GoroWipTax-to2050_fromCo_Oct21_99" xfId="3267"/>
    <cellStyle name="c_HardInc " xfId="3268"/>
    <cellStyle name="c_Hist Inputs (2)" xfId="3269"/>
    <cellStyle name="c_IEL_finsumm" xfId="3270"/>
    <cellStyle name="c_IEL_finsumm1" xfId="3271"/>
    <cellStyle name="c_LBO Summary" xfId="3272"/>
    <cellStyle name="c_Schedules" xfId="3273"/>
    <cellStyle name="c_Trans Assump (2)" xfId="3274"/>
    <cellStyle name="c_Unit Price Sen. (2)" xfId="3275"/>
    <cellStyle name="Ç¥ÁØ_¿ù°£¿ä¾àº¸°í" xfId="3276"/>
    <cellStyle name="Calc Currency (0)" xfId="3277"/>
    <cellStyle name="CalcInput" xfId="3278"/>
    <cellStyle name="Calcs" xfId="3279"/>
    <cellStyle name="Calculation 10" xfId="3280"/>
    <cellStyle name="Calculation 10 10" xfId="3281"/>
    <cellStyle name="Calculation 10 10 2" xfId="3282"/>
    <cellStyle name="Calculation 10 11" xfId="3283"/>
    <cellStyle name="Calculation 10 11 2" xfId="3284"/>
    <cellStyle name="Calculation 10 12" xfId="3285"/>
    <cellStyle name="Calculation 10 12 2" xfId="3286"/>
    <cellStyle name="Calculation 10 13" xfId="3287"/>
    <cellStyle name="Calculation 10 13 2" xfId="3288"/>
    <cellStyle name="Calculation 10 14" xfId="3289"/>
    <cellStyle name="Calculation 10 14 2" xfId="3290"/>
    <cellStyle name="Calculation 10 15" xfId="3291"/>
    <cellStyle name="Calculation 10 15 2" xfId="3292"/>
    <cellStyle name="Calculation 10 16" xfId="3293"/>
    <cellStyle name="Calculation 10 16 2" xfId="3294"/>
    <cellStyle name="Calculation 10 17" xfId="3295"/>
    <cellStyle name="Calculation 10 17 2" xfId="3296"/>
    <cellStyle name="Calculation 10 18" xfId="3297"/>
    <cellStyle name="Calculation 10 18 2" xfId="3298"/>
    <cellStyle name="Calculation 10 19" xfId="3299"/>
    <cellStyle name="Calculation 10 19 2" xfId="3300"/>
    <cellStyle name="Calculation 10 2" xfId="3301"/>
    <cellStyle name="Calculation 10 2 10" xfId="3302"/>
    <cellStyle name="Calculation 10 2 10 2" xfId="3303"/>
    <cellStyle name="Calculation 10 2 11" xfId="3304"/>
    <cellStyle name="Calculation 10 2 11 2" xfId="3305"/>
    <cellStyle name="Calculation 10 2 12" xfId="3306"/>
    <cellStyle name="Calculation 10 2 12 2" xfId="3307"/>
    <cellStyle name="Calculation 10 2 13" xfId="3308"/>
    <cellStyle name="Calculation 10 2 13 2" xfId="3309"/>
    <cellStyle name="Calculation 10 2 14" xfId="3310"/>
    <cellStyle name="Calculation 10 2 14 2" xfId="3311"/>
    <cellStyle name="Calculation 10 2 15" xfId="3312"/>
    <cellStyle name="Calculation 10 2 15 2" xfId="3313"/>
    <cellStyle name="Calculation 10 2 16" xfId="3314"/>
    <cellStyle name="Calculation 10 2 16 2" xfId="3315"/>
    <cellStyle name="Calculation 10 2 17" xfId="3316"/>
    <cellStyle name="Calculation 10 2 17 2" xfId="3317"/>
    <cellStyle name="Calculation 10 2 18" xfId="3318"/>
    <cellStyle name="Calculation 10 2 2" xfId="3319"/>
    <cellStyle name="Calculation 10 2 2 10" xfId="3320"/>
    <cellStyle name="Calculation 10 2 2 10 2" xfId="3321"/>
    <cellStyle name="Calculation 10 2 2 11" xfId="3322"/>
    <cellStyle name="Calculation 10 2 2 11 2" xfId="3323"/>
    <cellStyle name="Calculation 10 2 2 12" xfId="3324"/>
    <cellStyle name="Calculation 10 2 2 12 2" xfId="3325"/>
    <cellStyle name="Calculation 10 2 2 13" xfId="3326"/>
    <cellStyle name="Calculation 10 2 2 13 2" xfId="3327"/>
    <cellStyle name="Calculation 10 2 2 14" xfId="3328"/>
    <cellStyle name="Calculation 10 2 2 14 2" xfId="3329"/>
    <cellStyle name="Calculation 10 2 2 15" xfId="3330"/>
    <cellStyle name="Calculation 10 2 2 15 2" xfId="3331"/>
    <cellStyle name="Calculation 10 2 2 16" xfId="3332"/>
    <cellStyle name="Calculation 10 2 2 2" xfId="3333"/>
    <cellStyle name="Calculation 10 2 2 2 2" xfId="3334"/>
    <cellStyle name="Calculation 10 2 2 3" xfId="3335"/>
    <cellStyle name="Calculation 10 2 2 3 2" xfId="3336"/>
    <cellStyle name="Calculation 10 2 2 4" xfId="3337"/>
    <cellStyle name="Calculation 10 2 2 4 2" xfId="3338"/>
    <cellStyle name="Calculation 10 2 2 5" xfId="3339"/>
    <cellStyle name="Calculation 10 2 2 5 2" xfId="3340"/>
    <cellStyle name="Calculation 10 2 2 6" xfId="3341"/>
    <cellStyle name="Calculation 10 2 2 6 2" xfId="3342"/>
    <cellStyle name="Calculation 10 2 2 7" xfId="3343"/>
    <cellStyle name="Calculation 10 2 2 7 2" xfId="3344"/>
    <cellStyle name="Calculation 10 2 2 8" xfId="3345"/>
    <cellStyle name="Calculation 10 2 2 8 2" xfId="3346"/>
    <cellStyle name="Calculation 10 2 2 9" xfId="3347"/>
    <cellStyle name="Calculation 10 2 2 9 2" xfId="3348"/>
    <cellStyle name="Calculation 10 2 3" xfId="3349"/>
    <cellStyle name="Calculation 10 2 3 2" xfId="3350"/>
    <cellStyle name="Calculation 10 2 4" xfId="3351"/>
    <cellStyle name="Calculation 10 2 4 2" xfId="3352"/>
    <cellStyle name="Calculation 10 2 5" xfId="3353"/>
    <cellStyle name="Calculation 10 2 5 2" xfId="3354"/>
    <cellStyle name="Calculation 10 2 6" xfId="3355"/>
    <cellStyle name="Calculation 10 2 6 2" xfId="3356"/>
    <cellStyle name="Calculation 10 2 7" xfId="3357"/>
    <cellStyle name="Calculation 10 2 7 2" xfId="3358"/>
    <cellStyle name="Calculation 10 2 8" xfId="3359"/>
    <cellStyle name="Calculation 10 2 8 2" xfId="3360"/>
    <cellStyle name="Calculation 10 2 9" xfId="3361"/>
    <cellStyle name="Calculation 10 2 9 2" xfId="3362"/>
    <cellStyle name="Calculation 10 20" xfId="3363"/>
    <cellStyle name="Calculation 10 20 2" xfId="3364"/>
    <cellStyle name="Calculation 10 21" xfId="3365"/>
    <cellStyle name="Calculation 10 3" xfId="3366"/>
    <cellStyle name="Calculation 10 3 10" xfId="3367"/>
    <cellStyle name="Calculation 10 3 10 2" xfId="3368"/>
    <cellStyle name="Calculation 10 3 11" xfId="3369"/>
    <cellStyle name="Calculation 10 3 11 2" xfId="3370"/>
    <cellStyle name="Calculation 10 3 12" xfId="3371"/>
    <cellStyle name="Calculation 10 3 12 2" xfId="3372"/>
    <cellStyle name="Calculation 10 3 13" xfId="3373"/>
    <cellStyle name="Calculation 10 3 13 2" xfId="3374"/>
    <cellStyle name="Calculation 10 3 14" xfId="3375"/>
    <cellStyle name="Calculation 10 3 14 2" xfId="3376"/>
    <cellStyle name="Calculation 10 3 15" xfId="3377"/>
    <cellStyle name="Calculation 10 3 15 2" xfId="3378"/>
    <cellStyle name="Calculation 10 3 16" xfId="3379"/>
    <cellStyle name="Calculation 10 3 2" xfId="3380"/>
    <cellStyle name="Calculation 10 3 2 2" xfId="3381"/>
    <cellStyle name="Calculation 10 3 3" xfId="3382"/>
    <cellStyle name="Calculation 10 3 3 2" xfId="3383"/>
    <cellStyle name="Calculation 10 3 4" xfId="3384"/>
    <cellStyle name="Calculation 10 3 4 2" xfId="3385"/>
    <cellStyle name="Calculation 10 3 5" xfId="3386"/>
    <cellStyle name="Calculation 10 3 5 2" xfId="3387"/>
    <cellStyle name="Calculation 10 3 6" xfId="3388"/>
    <cellStyle name="Calculation 10 3 6 2" xfId="3389"/>
    <cellStyle name="Calculation 10 3 7" xfId="3390"/>
    <cellStyle name="Calculation 10 3 7 2" xfId="3391"/>
    <cellStyle name="Calculation 10 3 8" xfId="3392"/>
    <cellStyle name="Calculation 10 3 8 2" xfId="3393"/>
    <cellStyle name="Calculation 10 3 9" xfId="3394"/>
    <cellStyle name="Calculation 10 3 9 2" xfId="3395"/>
    <cellStyle name="Calculation 10 4" xfId="3396"/>
    <cellStyle name="Calculation 10 4 2" xfId="3397"/>
    <cellStyle name="Calculation 10 5" xfId="3398"/>
    <cellStyle name="Calculation 10 5 2" xfId="3399"/>
    <cellStyle name="Calculation 10 6" xfId="3400"/>
    <cellStyle name="Calculation 10 6 2" xfId="3401"/>
    <cellStyle name="Calculation 10 7" xfId="3402"/>
    <cellStyle name="Calculation 10 7 2" xfId="3403"/>
    <cellStyle name="Calculation 10 8" xfId="3404"/>
    <cellStyle name="Calculation 10 8 2" xfId="3405"/>
    <cellStyle name="Calculation 10 9" xfId="3406"/>
    <cellStyle name="Calculation 10 9 2" xfId="3407"/>
    <cellStyle name="Calculation 10_Income Statement " xfId="3408"/>
    <cellStyle name="Calculation 11" xfId="3409"/>
    <cellStyle name="Calculation 11 10" xfId="3410"/>
    <cellStyle name="Calculation 11 10 2" xfId="3411"/>
    <cellStyle name="Calculation 11 11" xfId="3412"/>
    <cellStyle name="Calculation 11 11 2" xfId="3413"/>
    <cellStyle name="Calculation 11 12" xfId="3414"/>
    <cellStyle name="Calculation 11 12 2" xfId="3415"/>
    <cellStyle name="Calculation 11 13" xfId="3416"/>
    <cellStyle name="Calculation 11 13 2" xfId="3417"/>
    <cellStyle name="Calculation 11 14" xfId="3418"/>
    <cellStyle name="Calculation 11 14 2" xfId="3419"/>
    <cellStyle name="Calculation 11 15" xfId="3420"/>
    <cellStyle name="Calculation 11 15 2" xfId="3421"/>
    <cellStyle name="Calculation 11 16" xfId="3422"/>
    <cellStyle name="Calculation 11 16 2" xfId="3423"/>
    <cellStyle name="Calculation 11 17" xfId="3424"/>
    <cellStyle name="Calculation 11 17 2" xfId="3425"/>
    <cellStyle name="Calculation 11 18" xfId="3426"/>
    <cellStyle name="Calculation 11 2" xfId="3427"/>
    <cellStyle name="Calculation 11 2 10" xfId="3428"/>
    <cellStyle name="Calculation 11 2 10 2" xfId="3429"/>
    <cellStyle name="Calculation 11 2 11" xfId="3430"/>
    <cellStyle name="Calculation 11 2 11 2" xfId="3431"/>
    <cellStyle name="Calculation 11 2 12" xfId="3432"/>
    <cellStyle name="Calculation 11 2 12 2" xfId="3433"/>
    <cellStyle name="Calculation 11 2 13" xfId="3434"/>
    <cellStyle name="Calculation 11 2 13 2" xfId="3435"/>
    <cellStyle name="Calculation 11 2 14" xfId="3436"/>
    <cellStyle name="Calculation 11 2 14 2" xfId="3437"/>
    <cellStyle name="Calculation 11 2 15" xfId="3438"/>
    <cellStyle name="Calculation 11 2 15 2" xfId="3439"/>
    <cellStyle name="Calculation 11 2 16" xfId="3440"/>
    <cellStyle name="Calculation 11 2 2" xfId="3441"/>
    <cellStyle name="Calculation 11 2 2 2" xfId="3442"/>
    <cellStyle name="Calculation 11 2 3" xfId="3443"/>
    <cellStyle name="Calculation 11 2 3 2" xfId="3444"/>
    <cellStyle name="Calculation 11 2 4" xfId="3445"/>
    <cellStyle name="Calculation 11 2 4 2" xfId="3446"/>
    <cellStyle name="Calculation 11 2 5" xfId="3447"/>
    <cellStyle name="Calculation 11 2 5 2" xfId="3448"/>
    <cellStyle name="Calculation 11 2 6" xfId="3449"/>
    <cellStyle name="Calculation 11 2 6 2" xfId="3450"/>
    <cellStyle name="Calculation 11 2 7" xfId="3451"/>
    <cellStyle name="Calculation 11 2 7 2" xfId="3452"/>
    <cellStyle name="Calculation 11 2 8" xfId="3453"/>
    <cellStyle name="Calculation 11 2 8 2" xfId="3454"/>
    <cellStyle name="Calculation 11 2 9" xfId="3455"/>
    <cellStyle name="Calculation 11 2 9 2" xfId="3456"/>
    <cellStyle name="Calculation 11 3" xfId="3457"/>
    <cellStyle name="Calculation 11 3 2" xfId="3458"/>
    <cellStyle name="Calculation 11 4" xfId="3459"/>
    <cellStyle name="Calculation 11 4 2" xfId="3460"/>
    <cellStyle name="Calculation 11 5" xfId="3461"/>
    <cellStyle name="Calculation 11 5 2" xfId="3462"/>
    <cellStyle name="Calculation 11 6" xfId="3463"/>
    <cellStyle name="Calculation 11 6 2" xfId="3464"/>
    <cellStyle name="Calculation 11 7" xfId="3465"/>
    <cellStyle name="Calculation 11 7 2" xfId="3466"/>
    <cellStyle name="Calculation 11 8" xfId="3467"/>
    <cellStyle name="Calculation 11 8 2" xfId="3468"/>
    <cellStyle name="Calculation 11 9" xfId="3469"/>
    <cellStyle name="Calculation 11 9 2" xfId="3470"/>
    <cellStyle name="Calculation 12" xfId="3471"/>
    <cellStyle name="Calculation 13" xfId="3472"/>
    <cellStyle name="Calculation 14" xfId="3473"/>
    <cellStyle name="Calculation 15" xfId="3474"/>
    <cellStyle name="Calculation 16" xfId="3475"/>
    <cellStyle name="Calculation 17" xfId="3476"/>
    <cellStyle name="Calculation 18" xfId="3477"/>
    <cellStyle name="Calculation 19" xfId="3478"/>
    <cellStyle name="Calculation 2" xfId="3479"/>
    <cellStyle name="Calculation 2 10" xfId="3480"/>
    <cellStyle name="Calculation 2 10 2" xfId="3481"/>
    <cellStyle name="Calculation 2 11" xfId="3482"/>
    <cellStyle name="Calculation 2 11 2" xfId="3483"/>
    <cellStyle name="Calculation 2 12" xfId="3484"/>
    <cellStyle name="Calculation 2 12 2" xfId="3485"/>
    <cellStyle name="Calculation 2 13" xfId="3486"/>
    <cellStyle name="Calculation 2 13 2" xfId="3487"/>
    <cellStyle name="Calculation 2 14" xfId="3488"/>
    <cellStyle name="Calculation 2 14 2" xfId="3489"/>
    <cellStyle name="Calculation 2 15" xfId="3490"/>
    <cellStyle name="Calculation 2 15 2" xfId="3491"/>
    <cellStyle name="Calculation 2 16" xfId="3492"/>
    <cellStyle name="Calculation 2 16 2" xfId="3493"/>
    <cellStyle name="Calculation 2 17" xfId="3494"/>
    <cellStyle name="Calculation 2 17 2" xfId="3495"/>
    <cellStyle name="Calculation 2 18" xfId="3496"/>
    <cellStyle name="Calculation 2 18 2" xfId="3497"/>
    <cellStyle name="Calculation 2 19" xfId="3498"/>
    <cellStyle name="Calculation 2 19 2" xfId="3499"/>
    <cellStyle name="Calculation 2 2" xfId="3500"/>
    <cellStyle name="Calculation 2 2 10" xfId="3501"/>
    <cellStyle name="Calculation 2 2 10 2" xfId="3502"/>
    <cellStyle name="Calculation 2 2 11" xfId="3503"/>
    <cellStyle name="Calculation 2 2 11 2" xfId="3504"/>
    <cellStyle name="Calculation 2 2 12" xfId="3505"/>
    <cellStyle name="Calculation 2 2 12 2" xfId="3506"/>
    <cellStyle name="Calculation 2 2 13" xfId="3507"/>
    <cellStyle name="Calculation 2 2 13 2" xfId="3508"/>
    <cellStyle name="Calculation 2 2 14" xfId="3509"/>
    <cellStyle name="Calculation 2 2 14 2" xfId="3510"/>
    <cellStyle name="Calculation 2 2 15" xfId="3511"/>
    <cellStyle name="Calculation 2 2 15 2" xfId="3512"/>
    <cellStyle name="Calculation 2 2 16" xfId="3513"/>
    <cellStyle name="Calculation 2 2 16 2" xfId="3514"/>
    <cellStyle name="Calculation 2 2 17" xfId="3515"/>
    <cellStyle name="Calculation 2 2 17 2" xfId="3516"/>
    <cellStyle name="Calculation 2 2 18" xfId="3517"/>
    <cellStyle name="Calculation 2 2 2" xfId="3518"/>
    <cellStyle name="Calculation 2 2 2 10" xfId="3519"/>
    <cellStyle name="Calculation 2 2 2 10 2" xfId="3520"/>
    <cellStyle name="Calculation 2 2 2 11" xfId="3521"/>
    <cellStyle name="Calculation 2 2 2 11 2" xfId="3522"/>
    <cellStyle name="Calculation 2 2 2 12" xfId="3523"/>
    <cellStyle name="Calculation 2 2 2 12 2" xfId="3524"/>
    <cellStyle name="Calculation 2 2 2 13" xfId="3525"/>
    <cellStyle name="Calculation 2 2 2 13 2" xfId="3526"/>
    <cellStyle name="Calculation 2 2 2 14" xfId="3527"/>
    <cellStyle name="Calculation 2 2 2 14 2" xfId="3528"/>
    <cellStyle name="Calculation 2 2 2 15" xfId="3529"/>
    <cellStyle name="Calculation 2 2 2 15 2" xfId="3530"/>
    <cellStyle name="Calculation 2 2 2 16" xfId="3531"/>
    <cellStyle name="Calculation 2 2 2 2" xfId="3532"/>
    <cellStyle name="Calculation 2 2 2 2 2" xfId="3533"/>
    <cellStyle name="Calculation 2 2 2 3" xfId="3534"/>
    <cellStyle name="Calculation 2 2 2 3 2" xfId="3535"/>
    <cellStyle name="Calculation 2 2 2 4" xfId="3536"/>
    <cellStyle name="Calculation 2 2 2 4 2" xfId="3537"/>
    <cellStyle name="Calculation 2 2 2 5" xfId="3538"/>
    <cellStyle name="Calculation 2 2 2 5 2" xfId="3539"/>
    <cellStyle name="Calculation 2 2 2 6" xfId="3540"/>
    <cellStyle name="Calculation 2 2 2 6 2" xfId="3541"/>
    <cellStyle name="Calculation 2 2 2 7" xfId="3542"/>
    <cellStyle name="Calculation 2 2 2 7 2" xfId="3543"/>
    <cellStyle name="Calculation 2 2 2 8" xfId="3544"/>
    <cellStyle name="Calculation 2 2 2 8 2" xfId="3545"/>
    <cellStyle name="Calculation 2 2 2 9" xfId="3546"/>
    <cellStyle name="Calculation 2 2 2 9 2" xfId="3547"/>
    <cellStyle name="Calculation 2 2 3" xfId="3548"/>
    <cellStyle name="Calculation 2 2 3 2" xfId="3549"/>
    <cellStyle name="Calculation 2 2 4" xfId="3550"/>
    <cellStyle name="Calculation 2 2 4 2" xfId="3551"/>
    <cellStyle name="Calculation 2 2 5" xfId="3552"/>
    <cellStyle name="Calculation 2 2 5 2" xfId="3553"/>
    <cellStyle name="Calculation 2 2 6" xfId="3554"/>
    <cellStyle name="Calculation 2 2 6 2" xfId="3555"/>
    <cellStyle name="Calculation 2 2 7" xfId="3556"/>
    <cellStyle name="Calculation 2 2 7 2" xfId="3557"/>
    <cellStyle name="Calculation 2 2 8" xfId="3558"/>
    <cellStyle name="Calculation 2 2 8 2" xfId="3559"/>
    <cellStyle name="Calculation 2 2 9" xfId="3560"/>
    <cellStyle name="Calculation 2 2 9 2" xfId="3561"/>
    <cellStyle name="Calculation 2 20" xfId="3562"/>
    <cellStyle name="Calculation 2 20 2" xfId="3563"/>
    <cellStyle name="Calculation 2 21" xfId="3564"/>
    <cellStyle name="Calculation 2 21 2" xfId="3565"/>
    <cellStyle name="Calculation 2 22" xfId="3566"/>
    <cellStyle name="Calculation 2 22 2" xfId="3567"/>
    <cellStyle name="Calculation 2 23" xfId="3568"/>
    <cellStyle name="Calculation 2 3" xfId="3569"/>
    <cellStyle name="Calculation 2 3 10" xfId="3570"/>
    <cellStyle name="Calculation 2 3 10 2" xfId="3571"/>
    <cellStyle name="Calculation 2 3 11" xfId="3572"/>
    <cellStyle name="Calculation 2 3 11 2" xfId="3573"/>
    <cellStyle name="Calculation 2 3 12" xfId="3574"/>
    <cellStyle name="Calculation 2 3 12 2" xfId="3575"/>
    <cellStyle name="Calculation 2 3 13" xfId="3576"/>
    <cellStyle name="Calculation 2 3 13 2" xfId="3577"/>
    <cellStyle name="Calculation 2 3 14" xfId="3578"/>
    <cellStyle name="Calculation 2 3 14 2" xfId="3579"/>
    <cellStyle name="Calculation 2 3 15" xfId="3580"/>
    <cellStyle name="Calculation 2 3 15 2" xfId="3581"/>
    <cellStyle name="Calculation 2 3 16" xfId="3582"/>
    <cellStyle name="Calculation 2 3 16 2" xfId="3583"/>
    <cellStyle name="Calculation 2 3 17" xfId="3584"/>
    <cellStyle name="Calculation 2 3 17 2" xfId="3585"/>
    <cellStyle name="Calculation 2 3 18" xfId="3586"/>
    <cellStyle name="Calculation 2 3 2" xfId="3587"/>
    <cellStyle name="Calculation 2 3 2 10" xfId="3588"/>
    <cellStyle name="Calculation 2 3 2 10 2" xfId="3589"/>
    <cellStyle name="Calculation 2 3 2 11" xfId="3590"/>
    <cellStyle name="Calculation 2 3 2 11 2" xfId="3591"/>
    <cellStyle name="Calculation 2 3 2 12" xfId="3592"/>
    <cellStyle name="Calculation 2 3 2 12 2" xfId="3593"/>
    <cellStyle name="Calculation 2 3 2 13" xfId="3594"/>
    <cellStyle name="Calculation 2 3 2 13 2" xfId="3595"/>
    <cellStyle name="Calculation 2 3 2 14" xfId="3596"/>
    <cellStyle name="Calculation 2 3 2 14 2" xfId="3597"/>
    <cellStyle name="Calculation 2 3 2 15" xfId="3598"/>
    <cellStyle name="Calculation 2 3 2 15 2" xfId="3599"/>
    <cellStyle name="Calculation 2 3 2 16" xfId="3600"/>
    <cellStyle name="Calculation 2 3 2 2" xfId="3601"/>
    <cellStyle name="Calculation 2 3 2 2 2" xfId="3602"/>
    <cellStyle name="Calculation 2 3 2 3" xfId="3603"/>
    <cellStyle name="Calculation 2 3 2 3 2" xfId="3604"/>
    <cellStyle name="Calculation 2 3 2 4" xfId="3605"/>
    <cellStyle name="Calculation 2 3 2 4 2" xfId="3606"/>
    <cellStyle name="Calculation 2 3 2 5" xfId="3607"/>
    <cellStyle name="Calculation 2 3 2 5 2" xfId="3608"/>
    <cellStyle name="Calculation 2 3 2 6" xfId="3609"/>
    <cellStyle name="Calculation 2 3 2 6 2" xfId="3610"/>
    <cellStyle name="Calculation 2 3 2 7" xfId="3611"/>
    <cellStyle name="Calculation 2 3 2 7 2" xfId="3612"/>
    <cellStyle name="Calculation 2 3 2 8" xfId="3613"/>
    <cellStyle name="Calculation 2 3 2 8 2" xfId="3614"/>
    <cellStyle name="Calculation 2 3 2 9" xfId="3615"/>
    <cellStyle name="Calculation 2 3 2 9 2" xfId="3616"/>
    <cellStyle name="Calculation 2 3 3" xfId="3617"/>
    <cellStyle name="Calculation 2 3 3 2" xfId="3618"/>
    <cellStyle name="Calculation 2 3 4" xfId="3619"/>
    <cellStyle name="Calculation 2 3 4 2" xfId="3620"/>
    <cellStyle name="Calculation 2 3 5" xfId="3621"/>
    <cellStyle name="Calculation 2 3 5 2" xfId="3622"/>
    <cellStyle name="Calculation 2 3 6" xfId="3623"/>
    <cellStyle name="Calculation 2 3 6 2" xfId="3624"/>
    <cellStyle name="Calculation 2 3 7" xfId="3625"/>
    <cellStyle name="Calculation 2 3 7 2" xfId="3626"/>
    <cellStyle name="Calculation 2 3 8" xfId="3627"/>
    <cellStyle name="Calculation 2 3 8 2" xfId="3628"/>
    <cellStyle name="Calculation 2 3 9" xfId="3629"/>
    <cellStyle name="Calculation 2 3 9 2" xfId="3630"/>
    <cellStyle name="Calculation 2 4" xfId="3631"/>
    <cellStyle name="Calculation 2 4 10" xfId="3632"/>
    <cellStyle name="Calculation 2 4 10 2" xfId="3633"/>
    <cellStyle name="Calculation 2 4 11" xfId="3634"/>
    <cellStyle name="Calculation 2 4 11 2" xfId="3635"/>
    <cellStyle name="Calculation 2 4 12" xfId="3636"/>
    <cellStyle name="Calculation 2 4 12 2" xfId="3637"/>
    <cellStyle name="Calculation 2 4 13" xfId="3638"/>
    <cellStyle name="Calculation 2 4 13 2" xfId="3639"/>
    <cellStyle name="Calculation 2 4 14" xfId="3640"/>
    <cellStyle name="Calculation 2 4 14 2" xfId="3641"/>
    <cellStyle name="Calculation 2 4 15" xfId="3642"/>
    <cellStyle name="Calculation 2 4 15 2" xfId="3643"/>
    <cellStyle name="Calculation 2 4 16" xfId="3644"/>
    <cellStyle name="Calculation 2 4 16 2" xfId="3645"/>
    <cellStyle name="Calculation 2 4 17" xfId="3646"/>
    <cellStyle name="Calculation 2 4 17 2" xfId="3647"/>
    <cellStyle name="Calculation 2 4 18" xfId="3648"/>
    <cellStyle name="Calculation 2 4 2" xfId="3649"/>
    <cellStyle name="Calculation 2 4 2 10" xfId="3650"/>
    <cellStyle name="Calculation 2 4 2 10 2" xfId="3651"/>
    <cellStyle name="Calculation 2 4 2 11" xfId="3652"/>
    <cellStyle name="Calculation 2 4 2 11 2" xfId="3653"/>
    <cellStyle name="Calculation 2 4 2 12" xfId="3654"/>
    <cellStyle name="Calculation 2 4 2 12 2" xfId="3655"/>
    <cellStyle name="Calculation 2 4 2 13" xfId="3656"/>
    <cellStyle name="Calculation 2 4 2 13 2" xfId="3657"/>
    <cellStyle name="Calculation 2 4 2 14" xfId="3658"/>
    <cellStyle name="Calculation 2 4 2 14 2" xfId="3659"/>
    <cellStyle name="Calculation 2 4 2 15" xfId="3660"/>
    <cellStyle name="Calculation 2 4 2 15 2" xfId="3661"/>
    <cellStyle name="Calculation 2 4 2 16" xfId="3662"/>
    <cellStyle name="Calculation 2 4 2 2" xfId="3663"/>
    <cellStyle name="Calculation 2 4 2 2 2" xfId="3664"/>
    <cellStyle name="Calculation 2 4 2 3" xfId="3665"/>
    <cellStyle name="Calculation 2 4 2 3 2" xfId="3666"/>
    <cellStyle name="Calculation 2 4 2 4" xfId="3667"/>
    <cellStyle name="Calculation 2 4 2 4 2" xfId="3668"/>
    <cellStyle name="Calculation 2 4 2 5" xfId="3669"/>
    <cellStyle name="Calculation 2 4 2 5 2" xfId="3670"/>
    <cellStyle name="Calculation 2 4 2 6" xfId="3671"/>
    <cellStyle name="Calculation 2 4 2 6 2" xfId="3672"/>
    <cellStyle name="Calculation 2 4 2 7" xfId="3673"/>
    <cellStyle name="Calculation 2 4 2 7 2" xfId="3674"/>
    <cellStyle name="Calculation 2 4 2 8" xfId="3675"/>
    <cellStyle name="Calculation 2 4 2 8 2" xfId="3676"/>
    <cellStyle name="Calculation 2 4 2 9" xfId="3677"/>
    <cellStyle name="Calculation 2 4 2 9 2" xfId="3678"/>
    <cellStyle name="Calculation 2 4 3" xfId="3679"/>
    <cellStyle name="Calculation 2 4 3 2" xfId="3680"/>
    <cellStyle name="Calculation 2 4 4" xfId="3681"/>
    <cellStyle name="Calculation 2 4 4 2" xfId="3682"/>
    <cellStyle name="Calculation 2 4 5" xfId="3683"/>
    <cellStyle name="Calculation 2 4 5 2" xfId="3684"/>
    <cellStyle name="Calculation 2 4 6" xfId="3685"/>
    <cellStyle name="Calculation 2 4 6 2" xfId="3686"/>
    <cellStyle name="Calculation 2 4 7" xfId="3687"/>
    <cellStyle name="Calculation 2 4 7 2" xfId="3688"/>
    <cellStyle name="Calculation 2 4 8" xfId="3689"/>
    <cellStyle name="Calculation 2 4 8 2" xfId="3690"/>
    <cellStyle name="Calculation 2 4 9" xfId="3691"/>
    <cellStyle name="Calculation 2 4 9 2" xfId="3692"/>
    <cellStyle name="Calculation 2 5" xfId="3693"/>
    <cellStyle name="Calculation 2 5 10" xfId="3694"/>
    <cellStyle name="Calculation 2 5 10 2" xfId="3695"/>
    <cellStyle name="Calculation 2 5 11" xfId="3696"/>
    <cellStyle name="Calculation 2 5 11 2" xfId="3697"/>
    <cellStyle name="Calculation 2 5 12" xfId="3698"/>
    <cellStyle name="Calculation 2 5 12 2" xfId="3699"/>
    <cellStyle name="Calculation 2 5 13" xfId="3700"/>
    <cellStyle name="Calculation 2 5 13 2" xfId="3701"/>
    <cellStyle name="Calculation 2 5 14" xfId="3702"/>
    <cellStyle name="Calculation 2 5 14 2" xfId="3703"/>
    <cellStyle name="Calculation 2 5 15" xfId="3704"/>
    <cellStyle name="Calculation 2 5 15 2" xfId="3705"/>
    <cellStyle name="Calculation 2 5 16" xfId="3706"/>
    <cellStyle name="Calculation 2 5 2" xfId="3707"/>
    <cellStyle name="Calculation 2 5 2 2" xfId="3708"/>
    <cellStyle name="Calculation 2 5 3" xfId="3709"/>
    <cellStyle name="Calculation 2 5 3 2" xfId="3710"/>
    <cellStyle name="Calculation 2 5 4" xfId="3711"/>
    <cellStyle name="Calculation 2 5 4 2" xfId="3712"/>
    <cellStyle name="Calculation 2 5 5" xfId="3713"/>
    <cellStyle name="Calculation 2 5 5 2" xfId="3714"/>
    <cellStyle name="Calculation 2 5 6" xfId="3715"/>
    <cellStyle name="Calculation 2 5 6 2" xfId="3716"/>
    <cellStyle name="Calculation 2 5 7" xfId="3717"/>
    <cellStyle name="Calculation 2 5 7 2" xfId="3718"/>
    <cellStyle name="Calculation 2 5 8" xfId="3719"/>
    <cellStyle name="Calculation 2 5 8 2" xfId="3720"/>
    <cellStyle name="Calculation 2 5 9" xfId="3721"/>
    <cellStyle name="Calculation 2 5 9 2" xfId="3722"/>
    <cellStyle name="Calculation 2 6" xfId="3723"/>
    <cellStyle name="Calculation 2 6 2" xfId="3724"/>
    <cellStyle name="Calculation 2 7" xfId="3725"/>
    <cellStyle name="Calculation 2 7 2" xfId="3726"/>
    <cellStyle name="Calculation 2 8" xfId="3727"/>
    <cellStyle name="Calculation 2 8 2" xfId="3728"/>
    <cellStyle name="Calculation 2 9" xfId="3729"/>
    <cellStyle name="Calculation 2 9 2" xfId="3730"/>
    <cellStyle name="Calculation 2_FERC versus US GAAP differences - GSE MECO and Nantucket" xfId="3731"/>
    <cellStyle name="Calculation 20" xfId="3732"/>
    <cellStyle name="Calculation 21" xfId="3733"/>
    <cellStyle name="Calculation 22" xfId="3734"/>
    <cellStyle name="Calculation 23" xfId="3735"/>
    <cellStyle name="Calculation 3" xfId="3736"/>
    <cellStyle name="Calculation 3 10" xfId="3737"/>
    <cellStyle name="Calculation 3 10 2" xfId="3738"/>
    <cellStyle name="Calculation 3 11" xfId="3739"/>
    <cellStyle name="Calculation 3 11 2" xfId="3740"/>
    <cellStyle name="Calculation 3 12" xfId="3741"/>
    <cellStyle name="Calculation 3 12 2" xfId="3742"/>
    <cellStyle name="Calculation 3 13" xfId="3743"/>
    <cellStyle name="Calculation 3 13 2" xfId="3744"/>
    <cellStyle name="Calculation 3 14" xfId="3745"/>
    <cellStyle name="Calculation 3 14 2" xfId="3746"/>
    <cellStyle name="Calculation 3 15" xfId="3747"/>
    <cellStyle name="Calculation 3 15 2" xfId="3748"/>
    <cellStyle name="Calculation 3 16" xfId="3749"/>
    <cellStyle name="Calculation 3 16 2" xfId="3750"/>
    <cellStyle name="Calculation 3 17" xfId="3751"/>
    <cellStyle name="Calculation 3 17 2" xfId="3752"/>
    <cellStyle name="Calculation 3 18" xfId="3753"/>
    <cellStyle name="Calculation 3 18 2" xfId="3754"/>
    <cellStyle name="Calculation 3 19" xfId="3755"/>
    <cellStyle name="Calculation 3 19 2" xfId="3756"/>
    <cellStyle name="Calculation 3 2" xfId="3757"/>
    <cellStyle name="Calculation 3 2 10" xfId="3758"/>
    <cellStyle name="Calculation 3 2 10 2" xfId="3759"/>
    <cellStyle name="Calculation 3 2 11" xfId="3760"/>
    <cellStyle name="Calculation 3 2 11 2" xfId="3761"/>
    <cellStyle name="Calculation 3 2 12" xfId="3762"/>
    <cellStyle name="Calculation 3 2 12 2" xfId="3763"/>
    <cellStyle name="Calculation 3 2 13" xfId="3764"/>
    <cellStyle name="Calculation 3 2 13 2" xfId="3765"/>
    <cellStyle name="Calculation 3 2 14" xfId="3766"/>
    <cellStyle name="Calculation 3 2 14 2" xfId="3767"/>
    <cellStyle name="Calculation 3 2 15" xfId="3768"/>
    <cellStyle name="Calculation 3 2 15 2" xfId="3769"/>
    <cellStyle name="Calculation 3 2 16" xfId="3770"/>
    <cellStyle name="Calculation 3 2 16 2" xfId="3771"/>
    <cellStyle name="Calculation 3 2 17" xfId="3772"/>
    <cellStyle name="Calculation 3 2 17 2" xfId="3773"/>
    <cellStyle name="Calculation 3 2 18" xfId="3774"/>
    <cellStyle name="Calculation 3 2 2" xfId="3775"/>
    <cellStyle name="Calculation 3 2 2 10" xfId="3776"/>
    <cellStyle name="Calculation 3 2 2 10 2" xfId="3777"/>
    <cellStyle name="Calculation 3 2 2 11" xfId="3778"/>
    <cellStyle name="Calculation 3 2 2 11 2" xfId="3779"/>
    <cellStyle name="Calculation 3 2 2 12" xfId="3780"/>
    <cellStyle name="Calculation 3 2 2 12 2" xfId="3781"/>
    <cellStyle name="Calculation 3 2 2 13" xfId="3782"/>
    <cellStyle name="Calculation 3 2 2 13 2" xfId="3783"/>
    <cellStyle name="Calculation 3 2 2 14" xfId="3784"/>
    <cellStyle name="Calculation 3 2 2 14 2" xfId="3785"/>
    <cellStyle name="Calculation 3 2 2 15" xfId="3786"/>
    <cellStyle name="Calculation 3 2 2 15 2" xfId="3787"/>
    <cellStyle name="Calculation 3 2 2 16" xfId="3788"/>
    <cellStyle name="Calculation 3 2 2 2" xfId="3789"/>
    <cellStyle name="Calculation 3 2 2 2 2" xfId="3790"/>
    <cellStyle name="Calculation 3 2 2 3" xfId="3791"/>
    <cellStyle name="Calculation 3 2 2 3 2" xfId="3792"/>
    <cellStyle name="Calculation 3 2 2 4" xfId="3793"/>
    <cellStyle name="Calculation 3 2 2 4 2" xfId="3794"/>
    <cellStyle name="Calculation 3 2 2 5" xfId="3795"/>
    <cellStyle name="Calculation 3 2 2 5 2" xfId="3796"/>
    <cellStyle name="Calculation 3 2 2 6" xfId="3797"/>
    <cellStyle name="Calculation 3 2 2 6 2" xfId="3798"/>
    <cellStyle name="Calculation 3 2 2 7" xfId="3799"/>
    <cellStyle name="Calculation 3 2 2 7 2" xfId="3800"/>
    <cellStyle name="Calculation 3 2 2 8" xfId="3801"/>
    <cellStyle name="Calculation 3 2 2 8 2" xfId="3802"/>
    <cellStyle name="Calculation 3 2 2 9" xfId="3803"/>
    <cellStyle name="Calculation 3 2 2 9 2" xfId="3804"/>
    <cellStyle name="Calculation 3 2 3" xfId="3805"/>
    <cellStyle name="Calculation 3 2 3 2" xfId="3806"/>
    <cellStyle name="Calculation 3 2 4" xfId="3807"/>
    <cellStyle name="Calculation 3 2 4 2" xfId="3808"/>
    <cellStyle name="Calculation 3 2 5" xfId="3809"/>
    <cellStyle name="Calculation 3 2 5 2" xfId="3810"/>
    <cellStyle name="Calculation 3 2 6" xfId="3811"/>
    <cellStyle name="Calculation 3 2 6 2" xfId="3812"/>
    <cellStyle name="Calculation 3 2 7" xfId="3813"/>
    <cellStyle name="Calculation 3 2 7 2" xfId="3814"/>
    <cellStyle name="Calculation 3 2 8" xfId="3815"/>
    <cellStyle name="Calculation 3 2 8 2" xfId="3816"/>
    <cellStyle name="Calculation 3 2 9" xfId="3817"/>
    <cellStyle name="Calculation 3 2 9 2" xfId="3818"/>
    <cellStyle name="Calculation 3 20" xfId="3819"/>
    <cellStyle name="Calculation 3 20 2" xfId="3820"/>
    <cellStyle name="Calculation 3 21" xfId="3821"/>
    <cellStyle name="Calculation 3 22" xfId="3822"/>
    <cellStyle name="Calculation 3 3" xfId="3823"/>
    <cellStyle name="Calculation 3 3 10" xfId="3824"/>
    <cellStyle name="Calculation 3 3 10 2" xfId="3825"/>
    <cellStyle name="Calculation 3 3 11" xfId="3826"/>
    <cellStyle name="Calculation 3 3 11 2" xfId="3827"/>
    <cellStyle name="Calculation 3 3 12" xfId="3828"/>
    <cellStyle name="Calculation 3 3 12 2" xfId="3829"/>
    <cellStyle name="Calculation 3 3 13" xfId="3830"/>
    <cellStyle name="Calculation 3 3 13 2" xfId="3831"/>
    <cellStyle name="Calculation 3 3 14" xfId="3832"/>
    <cellStyle name="Calculation 3 3 14 2" xfId="3833"/>
    <cellStyle name="Calculation 3 3 15" xfId="3834"/>
    <cellStyle name="Calculation 3 3 15 2" xfId="3835"/>
    <cellStyle name="Calculation 3 3 16" xfId="3836"/>
    <cellStyle name="Calculation 3 3 2" xfId="3837"/>
    <cellStyle name="Calculation 3 3 2 2" xfId="3838"/>
    <cellStyle name="Calculation 3 3 3" xfId="3839"/>
    <cellStyle name="Calculation 3 3 3 2" xfId="3840"/>
    <cellStyle name="Calculation 3 3 4" xfId="3841"/>
    <cellStyle name="Calculation 3 3 4 2" xfId="3842"/>
    <cellStyle name="Calculation 3 3 5" xfId="3843"/>
    <cellStyle name="Calculation 3 3 5 2" xfId="3844"/>
    <cellStyle name="Calculation 3 3 6" xfId="3845"/>
    <cellStyle name="Calculation 3 3 6 2" xfId="3846"/>
    <cellStyle name="Calculation 3 3 7" xfId="3847"/>
    <cellStyle name="Calculation 3 3 7 2" xfId="3848"/>
    <cellStyle name="Calculation 3 3 8" xfId="3849"/>
    <cellStyle name="Calculation 3 3 8 2" xfId="3850"/>
    <cellStyle name="Calculation 3 3 9" xfId="3851"/>
    <cellStyle name="Calculation 3 3 9 2" xfId="3852"/>
    <cellStyle name="Calculation 3 4" xfId="3853"/>
    <cellStyle name="Calculation 3 4 2" xfId="3854"/>
    <cellStyle name="Calculation 3 5" xfId="3855"/>
    <cellStyle name="Calculation 3 5 2" xfId="3856"/>
    <cellStyle name="Calculation 3 6" xfId="3857"/>
    <cellStyle name="Calculation 3 6 2" xfId="3858"/>
    <cellStyle name="Calculation 3 7" xfId="3859"/>
    <cellStyle name="Calculation 3 7 2" xfId="3860"/>
    <cellStyle name="Calculation 3 8" xfId="3861"/>
    <cellStyle name="Calculation 3 8 2" xfId="3862"/>
    <cellStyle name="Calculation 3 9" xfId="3863"/>
    <cellStyle name="Calculation 3 9 2" xfId="3864"/>
    <cellStyle name="Calculation 3_Income Statement " xfId="3865"/>
    <cellStyle name="Calculation 4" xfId="3866"/>
    <cellStyle name="Calculation 4 10" xfId="3867"/>
    <cellStyle name="Calculation 4 10 2" xfId="3868"/>
    <cellStyle name="Calculation 4 11" xfId="3869"/>
    <cellStyle name="Calculation 4 11 2" xfId="3870"/>
    <cellStyle name="Calculation 4 12" xfId="3871"/>
    <cellStyle name="Calculation 4 12 2" xfId="3872"/>
    <cellStyle name="Calculation 4 13" xfId="3873"/>
    <cellStyle name="Calculation 4 13 2" xfId="3874"/>
    <cellStyle name="Calculation 4 14" xfId="3875"/>
    <cellStyle name="Calculation 4 14 2" xfId="3876"/>
    <cellStyle name="Calculation 4 15" xfId="3877"/>
    <cellStyle name="Calculation 4 15 2" xfId="3878"/>
    <cellStyle name="Calculation 4 16" xfId="3879"/>
    <cellStyle name="Calculation 4 16 2" xfId="3880"/>
    <cellStyle name="Calculation 4 17" xfId="3881"/>
    <cellStyle name="Calculation 4 17 2" xfId="3882"/>
    <cellStyle name="Calculation 4 18" xfId="3883"/>
    <cellStyle name="Calculation 4 18 2" xfId="3884"/>
    <cellStyle name="Calculation 4 19" xfId="3885"/>
    <cellStyle name="Calculation 4 19 2" xfId="3886"/>
    <cellStyle name="Calculation 4 2" xfId="3887"/>
    <cellStyle name="Calculation 4 2 10" xfId="3888"/>
    <cellStyle name="Calculation 4 2 10 2" xfId="3889"/>
    <cellStyle name="Calculation 4 2 11" xfId="3890"/>
    <cellStyle name="Calculation 4 2 11 2" xfId="3891"/>
    <cellStyle name="Calculation 4 2 12" xfId="3892"/>
    <cellStyle name="Calculation 4 2 12 2" xfId="3893"/>
    <cellStyle name="Calculation 4 2 13" xfId="3894"/>
    <cellStyle name="Calculation 4 2 13 2" xfId="3895"/>
    <cellStyle name="Calculation 4 2 14" xfId="3896"/>
    <cellStyle name="Calculation 4 2 14 2" xfId="3897"/>
    <cellStyle name="Calculation 4 2 15" xfId="3898"/>
    <cellStyle name="Calculation 4 2 15 2" xfId="3899"/>
    <cellStyle name="Calculation 4 2 16" xfId="3900"/>
    <cellStyle name="Calculation 4 2 16 2" xfId="3901"/>
    <cellStyle name="Calculation 4 2 17" xfId="3902"/>
    <cellStyle name="Calculation 4 2 17 2" xfId="3903"/>
    <cellStyle name="Calculation 4 2 18" xfId="3904"/>
    <cellStyle name="Calculation 4 2 2" xfId="3905"/>
    <cellStyle name="Calculation 4 2 2 10" xfId="3906"/>
    <cellStyle name="Calculation 4 2 2 10 2" xfId="3907"/>
    <cellStyle name="Calculation 4 2 2 11" xfId="3908"/>
    <cellStyle name="Calculation 4 2 2 11 2" xfId="3909"/>
    <cellStyle name="Calculation 4 2 2 12" xfId="3910"/>
    <cellStyle name="Calculation 4 2 2 12 2" xfId="3911"/>
    <cellStyle name="Calculation 4 2 2 13" xfId="3912"/>
    <cellStyle name="Calculation 4 2 2 13 2" xfId="3913"/>
    <cellStyle name="Calculation 4 2 2 14" xfId="3914"/>
    <cellStyle name="Calculation 4 2 2 14 2" xfId="3915"/>
    <cellStyle name="Calculation 4 2 2 15" xfId="3916"/>
    <cellStyle name="Calculation 4 2 2 15 2" xfId="3917"/>
    <cellStyle name="Calculation 4 2 2 16" xfId="3918"/>
    <cellStyle name="Calculation 4 2 2 2" xfId="3919"/>
    <cellStyle name="Calculation 4 2 2 2 2" xfId="3920"/>
    <cellStyle name="Calculation 4 2 2 3" xfId="3921"/>
    <cellStyle name="Calculation 4 2 2 3 2" xfId="3922"/>
    <cellStyle name="Calculation 4 2 2 4" xfId="3923"/>
    <cellStyle name="Calculation 4 2 2 4 2" xfId="3924"/>
    <cellStyle name="Calculation 4 2 2 5" xfId="3925"/>
    <cellStyle name="Calculation 4 2 2 5 2" xfId="3926"/>
    <cellStyle name="Calculation 4 2 2 6" xfId="3927"/>
    <cellStyle name="Calculation 4 2 2 6 2" xfId="3928"/>
    <cellStyle name="Calculation 4 2 2 7" xfId="3929"/>
    <cellStyle name="Calculation 4 2 2 7 2" xfId="3930"/>
    <cellStyle name="Calculation 4 2 2 8" xfId="3931"/>
    <cellStyle name="Calculation 4 2 2 8 2" xfId="3932"/>
    <cellStyle name="Calculation 4 2 2 9" xfId="3933"/>
    <cellStyle name="Calculation 4 2 2 9 2" xfId="3934"/>
    <cellStyle name="Calculation 4 2 3" xfId="3935"/>
    <cellStyle name="Calculation 4 2 3 2" xfId="3936"/>
    <cellStyle name="Calculation 4 2 4" xfId="3937"/>
    <cellStyle name="Calculation 4 2 4 2" xfId="3938"/>
    <cellStyle name="Calculation 4 2 5" xfId="3939"/>
    <cellStyle name="Calculation 4 2 5 2" xfId="3940"/>
    <cellStyle name="Calculation 4 2 6" xfId="3941"/>
    <cellStyle name="Calculation 4 2 6 2" xfId="3942"/>
    <cellStyle name="Calculation 4 2 7" xfId="3943"/>
    <cellStyle name="Calculation 4 2 7 2" xfId="3944"/>
    <cellStyle name="Calculation 4 2 8" xfId="3945"/>
    <cellStyle name="Calculation 4 2 8 2" xfId="3946"/>
    <cellStyle name="Calculation 4 2 9" xfId="3947"/>
    <cellStyle name="Calculation 4 2 9 2" xfId="3948"/>
    <cellStyle name="Calculation 4 20" xfId="3949"/>
    <cellStyle name="Calculation 4 20 2" xfId="3950"/>
    <cellStyle name="Calculation 4 21" xfId="3951"/>
    <cellStyle name="Calculation 4 3" xfId="3952"/>
    <cellStyle name="Calculation 4 3 10" xfId="3953"/>
    <cellStyle name="Calculation 4 3 10 2" xfId="3954"/>
    <cellStyle name="Calculation 4 3 11" xfId="3955"/>
    <cellStyle name="Calculation 4 3 11 2" xfId="3956"/>
    <cellStyle name="Calculation 4 3 12" xfId="3957"/>
    <cellStyle name="Calculation 4 3 12 2" xfId="3958"/>
    <cellStyle name="Calculation 4 3 13" xfId="3959"/>
    <cellStyle name="Calculation 4 3 13 2" xfId="3960"/>
    <cellStyle name="Calculation 4 3 14" xfId="3961"/>
    <cellStyle name="Calculation 4 3 14 2" xfId="3962"/>
    <cellStyle name="Calculation 4 3 15" xfId="3963"/>
    <cellStyle name="Calculation 4 3 15 2" xfId="3964"/>
    <cellStyle name="Calculation 4 3 16" xfId="3965"/>
    <cellStyle name="Calculation 4 3 2" xfId="3966"/>
    <cellStyle name="Calculation 4 3 2 2" xfId="3967"/>
    <cellStyle name="Calculation 4 3 3" xfId="3968"/>
    <cellStyle name="Calculation 4 3 3 2" xfId="3969"/>
    <cellStyle name="Calculation 4 3 4" xfId="3970"/>
    <cellStyle name="Calculation 4 3 4 2" xfId="3971"/>
    <cellStyle name="Calculation 4 3 5" xfId="3972"/>
    <cellStyle name="Calculation 4 3 5 2" xfId="3973"/>
    <cellStyle name="Calculation 4 3 6" xfId="3974"/>
    <cellStyle name="Calculation 4 3 6 2" xfId="3975"/>
    <cellStyle name="Calculation 4 3 7" xfId="3976"/>
    <cellStyle name="Calculation 4 3 7 2" xfId="3977"/>
    <cellStyle name="Calculation 4 3 8" xfId="3978"/>
    <cellStyle name="Calculation 4 3 8 2" xfId="3979"/>
    <cellStyle name="Calculation 4 3 9" xfId="3980"/>
    <cellStyle name="Calculation 4 3 9 2" xfId="3981"/>
    <cellStyle name="Calculation 4 4" xfId="3982"/>
    <cellStyle name="Calculation 4 4 2" xfId="3983"/>
    <cellStyle name="Calculation 4 5" xfId="3984"/>
    <cellStyle name="Calculation 4 5 2" xfId="3985"/>
    <cellStyle name="Calculation 4 6" xfId="3986"/>
    <cellStyle name="Calculation 4 6 2" xfId="3987"/>
    <cellStyle name="Calculation 4 7" xfId="3988"/>
    <cellStyle name="Calculation 4 7 2" xfId="3989"/>
    <cellStyle name="Calculation 4 8" xfId="3990"/>
    <cellStyle name="Calculation 4 8 2" xfId="3991"/>
    <cellStyle name="Calculation 4 9" xfId="3992"/>
    <cellStyle name="Calculation 4 9 2" xfId="3993"/>
    <cellStyle name="Calculation 4_Income Statement " xfId="3994"/>
    <cellStyle name="Calculation 5" xfId="3995"/>
    <cellStyle name="Calculation 5 10" xfId="3996"/>
    <cellStyle name="Calculation 5 10 2" xfId="3997"/>
    <cellStyle name="Calculation 5 11" xfId="3998"/>
    <cellStyle name="Calculation 5 11 2" xfId="3999"/>
    <cellStyle name="Calculation 5 12" xfId="4000"/>
    <cellStyle name="Calculation 5 12 2" xfId="4001"/>
    <cellStyle name="Calculation 5 13" xfId="4002"/>
    <cellStyle name="Calculation 5 13 2" xfId="4003"/>
    <cellStyle name="Calculation 5 14" xfId="4004"/>
    <cellStyle name="Calculation 5 14 2" xfId="4005"/>
    <cellStyle name="Calculation 5 15" xfId="4006"/>
    <cellStyle name="Calculation 5 15 2" xfId="4007"/>
    <cellStyle name="Calculation 5 16" xfId="4008"/>
    <cellStyle name="Calculation 5 16 2" xfId="4009"/>
    <cellStyle name="Calculation 5 17" xfId="4010"/>
    <cellStyle name="Calculation 5 17 2" xfId="4011"/>
    <cellStyle name="Calculation 5 18" xfId="4012"/>
    <cellStyle name="Calculation 5 18 2" xfId="4013"/>
    <cellStyle name="Calculation 5 19" xfId="4014"/>
    <cellStyle name="Calculation 5 19 2" xfId="4015"/>
    <cellStyle name="Calculation 5 2" xfId="4016"/>
    <cellStyle name="Calculation 5 2 10" xfId="4017"/>
    <cellStyle name="Calculation 5 2 10 2" xfId="4018"/>
    <cellStyle name="Calculation 5 2 11" xfId="4019"/>
    <cellStyle name="Calculation 5 2 11 2" xfId="4020"/>
    <cellStyle name="Calculation 5 2 12" xfId="4021"/>
    <cellStyle name="Calculation 5 2 12 2" xfId="4022"/>
    <cellStyle name="Calculation 5 2 13" xfId="4023"/>
    <cellStyle name="Calculation 5 2 13 2" xfId="4024"/>
    <cellStyle name="Calculation 5 2 14" xfId="4025"/>
    <cellStyle name="Calculation 5 2 14 2" xfId="4026"/>
    <cellStyle name="Calculation 5 2 15" xfId="4027"/>
    <cellStyle name="Calculation 5 2 15 2" xfId="4028"/>
    <cellStyle name="Calculation 5 2 16" xfId="4029"/>
    <cellStyle name="Calculation 5 2 16 2" xfId="4030"/>
    <cellStyle name="Calculation 5 2 17" xfId="4031"/>
    <cellStyle name="Calculation 5 2 17 2" xfId="4032"/>
    <cellStyle name="Calculation 5 2 18" xfId="4033"/>
    <cellStyle name="Calculation 5 2 2" xfId="4034"/>
    <cellStyle name="Calculation 5 2 2 10" xfId="4035"/>
    <cellStyle name="Calculation 5 2 2 10 2" xfId="4036"/>
    <cellStyle name="Calculation 5 2 2 11" xfId="4037"/>
    <cellStyle name="Calculation 5 2 2 11 2" xfId="4038"/>
    <cellStyle name="Calculation 5 2 2 12" xfId="4039"/>
    <cellStyle name="Calculation 5 2 2 12 2" xfId="4040"/>
    <cellStyle name="Calculation 5 2 2 13" xfId="4041"/>
    <cellStyle name="Calculation 5 2 2 13 2" xfId="4042"/>
    <cellStyle name="Calculation 5 2 2 14" xfId="4043"/>
    <cellStyle name="Calculation 5 2 2 14 2" xfId="4044"/>
    <cellStyle name="Calculation 5 2 2 15" xfId="4045"/>
    <cellStyle name="Calculation 5 2 2 15 2" xfId="4046"/>
    <cellStyle name="Calculation 5 2 2 16" xfId="4047"/>
    <cellStyle name="Calculation 5 2 2 2" xfId="4048"/>
    <cellStyle name="Calculation 5 2 2 2 2" xfId="4049"/>
    <cellStyle name="Calculation 5 2 2 3" xfId="4050"/>
    <cellStyle name="Calculation 5 2 2 3 2" xfId="4051"/>
    <cellStyle name="Calculation 5 2 2 4" xfId="4052"/>
    <cellStyle name="Calculation 5 2 2 4 2" xfId="4053"/>
    <cellStyle name="Calculation 5 2 2 5" xfId="4054"/>
    <cellStyle name="Calculation 5 2 2 5 2" xfId="4055"/>
    <cellStyle name="Calculation 5 2 2 6" xfId="4056"/>
    <cellStyle name="Calculation 5 2 2 6 2" xfId="4057"/>
    <cellStyle name="Calculation 5 2 2 7" xfId="4058"/>
    <cellStyle name="Calculation 5 2 2 7 2" xfId="4059"/>
    <cellStyle name="Calculation 5 2 2 8" xfId="4060"/>
    <cellStyle name="Calculation 5 2 2 8 2" xfId="4061"/>
    <cellStyle name="Calculation 5 2 2 9" xfId="4062"/>
    <cellStyle name="Calculation 5 2 2 9 2" xfId="4063"/>
    <cellStyle name="Calculation 5 2 3" xfId="4064"/>
    <cellStyle name="Calculation 5 2 3 2" xfId="4065"/>
    <cellStyle name="Calculation 5 2 4" xfId="4066"/>
    <cellStyle name="Calculation 5 2 4 2" xfId="4067"/>
    <cellStyle name="Calculation 5 2 5" xfId="4068"/>
    <cellStyle name="Calculation 5 2 5 2" xfId="4069"/>
    <cellStyle name="Calculation 5 2 6" xfId="4070"/>
    <cellStyle name="Calculation 5 2 6 2" xfId="4071"/>
    <cellStyle name="Calculation 5 2 7" xfId="4072"/>
    <cellStyle name="Calculation 5 2 7 2" xfId="4073"/>
    <cellStyle name="Calculation 5 2 8" xfId="4074"/>
    <cellStyle name="Calculation 5 2 8 2" xfId="4075"/>
    <cellStyle name="Calculation 5 2 9" xfId="4076"/>
    <cellStyle name="Calculation 5 2 9 2" xfId="4077"/>
    <cellStyle name="Calculation 5 20" xfId="4078"/>
    <cellStyle name="Calculation 5 20 2" xfId="4079"/>
    <cellStyle name="Calculation 5 21" xfId="4080"/>
    <cellStyle name="Calculation 5 3" xfId="4081"/>
    <cellStyle name="Calculation 5 3 10" xfId="4082"/>
    <cellStyle name="Calculation 5 3 10 2" xfId="4083"/>
    <cellStyle name="Calculation 5 3 11" xfId="4084"/>
    <cellStyle name="Calculation 5 3 11 2" xfId="4085"/>
    <cellStyle name="Calculation 5 3 12" xfId="4086"/>
    <cellStyle name="Calculation 5 3 12 2" xfId="4087"/>
    <cellStyle name="Calculation 5 3 13" xfId="4088"/>
    <cellStyle name="Calculation 5 3 13 2" xfId="4089"/>
    <cellStyle name="Calculation 5 3 14" xfId="4090"/>
    <cellStyle name="Calculation 5 3 14 2" xfId="4091"/>
    <cellStyle name="Calculation 5 3 15" xfId="4092"/>
    <cellStyle name="Calculation 5 3 15 2" xfId="4093"/>
    <cellStyle name="Calculation 5 3 16" xfId="4094"/>
    <cellStyle name="Calculation 5 3 2" xfId="4095"/>
    <cellStyle name="Calculation 5 3 2 2" xfId="4096"/>
    <cellStyle name="Calculation 5 3 3" xfId="4097"/>
    <cellStyle name="Calculation 5 3 3 2" xfId="4098"/>
    <cellStyle name="Calculation 5 3 4" xfId="4099"/>
    <cellStyle name="Calculation 5 3 4 2" xfId="4100"/>
    <cellStyle name="Calculation 5 3 5" xfId="4101"/>
    <cellStyle name="Calculation 5 3 5 2" xfId="4102"/>
    <cellStyle name="Calculation 5 3 6" xfId="4103"/>
    <cellStyle name="Calculation 5 3 6 2" xfId="4104"/>
    <cellStyle name="Calculation 5 3 7" xfId="4105"/>
    <cellStyle name="Calculation 5 3 7 2" xfId="4106"/>
    <cellStyle name="Calculation 5 3 8" xfId="4107"/>
    <cellStyle name="Calculation 5 3 8 2" xfId="4108"/>
    <cellStyle name="Calculation 5 3 9" xfId="4109"/>
    <cellStyle name="Calculation 5 3 9 2" xfId="4110"/>
    <cellStyle name="Calculation 5 4" xfId="4111"/>
    <cellStyle name="Calculation 5 4 2" xfId="4112"/>
    <cellStyle name="Calculation 5 5" xfId="4113"/>
    <cellStyle name="Calculation 5 5 2" xfId="4114"/>
    <cellStyle name="Calculation 5 6" xfId="4115"/>
    <cellStyle name="Calculation 5 6 2" xfId="4116"/>
    <cellStyle name="Calculation 5 7" xfId="4117"/>
    <cellStyle name="Calculation 5 7 2" xfId="4118"/>
    <cellStyle name="Calculation 5 8" xfId="4119"/>
    <cellStyle name="Calculation 5 8 2" xfId="4120"/>
    <cellStyle name="Calculation 5 9" xfId="4121"/>
    <cellStyle name="Calculation 5 9 2" xfId="4122"/>
    <cellStyle name="Calculation 5_Income Statement " xfId="4123"/>
    <cellStyle name="Calculation 6" xfId="4124"/>
    <cellStyle name="Calculation 6 10" xfId="4125"/>
    <cellStyle name="Calculation 6 10 2" xfId="4126"/>
    <cellStyle name="Calculation 6 11" xfId="4127"/>
    <cellStyle name="Calculation 6 11 2" xfId="4128"/>
    <cellStyle name="Calculation 6 12" xfId="4129"/>
    <cellStyle name="Calculation 6 12 2" xfId="4130"/>
    <cellStyle name="Calculation 6 13" xfId="4131"/>
    <cellStyle name="Calculation 6 13 2" xfId="4132"/>
    <cellStyle name="Calculation 6 14" xfId="4133"/>
    <cellStyle name="Calculation 6 14 2" xfId="4134"/>
    <cellStyle name="Calculation 6 15" xfId="4135"/>
    <cellStyle name="Calculation 6 15 2" xfId="4136"/>
    <cellStyle name="Calculation 6 16" xfId="4137"/>
    <cellStyle name="Calculation 6 16 2" xfId="4138"/>
    <cellStyle name="Calculation 6 17" xfId="4139"/>
    <cellStyle name="Calculation 6 17 2" xfId="4140"/>
    <cellStyle name="Calculation 6 18" xfId="4141"/>
    <cellStyle name="Calculation 6 18 2" xfId="4142"/>
    <cellStyle name="Calculation 6 19" xfId="4143"/>
    <cellStyle name="Calculation 6 19 2" xfId="4144"/>
    <cellStyle name="Calculation 6 2" xfId="4145"/>
    <cellStyle name="Calculation 6 2 10" xfId="4146"/>
    <cellStyle name="Calculation 6 2 10 2" xfId="4147"/>
    <cellStyle name="Calculation 6 2 11" xfId="4148"/>
    <cellStyle name="Calculation 6 2 11 2" xfId="4149"/>
    <cellStyle name="Calculation 6 2 12" xfId="4150"/>
    <cellStyle name="Calculation 6 2 12 2" xfId="4151"/>
    <cellStyle name="Calculation 6 2 13" xfId="4152"/>
    <cellStyle name="Calculation 6 2 13 2" xfId="4153"/>
    <cellStyle name="Calculation 6 2 14" xfId="4154"/>
    <cellStyle name="Calculation 6 2 14 2" xfId="4155"/>
    <cellStyle name="Calculation 6 2 15" xfId="4156"/>
    <cellStyle name="Calculation 6 2 15 2" xfId="4157"/>
    <cellStyle name="Calculation 6 2 16" xfId="4158"/>
    <cellStyle name="Calculation 6 2 16 2" xfId="4159"/>
    <cellStyle name="Calculation 6 2 17" xfId="4160"/>
    <cellStyle name="Calculation 6 2 17 2" xfId="4161"/>
    <cellStyle name="Calculation 6 2 18" xfId="4162"/>
    <cellStyle name="Calculation 6 2 2" xfId="4163"/>
    <cellStyle name="Calculation 6 2 2 10" xfId="4164"/>
    <cellStyle name="Calculation 6 2 2 10 2" xfId="4165"/>
    <cellStyle name="Calculation 6 2 2 11" xfId="4166"/>
    <cellStyle name="Calculation 6 2 2 11 2" xfId="4167"/>
    <cellStyle name="Calculation 6 2 2 12" xfId="4168"/>
    <cellStyle name="Calculation 6 2 2 12 2" xfId="4169"/>
    <cellStyle name="Calculation 6 2 2 13" xfId="4170"/>
    <cellStyle name="Calculation 6 2 2 13 2" xfId="4171"/>
    <cellStyle name="Calculation 6 2 2 14" xfId="4172"/>
    <cellStyle name="Calculation 6 2 2 14 2" xfId="4173"/>
    <cellStyle name="Calculation 6 2 2 15" xfId="4174"/>
    <cellStyle name="Calculation 6 2 2 15 2" xfId="4175"/>
    <cellStyle name="Calculation 6 2 2 16" xfId="4176"/>
    <cellStyle name="Calculation 6 2 2 2" xfId="4177"/>
    <cellStyle name="Calculation 6 2 2 2 2" xfId="4178"/>
    <cellStyle name="Calculation 6 2 2 3" xfId="4179"/>
    <cellStyle name="Calculation 6 2 2 3 2" xfId="4180"/>
    <cellStyle name="Calculation 6 2 2 4" xfId="4181"/>
    <cellStyle name="Calculation 6 2 2 4 2" xfId="4182"/>
    <cellStyle name="Calculation 6 2 2 5" xfId="4183"/>
    <cellStyle name="Calculation 6 2 2 5 2" xfId="4184"/>
    <cellStyle name="Calculation 6 2 2 6" xfId="4185"/>
    <cellStyle name="Calculation 6 2 2 6 2" xfId="4186"/>
    <cellStyle name="Calculation 6 2 2 7" xfId="4187"/>
    <cellStyle name="Calculation 6 2 2 7 2" xfId="4188"/>
    <cellStyle name="Calculation 6 2 2 8" xfId="4189"/>
    <cellStyle name="Calculation 6 2 2 8 2" xfId="4190"/>
    <cellStyle name="Calculation 6 2 2 9" xfId="4191"/>
    <cellStyle name="Calculation 6 2 2 9 2" xfId="4192"/>
    <cellStyle name="Calculation 6 2 3" xfId="4193"/>
    <cellStyle name="Calculation 6 2 3 2" xfId="4194"/>
    <cellStyle name="Calculation 6 2 4" xfId="4195"/>
    <cellStyle name="Calculation 6 2 4 2" xfId="4196"/>
    <cellStyle name="Calculation 6 2 5" xfId="4197"/>
    <cellStyle name="Calculation 6 2 5 2" xfId="4198"/>
    <cellStyle name="Calculation 6 2 6" xfId="4199"/>
    <cellStyle name="Calculation 6 2 6 2" xfId="4200"/>
    <cellStyle name="Calculation 6 2 7" xfId="4201"/>
    <cellStyle name="Calculation 6 2 7 2" xfId="4202"/>
    <cellStyle name="Calculation 6 2 8" xfId="4203"/>
    <cellStyle name="Calculation 6 2 8 2" xfId="4204"/>
    <cellStyle name="Calculation 6 2 9" xfId="4205"/>
    <cellStyle name="Calculation 6 2 9 2" xfId="4206"/>
    <cellStyle name="Calculation 6 20" xfId="4207"/>
    <cellStyle name="Calculation 6 20 2" xfId="4208"/>
    <cellStyle name="Calculation 6 21" xfId="4209"/>
    <cellStyle name="Calculation 6 3" xfId="4210"/>
    <cellStyle name="Calculation 6 3 10" xfId="4211"/>
    <cellStyle name="Calculation 6 3 10 2" xfId="4212"/>
    <cellStyle name="Calculation 6 3 11" xfId="4213"/>
    <cellStyle name="Calculation 6 3 11 2" xfId="4214"/>
    <cellStyle name="Calculation 6 3 12" xfId="4215"/>
    <cellStyle name="Calculation 6 3 12 2" xfId="4216"/>
    <cellStyle name="Calculation 6 3 13" xfId="4217"/>
    <cellStyle name="Calculation 6 3 13 2" xfId="4218"/>
    <cellStyle name="Calculation 6 3 14" xfId="4219"/>
    <cellStyle name="Calculation 6 3 14 2" xfId="4220"/>
    <cellStyle name="Calculation 6 3 15" xfId="4221"/>
    <cellStyle name="Calculation 6 3 15 2" xfId="4222"/>
    <cellStyle name="Calculation 6 3 16" xfId="4223"/>
    <cellStyle name="Calculation 6 3 2" xfId="4224"/>
    <cellStyle name="Calculation 6 3 2 2" xfId="4225"/>
    <cellStyle name="Calculation 6 3 3" xfId="4226"/>
    <cellStyle name="Calculation 6 3 3 2" xfId="4227"/>
    <cellStyle name="Calculation 6 3 4" xfId="4228"/>
    <cellStyle name="Calculation 6 3 4 2" xfId="4229"/>
    <cellStyle name="Calculation 6 3 5" xfId="4230"/>
    <cellStyle name="Calculation 6 3 5 2" xfId="4231"/>
    <cellStyle name="Calculation 6 3 6" xfId="4232"/>
    <cellStyle name="Calculation 6 3 6 2" xfId="4233"/>
    <cellStyle name="Calculation 6 3 7" xfId="4234"/>
    <cellStyle name="Calculation 6 3 7 2" xfId="4235"/>
    <cellStyle name="Calculation 6 3 8" xfId="4236"/>
    <cellStyle name="Calculation 6 3 8 2" xfId="4237"/>
    <cellStyle name="Calculation 6 3 9" xfId="4238"/>
    <cellStyle name="Calculation 6 3 9 2" xfId="4239"/>
    <cellStyle name="Calculation 6 4" xfId="4240"/>
    <cellStyle name="Calculation 6 4 2" xfId="4241"/>
    <cellStyle name="Calculation 6 5" xfId="4242"/>
    <cellStyle name="Calculation 6 5 2" xfId="4243"/>
    <cellStyle name="Calculation 6 6" xfId="4244"/>
    <cellStyle name="Calculation 6 6 2" xfId="4245"/>
    <cellStyle name="Calculation 6 7" xfId="4246"/>
    <cellStyle name="Calculation 6 7 2" xfId="4247"/>
    <cellStyle name="Calculation 6 8" xfId="4248"/>
    <cellStyle name="Calculation 6 8 2" xfId="4249"/>
    <cellStyle name="Calculation 6 9" xfId="4250"/>
    <cellStyle name="Calculation 6 9 2" xfId="4251"/>
    <cellStyle name="Calculation 6_Income Statement " xfId="4252"/>
    <cellStyle name="Calculation 7" xfId="4253"/>
    <cellStyle name="Calculation 7 10" xfId="4254"/>
    <cellStyle name="Calculation 7 10 2" xfId="4255"/>
    <cellStyle name="Calculation 7 11" xfId="4256"/>
    <cellStyle name="Calculation 7 11 2" xfId="4257"/>
    <cellStyle name="Calculation 7 12" xfId="4258"/>
    <cellStyle name="Calculation 7 12 2" xfId="4259"/>
    <cellStyle name="Calculation 7 13" xfId="4260"/>
    <cellStyle name="Calculation 7 13 2" xfId="4261"/>
    <cellStyle name="Calculation 7 14" xfId="4262"/>
    <cellStyle name="Calculation 7 14 2" xfId="4263"/>
    <cellStyle name="Calculation 7 15" xfId="4264"/>
    <cellStyle name="Calculation 7 15 2" xfId="4265"/>
    <cellStyle name="Calculation 7 16" xfId="4266"/>
    <cellStyle name="Calculation 7 16 2" xfId="4267"/>
    <cellStyle name="Calculation 7 17" xfId="4268"/>
    <cellStyle name="Calculation 7 17 2" xfId="4269"/>
    <cellStyle name="Calculation 7 18" xfId="4270"/>
    <cellStyle name="Calculation 7 18 2" xfId="4271"/>
    <cellStyle name="Calculation 7 19" xfId="4272"/>
    <cellStyle name="Calculation 7 19 2" xfId="4273"/>
    <cellStyle name="Calculation 7 2" xfId="4274"/>
    <cellStyle name="Calculation 7 2 10" xfId="4275"/>
    <cellStyle name="Calculation 7 2 10 2" xfId="4276"/>
    <cellStyle name="Calculation 7 2 11" xfId="4277"/>
    <cellStyle name="Calculation 7 2 11 2" xfId="4278"/>
    <cellStyle name="Calculation 7 2 12" xfId="4279"/>
    <cellStyle name="Calculation 7 2 12 2" xfId="4280"/>
    <cellStyle name="Calculation 7 2 13" xfId="4281"/>
    <cellStyle name="Calculation 7 2 13 2" xfId="4282"/>
    <cellStyle name="Calculation 7 2 14" xfId="4283"/>
    <cellStyle name="Calculation 7 2 14 2" xfId="4284"/>
    <cellStyle name="Calculation 7 2 15" xfId="4285"/>
    <cellStyle name="Calculation 7 2 15 2" xfId="4286"/>
    <cellStyle name="Calculation 7 2 16" xfId="4287"/>
    <cellStyle name="Calculation 7 2 16 2" xfId="4288"/>
    <cellStyle name="Calculation 7 2 17" xfId="4289"/>
    <cellStyle name="Calculation 7 2 17 2" xfId="4290"/>
    <cellStyle name="Calculation 7 2 18" xfId="4291"/>
    <cellStyle name="Calculation 7 2 2" xfId="4292"/>
    <cellStyle name="Calculation 7 2 2 10" xfId="4293"/>
    <cellStyle name="Calculation 7 2 2 10 2" xfId="4294"/>
    <cellStyle name="Calculation 7 2 2 11" xfId="4295"/>
    <cellStyle name="Calculation 7 2 2 11 2" xfId="4296"/>
    <cellStyle name="Calculation 7 2 2 12" xfId="4297"/>
    <cellStyle name="Calculation 7 2 2 12 2" xfId="4298"/>
    <cellStyle name="Calculation 7 2 2 13" xfId="4299"/>
    <cellStyle name="Calculation 7 2 2 13 2" xfId="4300"/>
    <cellStyle name="Calculation 7 2 2 14" xfId="4301"/>
    <cellStyle name="Calculation 7 2 2 14 2" xfId="4302"/>
    <cellStyle name="Calculation 7 2 2 15" xfId="4303"/>
    <cellStyle name="Calculation 7 2 2 15 2" xfId="4304"/>
    <cellStyle name="Calculation 7 2 2 16" xfId="4305"/>
    <cellStyle name="Calculation 7 2 2 2" xfId="4306"/>
    <cellStyle name="Calculation 7 2 2 2 2" xfId="4307"/>
    <cellStyle name="Calculation 7 2 2 3" xfId="4308"/>
    <cellStyle name="Calculation 7 2 2 3 2" xfId="4309"/>
    <cellStyle name="Calculation 7 2 2 4" xfId="4310"/>
    <cellStyle name="Calculation 7 2 2 4 2" xfId="4311"/>
    <cellStyle name="Calculation 7 2 2 5" xfId="4312"/>
    <cellStyle name="Calculation 7 2 2 5 2" xfId="4313"/>
    <cellStyle name="Calculation 7 2 2 6" xfId="4314"/>
    <cellStyle name="Calculation 7 2 2 6 2" xfId="4315"/>
    <cellStyle name="Calculation 7 2 2 7" xfId="4316"/>
    <cellStyle name="Calculation 7 2 2 7 2" xfId="4317"/>
    <cellStyle name="Calculation 7 2 2 8" xfId="4318"/>
    <cellStyle name="Calculation 7 2 2 8 2" xfId="4319"/>
    <cellStyle name="Calculation 7 2 2 9" xfId="4320"/>
    <cellStyle name="Calculation 7 2 2 9 2" xfId="4321"/>
    <cellStyle name="Calculation 7 2 3" xfId="4322"/>
    <cellStyle name="Calculation 7 2 3 2" xfId="4323"/>
    <cellStyle name="Calculation 7 2 4" xfId="4324"/>
    <cellStyle name="Calculation 7 2 4 2" xfId="4325"/>
    <cellStyle name="Calculation 7 2 5" xfId="4326"/>
    <cellStyle name="Calculation 7 2 5 2" xfId="4327"/>
    <cellStyle name="Calculation 7 2 6" xfId="4328"/>
    <cellStyle name="Calculation 7 2 6 2" xfId="4329"/>
    <cellStyle name="Calculation 7 2 7" xfId="4330"/>
    <cellStyle name="Calculation 7 2 7 2" xfId="4331"/>
    <cellStyle name="Calculation 7 2 8" xfId="4332"/>
    <cellStyle name="Calculation 7 2 8 2" xfId="4333"/>
    <cellStyle name="Calculation 7 2 9" xfId="4334"/>
    <cellStyle name="Calculation 7 2 9 2" xfId="4335"/>
    <cellStyle name="Calculation 7 20" xfId="4336"/>
    <cellStyle name="Calculation 7 20 2" xfId="4337"/>
    <cellStyle name="Calculation 7 21" xfId="4338"/>
    <cellStyle name="Calculation 7 3" xfId="4339"/>
    <cellStyle name="Calculation 7 3 10" xfId="4340"/>
    <cellStyle name="Calculation 7 3 10 2" xfId="4341"/>
    <cellStyle name="Calculation 7 3 11" xfId="4342"/>
    <cellStyle name="Calculation 7 3 11 2" xfId="4343"/>
    <cellStyle name="Calculation 7 3 12" xfId="4344"/>
    <cellStyle name="Calculation 7 3 12 2" xfId="4345"/>
    <cellStyle name="Calculation 7 3 13" xfId="4346"/>
    <cellStyle name="Calculation 7 3 13 2" xfId="4347"/>
    <cellStyle name="Calculation 7 3 14" xfId="4348"/>
    <cellStyle name="Calculation 7 3 14 2" xfId="4349"/>
    <cellStyle name="Calculation 7 3 15" xfId="4350"/>
    <cellStyle name="Calculation 7 3 15 2" xfId="4351"/>
    <cellStyle name="Calculation 7 3 16" xfId="4352"/>
    <cellStyle name="Calculation 7 3 2" xfId="4353"/>
    <cellStyle name="Calculation 7 3 2 2" xfId="4354"/>
    <cellStyle name="Calculation 7 3 3" xfId="4355"/>
    <cellStyle name="Calculation 7 3 3 2" xfId="4356"/>
    <cellStyle name="Calculation 7 3 4" xfId="4357"/>
    <cellStyle name="Calculation 7 3 4 2" xfId="4358"/>
    <cellStyle name="Calculation 7 3 5" xfId="4359"/>
    <cellStyle name="Calculation 7 3 5 2" xfId="4360"/>
    <cellStyle name="Calculation 7 3 6" xfId="4361"/>
    <cellStyle name="Calculation 7 3 6 2" xfId="4362"/>
    <cellStyle name="Calculation 7 3 7" xfId="4363"/>
    <cellStyle name="Calculation 7 3 7 2" xfId="4364"/>
    <cellStyle name="Calculation 7 3 8" xfId="4365"/>
    <cellStyle name="Calculation 7 3 8 2" xfId="4366"/>
    <cellStyle name="Calculation 7 3 9" xfId="4367"/>
    <cellStyle name="Calculation 7 3 9 2" xfId="4368"/>
    <cellStyle name="Calculation 7 4" xfId="4369"/>
    <cellStyle name="Calculation 7 4 2" xfId="4370"/>
    <cellStyle name="Calculation 7 5" xfId="4371"/>
    <cellStyle name="Calculation 7 5 2" xfId="4372"/>
    <cellStyle name="Calculation 7 6" xfId="4373"/>
    <cellStyle name="Calculation 7 6 2" xfId="4374"/>
    <cellStyle name="Calculation 7 7" xfId="4375"/>
    <cellStyle name="Calculation 7 7 2" xfId="4376"/>
    <cellStyle name="Calculation 7 8" xfId="4377"/>
    <cellStyle name="Calculation 7 8 2" xfId="4378"/>
    <cellStyle name="Calculation 7 9" xfId="4379"/>
    <cellStyle name="Calculation 7 9 2" xfId="4380"/>
    <cellStyle name="Calculation 7_Income Statement " xfId="4381"/>
    <cellStyle name="Calculation 8" xfId="4382"/>
    <cellStyle name="Calculation 8 10" xfId="4383"/>
    <cellStyle name="Calculation 8 10 2" xfId="4384"/>
    <cellStyle name="Calculation 8 11" xfId="4385"/>
    <cellStyle name="Calculation 8 11 2" xfId="4386"/>
    <cellStyle name="Calculation 8 12" xfId="4387"/>
    <cellStyle name="Calculation 8 12 2" xfId="4388"/>
    <cellStyle name="Calculation 8 13" xfId="4389"/>
    <cellStyle name="Calculation 8 13 2" xfId="4390"/>
    <cellStyle name="Calculation 8 14" xfId="4391"/>
    <cellStyle name="Calculation 8 14 2" xfId="4392"/>
    <cellStyle name="Calculation 8 15" xfId="4393"/>
    <cellStyle name="Calculation 8 15 2" xfId="4394"/>
    <cellStyle name="Calculation 8 16" xfId="4395"/>
    <cellStyle name="Calculation 8 16 2" xfId="4396"/>
    <cellStyle name="Calculation 8 17" xfId="4397"/>
    <cellStyle name="Calculation 8 17 2" xfId="4398"/>
    <cellStyle name="Calculation 8 18" xfId="4399"/>
    <cellStyle name="Calculation 8 18 2" xfId="4400"/>
    <cellStyle name="Calculation 8 19" xfId="4401"/>
    <cellStyle name="Calculation 8 19 2" xfId="4402"/>
    <cellStyle name="Calculation 8 2" xfId="4403"/>
    <cellStyle name="Calculation 8 2 10" xfId="4404"/>
    <cellStyle name="Calculation 8 2 10 2" xfId="4405"/>
    <cellStyle name="Calculation 8 2 11" xfId="4406"/>
    <cellStyle name="Calculation 8 2 11 2" xfId="4407"/>
    <cellStyle name="Calculation 8 2 12" xfId="4408"/>
    <cellStyle name="Calculation 8 2 12 2" xfId="4409"/>
    <cellStyle name="Calculation 8 2 13" xfId="4410"/>
    <cellStyle name="Calculation 8 2 13 2" xfId="4411"/>
    <cellStyle name="Calculation 8 2 14" xfId="4412"/>
    <cellStyle name="Calculation 8 2 14 2" xfId="4413"/>
    <cellStyle name="Calculation 8 2 15" xfId="4414"/>
    <cellStyle name="Calculation 8 2 15 2" xfId="4415"/>
    <cellStyle name="Calculation 8 2 16" xfId="4416"/>
    <cellStyle name="Calculation 8 2 16 2" xfId="4417"/>
    <cellStyle name="Calculation 8 2 17" xfId="4418"/>
    <cellStyle name="Calculation 8 2 17 2" xfId="4419"/>
    <cellStyle name="Calculation 8 2 18" xfId="4420"/>
    <cellStyle name="Calculation 8 2 2" xfId="4421"/>
    <cellStyle name="Calculation 8 2 2 10" xfId="4422"/>
    <cellStyle name="Calculation 8 2 2 10 2" xfId="4423"/>
    <cellStyle name="Calculation 8 2 2 11" xfId="4424"/>
    <cellStyle name="Calculation 8 2 2 11 2" xfId="4425"/>
    <cellStyle name="Calculation 8 2 2 12" xfId="4426"/>
    <cellStyle name="Calculation 8 2 2 12 2" xfId="4427"/>
    <cellStyle name="Calculation 8 2 2 13" xfId="4428"/>
    <cellStyle name="Calculation 8 2 2 13 2" xfId="4429"/>
    <cellStyle name="Calculation 8 2 2 14" xfId="4430"/>
    <cellStyle name="Calculation 8 2 2 14 2" xfId="4431"/>
    <cellStyle name="Calculation 8 2 2 15" xfId="4432"/>
    <cellStyle name="Calculation 8 2 2 15 2" xfId="4433"/>
    <cellStyle name="Calculation 8 2 2 16" xfId="4434"/>
    <cellStyle name="Calculation 8 2 2 2" xfId="4435"/>
    <cellStyle name="Calculation 8 2 2 2 2" xfId="4436"/>
    <cellStyle name="Calculation 8 2 2 3" xfId="4437"/>
    <cellStyle name="Calculation 8 2 2 3 2" xfId="4438"/>
    <cellStyle name="Calculation 8 2 2 4" xfId="4439"/>
    <cellStyle name="Calculation 8 2 2 4 2" xfId="4440"/>
    <cellStyle name="Calculation 8 2 2 5" xfId="4441"/>
    <cellStyle name="Calculation 8 2 2 5 2" xfId="4442"/>
    <cellStyle name="Calculation 8 2 2 6" xfId="4443"/>
    <cellStyle name="Calculation 8 2 2 6 2" xfId="4444"/>
    <cellStyle name="Calculation 8 2 2 7" xfId="4445"/>
    <cellStyle name="Calculation 8 2 2 7 2" xfId="4446"/>
    <cellStyle name="Calculation 8 2 2 8" xfId="4447"/>
    <cellStyle name="Calculation 8 2 2 8 2" xfId="4448"/>
    <cellStyle name="Calculation 8 2 2 9" xfId="4449"/>
    <cellStyle name="Calculation 8 2 2 9 2" xfId="4450"/>
    <cellStyle name="Calculation 8 2 3" xfId="4451"/>
    <cellStyle name="Calculation 8 2 3 2" xfId="4452"/>
    <cellStyle name="Calculation 8 2 4" xfId="4453"/>
    <cellStyle name="Calculation 8 2 4 2" xfId="4454"/>
    <cellStyle name="Calculation 8 2 5" xfId="4455"/>
    <cellStyle name="Calculation 8 2 5 2" xfId="4456"/>
    <cellStyle name="Calculation 8 2 6" xfId="4457"/>
    <cellStyle name="Calculation 8 2 6 2" xfId="4458"/>
    <cellStyle name="Calculation 8 2 7" xfId="4459"/>
    <cellStyle name="Calculation 8 2 7 2" xfId="4460"/>
    <cellStyle name="Calculation 8 2 8" xfId="4461"/>
    <cellStyle name="Calculation 8 2 8 2" xfId="4462"/>
    <cellStyle name="Calculation 8 2 9" xfId="4463"/>
    <cellStyle name="Calculation 8 2 9 2" xfId="4464"/>
    <cellStyle name="Calculation 8 20" xfId="4465"/>
    <cellStyle name="Calculation 8 20 2" xfId="4466"/>
    <cellStyle name="Calculation 8 21" xfId="4467"/>
    <cellStyle name="Calculation 8 3" xfId="4468"/>
    <cellStyle name="Calculation 8 3 10" xfId="4469"/>
    <cellStyle name="Calculation 8 3 10 2" xfId="4470"/>
    <cellStyle name="Calculation 8 3 11" xfId="4471"/>
    <cellStyle name="Calculation 8 3 11 2" xfId="4472"/>
    <cellStyle name="Calculation 8 3 12" xfId="4473"/>
    <cellStyle name="Calculation 8 3 12 2" xfId="4474"/>
    <cellStyle name="Calculation 8 3 13" xfId="4475"/>
    <cellStyle name="Calculation 8 3 13 2" xfId="4476"/>
    <cellStyle name="Calculation 8 3 14" xfId="4477"/>
    <cellStyle name="Calculation 8 3 14 2" xfId="4478"/>
    <cellStyle name="Calculation 8 3 15" xfId="4479"/>
    <cellStyle name="Calculation 8 3 15 2" xfId="4480"/>
    <cellStyle name="Calculation 8 3 16" xfId="4481"/>
    <cellStyle name="Calculation 8 3 2" xfId="4482"/>
    <cellStyle name="Calculation 8 3 2 2" xfId="4483"/>
    <cellStyle name="Calculation 8 3 3" xfId="4484"/>
    <cellStyle name="Calculation 8 3 3 2" xfId="4485"/>
    <cellStyle name="Calculation 8 3 4" xfId="4486"/>
    <cellStyle name="Calculation 8 3 4 2" xfId="4487"/>
    <cellStyle name="Calculation 8 3 5" xfId="4488"/>
    <cellStyle name="Calculation 8 3 5 2" xfId="4489"/>
    <cellStyle name="Calculation 8 3 6" xfId="4490"/>
    <cellStyle name="Calculation 8 3 6 2" xfId="4491"/>
    <cellStyle name="Calculation 8 3 7" xfId="4492"/>
    <cellStyle name="Calculation 8 3 7 2" xfId="4493"/>
    <cellStyle name="Calculation 8 3 8" xfId="4494"/>
    <cellStyle name="Calculation 8 3 8 2" xfId="4495"/>
    <cellStyle name="Calculation 8 3 9" xfId="4496"/>
    <cellStyle name="Calculation 8 3 9 2" xfId="4497"/>
    <cellStyle name="Calculation 8 4" xfId="4498"/>
    <cellStyle name="Calculation 8 4 2" xfId="4499"/>
    <cellStyle name="Calculation 8 5" xfId="4500"/>
    <cellStyle name="Calculation 8 5 2" xfId="4501"/>
    <cellStyle name="Calculation 8 6" xfId="4502"/>
    <cellStyle name="Calculation 8 6 2" xfId="4503"/>
    <cellStyle name="Calculation 8 7" xfId="4504"/>
    <cellStyle name="Calculation 8 7 2" xfId="4505"/>
    <cellStyle name="Calculation 8 8" xfId="4506"/>
    <cellStyle name="Calculation 8 8 2" xfId="4507"/>
    <cellStyle name="Calculation 8 9" xfId="4508"/>
    <cellStyle name="Calculation 8 9 2" xfId="4509"/>
    <cellStyle name="Calculation 8_Income Statement " xfId="4510"/>
    <cellStyle name="Calculation 9" xfId="4511"/>
    <cellStyle name="Calculation 9 10" xfId="4512"/>
    <cellStyle name="Calculation 9 10 2" xfId="4513"/>
    <cellStyle name="Calculation 9 11" xfId="4514"/>
    <cellStyle name="Calculation 9 11 2" xfId="4515"/>
    <cellStyle name="Calculation 9 12" xfId="4516"/>
    <cellStyle name="Calculation 9 12 2" xfId="4517"/>
    <cellStyle name="Calculation 9 13" xfId="4518"/>
    <cellStyle name="Calculation 9 13 2" xfId="4519"/>
    <cellStyle name="Calculation 9 14" xfId="4520"/>
    <cellStyle name="Calculation 9 14 2" xfId="4521"/>
    <cellStyle name="Calculation 9 15" xfId="4522"/>
    <cellStyle name="Calculation 9 15 2" xfId="4523"/>
    <cellStyle name="Calculation 9 16" xfId="4524"/>
    <cellStyle name="Calculation 9 16 2" xfId="4525"/>
    <cellStyle name="Calculation 9 17" xfId="4526"/>
    <cellStyle name="Calculation 9 17 2" xfId="4527"/>
    <cellStyle name="Calculation 9 18" xfId="4528"/>
    <cellStyle name="Calculation 9 18 2" xfId="4529"/>
    <cellStyle name="Calculation 9 19" xfId="4530"/>
    <cellStyle name="Calculation 9 19 2" xfId="4531"/>
    <cellStyle name="Calculation 9 2" xfId="4532"/>
    <cellStyle name="Calculation 9 2 10" xfId="4533"/>
    <cellStyle name="Calculation 9 2 10 2" xfId="4534"/>
    <cellStyle name="Calculation 9 2 11" xfId="4535"/>
    <cellStyle name="Calculation 9 2 11 2" xfId="4536"/>
    <cellStyle name="Calculation 9 2 12" xfId="4537"/>
    <cellStyle name="Calculation 9 2 12 2" xfId="4538"/>
    <cellStyle name="Calculation 9 2 13" xfId="4539"/>
    <cellStyle name="Calculation 9 2 13 2" xfId="4540"/>
    <cellStyle name="Calculation 9 2 14" xfId="4541"/>
    <cellStyle name="Calculation 9 2 14 2" xfId="4542"/>
    <cellStyle name="Calculation 9 2 15" xfId="4543"/>
    <cellStyle name="Calculation 9 2 15 2" xfId="4544"/>
    <cellStyle name="Calculation 9 2 16" xfId="4545"/>
    <cellStyle name="Calculation 9 2 16 2" xfId="4546"/>
    <cellStyle name="Calculation 9 2 17" xfId="4547"/>
    <cellStyle name="Calculation 9 2 17 2" xfId="4548"/>
    <cellStyle name="Calculation 9 2 18" xfId="4549"/>
    <cellStyle name="Calculation 9 2 2" xfId="4550"/>
    <cellStyle name="Calculation 9 2 2 10" xfId="4551"/>
    <cellStyle name="Calculation 9 2 2 10 2" xfId="4552"/>
    <cellStyle name="Calculation 9 2 2 11" xfId="4553"/>
    <cellStyle name="Calculation 9 2 2 11 2" xfId="4554"/>
    <cellStyle name="Calculation 9 2 2 12" xfId="4555"/>
    <cellStyle name="Calculation 9 2 2 12 2" xfId="4556"/>
    <cellStyle name="Calculation 9 2 2 13" xfId="4557"/>
    <cellStyle name="Calculation 9 2 2 13 2" xfId="4558"/>
    <cellStyle name="Calculation 9 2 2 14" xfId="4559"/>
    <cellStyle name="Calculation 9 2 2 14 2" xfId="4560"/>
    <cellStyle name="Calculation 9 2 2 15" xfId="4561"/>
    <cellStyle name="Calculation 9 2 2 15 2" xfId="4562"/>
    <cellStyle name="Calculation 9 2 2 16" xfId="4563"/>
    <cellStyle name="Calculation 9 2 2 2" xfId="4564"/>
    <cellStyle name="Calculation 9 2 2 2 2" xfId="4565"/>
    <cellStyle name="Calculation 9 2 2 3" xfId="4566"/>
    <cellStyle name="Calculation 9 2 2 3 2" xfId="4567"/>
    <cellStyle name="Calculation 9 2 2 4" xfId="4568"/>
    <cellStyle name="Calculation 9 2 2 4 2" xfId="4569"/>
    <cellStyle name="Calculation 9 2 2 5" xfId="4570"/>
    <cellStyle name="Calculation 9 2 2 5 2" xfId="4571"/>
    <cellStyle name="Calculation 9 2 2 6" xfId="4572"/>
    <cellStyle name="Calculation 9 2 2 6 2" xfId="4573"/>
    <cellStyle name="Calculation 9 2 2 7" xfId="4574"/>
    <cellStyle name="Calculation 9 2 2 7 2" xfId="4575"/>
    <cellStyle name="Calculation 9 2 2 8" xfId="4576"/>
    <cellStyle name="Calculation 9 2 2 8 2" xfId="4577"/>
    <cellStyle name="Calculation 9 2 2 9" xfId="4578"/>
    <cellStyle name="Calculation 9 2 2 9 2" xfId="4579"/>
    <cellStyle name="Calculation 9 2 3" xfId="4580"/>
    <cellStyle name="Calculation 9 2 3 2" xfId="4581"/>
    <cellStyle name="Calculation 9 2 4" xfId="4582"/>
    <cellStyle name="Calculation 9 2 4 2" xfId="4583"/>
    <cellStyle name="Calculation 9 2 5" xfId="4584"/>
    <cellStyle name="Calculation 9 2 5 2" xfId="4585"/>
    <cellStyle name="Calculation 9 2 6" xfId="4586"/>
    <cellStyle name="Calculation 9 2 6 2" xfId="4587"/>
    <cellStyle name="Calculation 9 2 7" xfId="4588"/>
    <cellStyle name="Calculation 9 2 7 2" xfId="4589"/>
    <cellStyle name="Calculation 9 2 8" xfId="4590"/>
    <cellStyle name="Calculation 9 2 8 2" xfId="4591"/>
    <cellStyle name="Calculation 9 2 9" xfId="4592"/>
    <cellStyle name="Calculation 9 2 9 2" xfId="4593"/>
    <cellStyle name="Calculation 9 20" xfId="4594"/>
    <cellStyle name="Calculation 9 20 2" xfId="4595"/>
    <cellStyle name="Calculation 9 21" xfId="4596"/>
    <cellStyle name="Calculation 9 3" xfId="4597"/>
    <cellStyle name="Calculation 9 3 10" xfId="4598"/>
    <cellStyle name="Calculation 9 3 10 2" xfId="4599"/>
    <cellStyle name="Calculation 9 3 11" xfId="4600"/>
    <cellStyle name="Calculation 9 3 11 2" xfId="4601"/>
    <cellStyle name="Calculation 9 3 12" xfId="4602"/>
    <cellStyle name="Calculation 9 3 12 2" xfId="4603"/>
    <cellStyle name="Calculation 9 3 13" xfId="4604"/>
    <cellStyle name="Calculation 9 3 13 2" xfId="4605"/>
    <cellStyle name="Calculation 9 3 14" xfId="4606"/>
    <cellStyle name="Calculation 9 3 14 2" xfId="4607"/>
    <cellStyle name="Calculation 9 3 15" xfId="4608"/>
    <cellStyle name="Calculation 9 3 15 2" xfId="4609"/>
    <cellStyle name="Calculation 9 3 16" xfId="4610"/>
    <cellStyle name="Calculation 9 3 2" xfId="4611"/>
    <cellStyle name="Calculation 9 3 2 2" xfId="4612"/>
    <cellStyle name="Calculation 9 3 3" xfId="4613"/>
    <cellStyle name="Calculation 9 3 3 2" xfId="4614"/>
    <cellStyle name="Calculation 9 3 4" xfId="4615"/>
    <cellStyle name="Calculation 9 3 4 2" xfId="4616"/>
    <cellStyle name="Calculation 9 3 5" xfId="4617"/>
    <cellStyle name="Calculation 9 3 5 2" xfId="4618"/>
    <cellStyle name="Calculation 9 3 6" xfId="4619"/>
    <cellStyle name="Calculation 9 3 6 2" xfId="4620"/>
    <cellStyle name="Calculation 9 3 7" xfId="4621"/>
    <cellStyle name="Calculation 9 3 7 2" xfId="4622"/>
    <cellStyle name="Calculation 9 3 8" xfId="4623"/>
    <cellStyle name="Calculation 9 3 8 2" xfId="4624"/>
    <cellStyle name="Calculation 9 3 9" xfId="4625"/>
    <cellStyle name="Calculation 9 3 9 2" xfId="4626"/>
    <cellStyle name="Calculation 9 4" xfId="4627"/>
    <cellStyle name="Calculation 9 4 2" xfId="4628"/>
    <cellStyle name="Calculation 9 5" xfId="4629"/>
    <cellStyle name="Calculation 9 5 2" xfId="4630"/>
    <cellStyle name="Calculation 9 6" xfId="4631"/>
    <cellStyle name="Calculation 9 6 2" xfId="4632"/>
    <cellStyle name="Calculation 9 7" xfId="4633"/>
    <cellStyle name="Calculation 9 7 2" xfId="4634"/>
    <cellStyle name="Calculation 9 8" xfId="4635"/>
    <cellStyle name="Calculation 9 8 2" xfId="4636"/>
    <cellStyle name="Calculation 9 9" xfId="4637"/>
    <cellStyle name="Calculation 9 9 2" xfId="4638"/>
    <cellStyle name="Calculation 9_Income Statement " xfId="4639"/>
    <cellStyle name="Check Cell 10" xfId="4640"/>
    <cellStyle name="Check Cell 10 2" xfId="4641"/>
    <cellStyle name="Check Cell 10 2 2" xfId="4642"/>
    <cellStyle name="Check Cell 10 2 3" xfId="4643"/>
    <cellStyle name="Check Cell 10 3" xfId="4644"/>
    <cellStyle name="Check Cell 10 4" xfId="4645"/>
    <cellStyle name="Check Cell 10 5" xfId="4646"/>
    <cellStyle name="Check Cell 11" xfId="4647"/>
    <cellStyle name="Check Cell 11 2" xfId="4648"/>
    <cellStyle name="Check Cell 11 3" xfId="4649"/>
    <cellStyle name="Check Cell 12" xfId="4650"/>
    <cellStyle name="Check Cell 13" xfId="4651"/>
    <cellStyle name="Check Cell 14" xfId="4652"/>
    <cellStyle name="Check Cell 15" xfId="4653"/>
    <cellStyle name="Check Cell 2" xfId="4654"/>
    <cellStyle name="Check Cell 2 2" xfId="4655"/>
    <cellStyle name="Check Cell 2 2 2" xfId="4656"/>
    <cellStyle name="Check Cell 2 2 3" xfId="4657"/>
    <cellStyle name="Check Cell 2 3" xfId="4658"/>
    <cellStyle name="Check Cell 2 3 2" xfId="4659"/>
    <cellStyle name="Check Cell 2 3 3" xfId="4660"/>
    <cellStyle name="Check Cell 2 4" xfId="4661"/>
    <cellStyle name="Check Cell 2 4 2" xfId="4662"/>
    <cellStyle name="Check Cell 2 4 3" xfId="4663"/>
    <cellStyle name="Check Cell 2 5" xfId="4664"/>
    <cellStyle name="Check Cell 2 6" xfId="4665"/>
    <cellStyle name="Check Cell 2 7" xfId="4666"/>
    <cellStyle name="Check Cell 2 8" xfId="4667"/>
    <cellStyle name="Check Cell 2 9" xfId="4668"/>
    <cellStyle name="Check Cell 2_FERC versus US GAAP differences - GSE MECO and Nantucket" xfId="4669"/>
    <cellStyle name="Check Cell 3" xfId="4670"/>
    <cellStyle name="Check Cell 3 2" xfId="4671"/>
    <cellStyle name="Check Cell 3 2 2" xfId="4672"/>
    <cellStyle name="Check Cell 3 2 3" xfId="4673"/>
    <cellStyle name="Check Cell 3 3" xfId="4674"/>
    <cellStyle name="Check Cell 3 4" xfId="4675"/>
    <cellStyle name="Check Cell 3 5" xfId="4676"/>
    <cellStyle name="Check Cell 3 6" xfId="4677"/>
    <cellStyle name="Check Cell 4" xfId="4678"/>
    <cellStyle name="Check Cell 4 2" xfId="4679"/>
    <cellStyle name="Check Cell 4 2 2" xfId="4680"/>
    <cellStyle name="Check Cell 4 2 3" xfId="4681"/>
    <cellStyle name="Check Cell 4 3" xfId="4682"/>
    <cellStyle name="Check Cell 4 4" xfId="4683"/>
    <cellStyle name="Check Cell 4 5" xfId="4684"/>
    <cellStyle name="Check Cell 5" xfId="4685"/>
    <cellStyle name="Check Cell 5 2" xfId="4686"/>
    <cellStyle name="Check Cell 5 2 2" xfId="4687"/>
    <cellStyle name="Check Cell 5 2 3" xfId="4688"/>
    <cellStyle name="Check Cell 5 3" xfId="4689"/>
    <cellStyle name="Check Cell 5 4" xfId="4690"/>
    <cellStyle name="Check Cell 5 5" xfId="4691"/>
    <cellStyle name="Check Cell 6" xfId="4692"/>
    <cellStyle name="Check Cell 6 2" xfId="4693"/>
    <cellStyle name="Check Cell 6 2 2" xfId="4694"/>
    <cellStyle name="Check Cell 6 2 3" xfId="4695"/>
    <cellStyle name="Check Cell 6 3" xfId="4696"/>
    <cellStyle name="Check Cell 6 4" xfId="4697"/>
    <cellStyle name="Check Cell 6 5" xfId="4698"/>
    <cellStyle name="Check Cell 7" xfId="4699"/>
    <cellStyle name="Check Cell 7 2" xfId="4700"/>
    <cellStyle name="Check Cell 7 2 2" xfId="4701"/>
    <cellStyle name="Check Cell 7 2 3" xfId="4702"/>
    <cellStyle name="Check Cell 7 3" xfId="4703"/>
    <cellStyle name="Check Cell 7 4" xfId="4704"/>
    <cellStyle name="Check Cell 7 5" xfId="4705"/>
    <cellStyle name="Check Cell 8" xfId="4706"/>
    <cellStyle name="Check Cell 8 2" xfId="4707"/>
    <cellStyle name="Check Cell 8 2 2" xfId="4708"/>
    <cellStyle name="Check Cell 8 2 3" xfId="4709"/>
    <cellStyle name="Check Cell 8 3" xfId="4710"/>
    <cellStyle name="Check Cell 8 4" xfId="4711"/>
    <cellStyle name="Check Cell 8 5" xfId="4712"/>
    <cellStyle name="Check Cell 9" xfId="4713"/>
    <cellStyle name="Check Cell 9 2" xfId="4714"/>
    <cellStyle name="Check Cell 9 2 2" xfId="4715"/>
    <cellStyle name="Check Cell 9 2 3" xfId="4716"/>
    <cellStyle name="Check Cell 9 3" xfId="4717"/>
    <cellStyle name="Check Cell 9 4" xfId="4718"/>
    <cellStyle name="Check Cell 9 5" xfId="4719"/>
    <cellStyle name="CheckCell" xfId="4720"/>
    <cellStyle name="Code" xfId="4721"/>
    <cellStyle name="Code 2" xfId="4722"/>
    <cellStyle name="Code 2 2" xfId="4723"/>
    <cellStyle name="Code 2 3" xfId="4724"/>
    <cellStyle name="Code 3" xfId="4725"/>
    <cellStyle name="Code 4" xfId="4726"/>
    <cellStyle name="Code 5" xfId="4727"/>
    <cellStyle name="Code_Income Statement " xfId="4728"/>
    <cellStyle name="ColBlue" xfId="4729"/>
    <cellStyle name="ColGreen" xfId="4730"/>
    <cellStyle name="ColRed" xfId="4731"/>
    <cellStyle name="column Head Underlined" xfId="4732"/>
    <cellStyle name="Column Heading" xfId="4733"/>
    <cellStyle name="ColumnHeading" xfId="4734"/>
    <cellStyle name="Comma" xfId="20483" builtinId="3"/>
    <cellStyle name="Comma  - Style1" xfId="4735"/>
    <cellStyle name="Comma  - Style2" xfId="4736"/>
    <cellStyle name="Comma  - Style3" xfId="4737"/>
    <cellStyle name="Comma  - Style4" xfId="4738"/>
    <cellStyle name="Comma  - Style5" xfId="4739"/>
    <cellStyle name="Comma  - Style6" xfId="4740"/>
    <cellStyle name="Comma  - Style7" xfId="4741"/>
    <cellStyle name="Comma  - Style8" xfId="4742"/>
    <cellStyle name="Comma (0)" xfId="4743"/>
    <cellStyle name="Comma (1)" xfId="4744"/>
    <cellStyle name="Comma (2)" xfId="4745"/>
    <cellStyle name="Comma [0] 2" xfId="4746"/>
    <cellStyle name="Comma [0] 3" xfId="4747"/>
    <cellStyle name="Comma [0] 4" xfId="4748"/>
    <cellStyle name="Comma [0] 4 2" xfId="4749"/>
    <cellStyle name="Comma [0] 4 2 2" xfId="4750"/>
    <cellStyle name="Comma [0] 4 2 3" xfId="4751"/>
    <cellStyle name="Comma [0] 4 2 4" xfId="4752"/>
    <cellStyle name="Comma [0] 4 2 5" xfId="4753"/>
    <cellStyle name="Comma [0] 4 3" xfId="4754"/>
    <cellStyle name="Comma [0] 4 4" xfId="4755"/>
    <cellStyle name="Comma [0] 4 5" xfId="4756"/>
    <cellStyle name="Comma [0] 4 6" xfId="4757"/>
    <cellStyle name="Comma [0] 4 7" xfId="4758"/>
    <cellStyle name="Comma [0] 4 8" xfId="4759"/>
    <cellStyle name="Comma [1]" xfId="4760"/>
    <cellStyle name="Comma [1] 2" xfId="4761"/>
    <cellStyle name="Comma [2]" xfId="4762"/>
    <cellStyle name="Comma [2] 2" xfId="4763"/>
    <cellStyle name="Comma [3]" xfId="4764"/>
    <cellStyle name="Comma [3] 2" xfId="4765"/>
    <cellStyle name="Comma [6]" xfId="4766"/>
    <cellStyle name="Comma 0" xfId="4767"/>
    <cellStyle name="Comma 0*" xfId="4768"/>
    <cellStyle name="Comma 0_Model_Sep_2_02" xfId="4769"/>
    <cellStyle name="Comma 10" xfId="4770"/>
    <cellStyle name="Comma 10 2" xfId="4771"/>
    <cellStyle name="Comma 10 2 10" xfId="4772"/>
    <cellStyle name="Comma 10 2 10 2" xfId="4773"/>
    <cellStyle name="Comma 10 2 11" xfId="4774"/>
    <cellStyle name="Comma 10 2 11 2" xfId="4775"/>
    <cellStyle name="Comma 10 2 12" xfId="4776"/>
    <cellStyle name="Comma 10 2 12 2" xfId="4777"/>
    <cellStyle name="Comma 10 2 13" xfId="4778"/>
    <cellStyle name="Comma 10 2 13 2" xfId="4779"/>
    <cellStyle name="Comma 10 2 14" xfId="4780"/>
    <cellStyle name="Comma 10 2 14 2" xfId="4781"/>
    <cellStyle name="Comma 10 2 15" xfId="4782"/>
    <cellStyle name="Comma 10 2 15 2" xfId="4783"/>
    <cellStyle name="Comma 10 2 16" xfId="4784"/>
    <cellStyle name="Comma 10 2 16 2" xfId="4785"/>
    <cellStyle name="Comma 10 2 17" xfId="4786"/>
    <cellStyle name="Comma 10 2 17 2" xfId="4787"/>
    <cellStyle name="Comma 10 2 18" xfId="4788"/>
    <cellStyle name="Comma 10 2 18 2" xfId="4789"/>
    <cellStyle name="Comma 10 2 19" xfId="4790"/>
    <cellStyle name="Comma 10 2 19 2" xfId="4791"/>
    <cellStyle name="Comma 10 2 2" xfId="4792"/>
    <cellStyle name="Comma 10 2 2 2" xfId="4793"/>
    <cellStyle name="Comma 10 2 20" xfId="4794"/>
    <cellStyle name="Comma 10 2 20 2" xfId="4795"/>
    <cellStyle name="Comma 10 2 21" xfId="4796"/>
    <cellStyle name="Comma 10 2 22" xfId="4797"/>
    <cellStyle name="Comma 10 2 23" xfId="4798"/>
    <cellStyle name="Comma 10 2 3" xfId="4799"/>
    <cellStyle name="Comma 10 2 3 2" xfId="4800"/>
    <cellStyle name="Comma 10 2 4" xfId="4801"/>
    <cellStyle name="Comma 10 2 4 2" xfId="4802"/>
    <cellStyle name="Comma 10 2 5" xfId="4803"/>
    <cellStyle name="Comma 10 2 5 2" xfId="4804"/>
    <cellStyle name="Comma 10 2 5 2 2" xfId="4805"/>
    <cellStyle name="Comma 10 2 5 2 2 2" xfId="4806"/>
    <cellStyle name="Comma 10 2 5 2 3" xfId="4807"/>
    <cellStyle name="Comma 10 2 5 2 4" xfId="4808"/>
    <cellStyle name="Comma 10 2 6" xfId="4809"/>
    <cellStyle name="Comma 10 2 6 2" xfId="4810"/>
    <cellStyle name="Comma 10 2 7" xfId="4811"/>
    <cellStyle name="Comma 10 2 7 2" xfId="4812"/>
    <cellStyle name="Comma 10 2 8" xfId="4813"/>
    <cellStyle name="Comma 10 2 8 2" xfId="4814"/>
    <cellStyle name="Comma 10 2 9" xfId="4815"/>
    <cellStyle name="Comma 10 2 9 2" xfId="4816"/>
    <cellStyle name="Comma 10 3" xfId="4817"/>
    <cellStyle name="Comma 10 4" xfId="4818"/>
    <cellStyle name="Comma 10 4 2" xfId="4819"/>
    <cellStyle name="Comma 10 5" xfId="4820"/>
    <cellStyle name="Comma 10 6" xfId="4821"/>
    <cellStyle name="Comma 10 7" xfId="4822"/>
    <cellStyle name="Comma 10 8" xfId="4823"/>
    <cellStyle name="Comma 100" xfId="4824"/>
    <cellStyle name="Comma 101" xfId="4825"/>
    <cellStyle name="Comma 102" xfId="4826"/>
    <cellStyle name="Comma 103" xfId="4827"/>
    <cellStyle name="Comma 104" xfId="4828"/>
    <cellStyle name="Comma 105" xfId="4829"/>
    <cellStyle name="Comma 106" xfId="4830"/>
    <cellStyle name="Comma 107" xfId="4831"/>
    <cellStyle name="Comma 108" xfId="4832"/>
    <cellStyle name="Comma 109" xfId="4833"/>
    <cellStyle name="Comma 11" xfId="4834"/>
    <cellStyle name="Comma 11 2" xfId="4835"/>
    <cellStyle name="Comma 11 3" xfId="4836"/>
    <cellStyle name="Comma 11 3 2" xfId="4837"/>
    <cellStyle name="Comma 11 4" xfId="4838"/>
    <cellStyle name="Comma 11 5" xfId="4839"/>
    <cellStyle name="Comma 11 6" xfId="4840"/>
    <cellStyle name="Comma 110" xfId="4841"/>
    <cellStyle name="Comma 111" xfId="4842"/>
    <cellStyle name="Comma 112" xfId="4843"/>
    <cellStyle name="Comma 113" xfId="4844"/>
    <cellStyle name="Comma 114" xfId="4845"/>
    <cellStyle name="Comma 115" xfId="4846"/>
    <cellStyle name="Comma 116" xfId="4847"/>
    <cellStyle name="Comma 117" xfId="4848"/>
    <cellStyle name="Comma 118" xfId="4849"/>
    <cellStyle name="Comma 119" xfId="4850"/>
    <cellStyle name="Comma 12" xfId="4851"/>
    <cellStyle name="Comma 12 2" xfId="4852"/>
    <cellStyle name="Comma 12 2 2" xfId="4853"/>
    <cellStyle name="Comma 12 3" xfId="4854"/>
    <cellStyle name="Comma 12 4" xfId="4855"/>
    <cellStyle name="Comma 12 5" xfId="4856"/>
    <cellStyle name="Comma 12 6" xfId="4857"/>
    <cellStyle name="Comma 120" xfId="4858"/>
    <cellStyle name="Comma 121" xfId="4859"/>
    <cellStyle name="Comma 122" xfId="4860"/>
    <cellStyle name="Comma 123" xfId="4861"/>
    <cellStyle name="Comma 124" xfId="4862"/>
    <cellStyle name="Comma 125" xfId="4863"/>
    <cellStyle name="Comma 126" xfId="4864"/>
    <cellStyle name="Comma 127" xfId="4865"/>
    <cellStyle name="Comma 128" xfId="4866"/>
    <cellStyle name="Comma 129" xfId="4867"/>
    <cellStyle name="Comma 13" xfId="4868"/>
    <cellStyle name="Comma 13 10" xfId="4869"/>
    <cellStyle name="Comma 13 10 2" xfId="4870"/>
    <cellStyle name="Comma 13 11" xfId="4871"/>
    <cellStyle name="Comma 13 11 2" xfId="4872"/>
    <cellStyle name="Comma 13 12" xfId="4873"/>
    <cellStyle name="Comma 13 12 2" xfId="4874"/>
    <cellStyle name="Comma 13 13" xfId="4875"/>
    <cellStyle name="Comma 13 13 2" xfId="4876"/>
    <cellStyle name="Comma 13 14" xfId="4877"/>
    <cellStyle name="Comma 13 14 2" xfId="4878"/>
    <cellStyle name="Comma 13 15" xfId="4879"/>
    <cellStyle name="Comma 13 15 2" xfId="4880"/>
    <cellStyle name="Comma 13 16" xfId="4881"/>
    <cellStyle name="Comma 13 16 2" xfId="4882"/>
    <cellStyle name="Comma 13 16 2 2" xfId="4883"/>
    <cellStyle name="Comma 13 16 3" xfId="4884"/>
    <cellStyle name="Comma 13 16 4" xfId="4885"/>
    <cellStyle name="Comma 13 16 5" xfId="4886"/>
    <cellStyle name="Comma 13 17" xfId="4887"/>
    <cellStyle name="Comma 13 17 2" xfId="4888"/>
    <cellStyle name="Comma 13 18" xfId="4889"/>
    <cellStyle name="Comma 13 18 2" xfId="4890"/>
    <cellStyle name="Comma 13 19" xfId="4891"/>
    <cellStyle name="Comma 13 19 2" xfId="4892"/>
    <cellStyle name="Comma 13 2" xfId="4893"/>
    <cellStyle name="Comma 13 2 2" xfId="4894"/>
    <cellStyle name="Comma 13 2 2 2" xfId="4895"/>
    <cellStyle name="Comma 13 2 3" xfId="4896"/>
    <cellStyle name="Comma 13 2 4" xfId="4897"/>
    <cellStyle name="Comma 13 2 5" xfId="4898"/>
    <cellStyle name="Comma 13 20" xfId="4899"/>
    <cellStyle name="Comma 13 20 2" xfId="4900"/>
    <cellStyle name="Comma 13 21" xfId="4901"/>
    <cellStyle name="Comma 13 22" xfId="4902"/>
    <cellStyle name="Comma 13 23" xfId="4903"/>
    <cellStyle name="Comma 13 23 2 2" xfId="4904"/>
    <cellStyle name="Comma 13 23 2 2 2" xfId="4905"/>
    <cellStyle name="Comma 13 23 2 2 2 2" xfId="4906"/>
    <cellStyle name="Comma 13 23 2 2 3" xfId="4907"/>
    <cellStyle name="Comma 13 23 2 2 4" xfId="4908"/>
    <cellStyle name="Comma 13 24" xfId="4909"/>
    <cellStyle name="Comma 13 3" xfId="4910"/>
    <cellStyle name="Comma 13 3 2" xfId="4911"/>
    <cellStyle name="Comma 13 4" xfId="4912"/>
    <cellStyle name="Comma 13 4 2" xfId="4913"/>
    <cellStyle name="Comma 13 5" xfId="4914"/>
    <cellStyle name="Comma 13 5 2" xfId="4915"/>
    <cellStyle name="Comma 13 6" xfId="4916"/>
    <cellStyle name="Comma 13 6 2" xfId="4917"/>
    <cellStyle name="Comma 13 7" xfId="4918"/>
    <cellStyle name="Comma 13 7 2" xfId="4919"/>
    <cellStyle name="Comma 13 8" xfId="4920"/>
    <cellStyle name="Comma 13 8 2" xfId="4921"/>
    <cellStyle name="Comma 13 9" xfId="4922"/>
    <cellStyle name="Comma 13 9 2" xfId="4923"/>
    <cellStyle name="Comma 130" xfId="4924"/>
    <cellStyle name="Comma 131" xfId="4925"/>
    <cellStyle name="Comma 132" xfId="4926"/>
    <cellStyle name="Comma 133" xfId="4927"/>
    <cellStyle name="Comma 134" xfId="4928"/>
    <cellStyle name="Comma 135" xfId="4929"/>
    <cellStyle name="Comma 136" xfId="4930"/>
    <cellStyle name="Comma 137" xfId="4931"/>
    <cellStyle name="Comma 138" xfId="4932"/>
    <cellStyle name="Comma 139" xfId="4933"/>
    <cellStyle name="Comma 14" xfId="4934"/>
    <cellStyle name="Comma 14 10" xfId="4935"/>
    <cellStyle name="Comma 14 10 2" xfId="4936"/>
    <cellStyle name="Comma 14 11" xfId="4937"/>
    <cellStyle name="Comma 14 11 2" xfId="4938"/>
    <cellStyle name="Comma 14 12" xfId="4939"/>
    <cellStyle name="Comma 14 12 2" xfId="4940"/>
    <cellStyle name="Comma 14 13" xfId="4941"/>
    <cellStyle name="Comma 14 13 2" xfId="4942"/>
    <cellStyle name="Comma 14 14" xfId="4943"/>
    <cellStyle name="Comma 14 14 2" xfId="4944"/>
    <cellStyle name="Comma 14 15" xfId="4945"/>
    <cellStyle name="Comma 14 15 2" xfId="4946"/>
    <cellStyle name="Comma 14 16" xfId="4947"/>
    <cellStyle name="Comma 14 16 2" xfId="4948"/>
    <cellStyle name="Comma 14 17" xfId="4949"/>
    <cellStyle name="Comma 14 17 2" xfId="4950"/>
    <cellStyle name="Comma 14 18" xfId="4951"/>
    <cellStyle name="Comma 14 18 2" xfId="4952"/>
    <cellStyle name="Comma 14 19" xfId="4953"/>
    <cellStyle name="Comma 14 19 2" xfId="4954"/>
    <cellStyle name="Comma 14 2" xfId="4955"/>
    <cellStyle name="Comma 14 20" xfId="4956"/>
    <cellStyle name="Comma 14 21" xfId="4957"/>
    <cellStyle name="Comma 14 3" xfId="4958"/>
    <cellStyle name="Comma 14 3 2" xfId="4959"/>
    <cellStyle name="Comma 14 4" xfId="4960"/>
    <cellStyle name="Comma 14 4 2" xfId="4961"/>
    <cellStyle name="Comma 14 42" xfId="4962"/>
    <cellStyle name="Comma 14 5" xfId="4963"/>
    <cellStyle name="Comma 14 5 2" xfId="4964"/>
    <cellStyle name="Comma 14 6" xfId="4965"/>
    <cellStyle name="Comma 14 6 2" xfId="4966"/>
    <cellStyle name="Comma 14 7" xfId="4967"/>
    <cellStyle name="Comma 14 7 2" xfId="4968"/>
    <cellStyle name="Comma 14 8" xfId="4969"/>
    <cellStyle name="Comma 14 8 2" xfId="4970"/>
    <cellStyle name="Comma 14 9" xfId="4971"/>
    <cellStyle name="Comma 14 9 2" xfId="4972"/>
    <cellStyle name="Comma 140" xfId="4973"/>
    <cellStyle name="Comma 141" xfId="4974"/>
    <cellStyle name="Comma 142" xfId="4975"/>
    <cellStyle name="Comma 143" xfId="4976"/>
    <cellStyle name="Comma 144" xfId="4977"/>
    <cellStyle name="Comma 145" xfId="4978"/>
    <cellStyle name="Comma 146" xfId="4979"/>
    <cellStyle name="Comma 147" xfId="4980"/>
    <cellStyle name="Comma 148" xfId="4981"/>
    <cellStyle name="Comma 149" xfId="4982"/>
    <cellStyle name="Comma 15" xfId="4983"/>
    <cellStyle name="Comma 15 2" xfId="4984"/>
    <cellStyle name="Comma 15 3" xfId="4985"/>
    <cellStyle name="Comma 150" xfId="4986"/>
    <cellStyle name="Comma 151" xfId="4987"/>
    <cellStyle name="Comma 152" xfId="4988"/>
    <cellStyle name="Comma 153" xfId="4989"/>
    <cellStyle name="Comma 154" xfId="4990"/>
    <cellStyle name="Comma 155" xfId="4991"/>
    <cellStyle name="Comma 156" xfId="4992"/>
    <cellStyle name="Comma 157" xfId="4993"/>
    <cellStyle name="Comma 158" xfId="4994"/>
    <cellStyle name="Comma 159" xfId="4995"/>
    <cellStyle name="Comma 16" xfId="4996"/>
    <cellStyle name="Comma 16 2" xfId="4997"/>
    <cellStyle name="Comma 16 3" xfId="4998"/>
    <cellStyle name="Comma 16 3 2" xfId="4999"/>
    <cellStyle name="Comma 16 4" xfId="5000"/>
    <cellStyle name="Comma 16 4 2" xfId="5001"/>
    <cellStyle name="Comma 16 5" xfId="5002"/>
    <cellStyle name="Comma 16 5 2" xfId="5003"/>
    <cellStyle name="Comma 16 6" xfId="5004"/>
    <cellStyle name="Comma 16 7" xfId="5005"/>
    <cellStyle name="Comma 160" xfId="5006"/>
    <cellStyle name="Comma 161" xfId="5007"/>
    <cellStyle name="Comma 162" xfId="5008"/>
    <cellStyle name="Comma 163" xfId="5009"/>
    <cellStyle name="Comma 164" xfId="5010"/>
    <cellStyle name="Comma 165" xfId="5011"/>
    <cellStyle name="Comma 166" xfId="5012"/>
    <cellStyle name="Comma 167" xfId="5013"/>
    <cellStyle name="Comma 168" xfId="5014"/>
    <cellStyle name="Comma 169" xfId="5015"/>
    <cellStyle name="Comma 17" xfId="5016"/>
    <cellStyle name="Comma 17 2" xfId="5017"/>
    <cellStyle name="Comma 17 3" xfId="5018"/>
    <cellStyle name="Comma 17 3 2" xfId="5019"/>
    <cellStyle name="Comma 17 4" xfId="5020"/>
    <cellStyle name="Comma 17 4 2" xfId="5021"/>
    <cellStyle name="Comma 17 5" xfId="5022"/>
    <cellStyle name="Comma 17 5 2" xfId="5023"/>
    <cellStyle name="Comma 17 6" xfId="5024"/>
    <cellStyle name="Comma 17 7" xfId="5025"/>
    <cellStyle name="Comma 170" xfId="5026"/>
    <cellStyle name="Comma 171" xfId="5027"/>
    <cellStyle name="Comma 172" xfId="5028"/>
    <cellStyle name="Comma 173" xfId="5029"/>
    <cellStyle name="Comma 174" xfId="5030"/>
    <cellStyle name="Comma 175" xfId="5031"/>
    <cellStyle name="Comma 176" xfId="5032"/>
    <cellStyle name="Comma 177" xfId="5033"/>
    <cellStyle name="Comma 178" xfId="5034"/>
    <cellStyle name="Comma 179" xfId="5035"/>
    <cellStyle name="Comma 18" xfId="5036"/>
    <cellStyle name="Comma 18 2" xfId="5037"/>
    <cellStyle name="Comma 18 3" xfId="5038"/>
    <cellStyle name="Comma 18 4" xfId="5039"/>
    <cellStyle name="Comma 180" xfId="5040"/>
    <cellStyle name="Comma 181" xfId="5041"/>
    <cellStyle name="Comma 181 2" xfId="5042"/>
    <cellStyle name="Comma 181 2 2" xfId="5043"/>
    <cellStyle name="Comma 181 3" xfId="5044"/>
    <cellStyle name="Comma 182" xfId="5045"/>
    <cellStyle name="Comma 183" xfId="5046"/>
    <cellStyle name="Comma 184" xfId="5047"/>
    <cellStyle name="Comma 185" xfId="5048"/>
    <cellStyle name="Comma 186" xfId="5049"/>
    <cellStyle name="Comma 187" xfId="5050"/>
    <cellStyle name="Comma 188" xfId="5051"/>
    <cellStyle name="Comma 189" xfId="5052"/>
    <cellStyle name="Comma 19" xfId="5053"/>
    <cellStyle name="Comma 19 2" xfId="5054"/>
    <cellStyle name="Comma 19 2 2" xfId="5055"/>
    <cellStyle name="Comma 19 3" xfId="5056"/>
    <cellStyle name="Comma 19 4" xfId="5057"/>
    <cellStyle name="Comma 19 5" xfId="5058"/>
    <cellStyle name="Comma 190" xfId="5059"/>
    <cellStyle name="Comma 191" xfId="5060"/>
    <cellStyle name="Comma 192" xfId="5061"/>
    <cellStyle name="Comma 193" xfId="5062"/>
    <cellStyle name="Comma 194" xfId="5063"/>
    <cellStyle name="Comma 195" xfId="5064"/>
    <cellStyle name="Comma 196" xfId="5065"/>
    <cellStyle name="Comma 196 2" xfId="5066"/>
    <cellStyle name="Comma 197" xfId="5067"/>
    <cellStyle name="Comma 198" xfId="5068"/>
    <cellStyle name="Comma 199" xfId="5069"/>
    <cellStyle name="Comma 2" xfId="5070"/>
    <cellStyle name="Comma 2 10" xfId="5071"/>
    <cellStyle name="Comma 2 100" xfId="5072"/>
    <cellStyle name="Comma 2 100 2" xfId="5073"/>
    <cellStyle name="Comma 2 101" xfId="5074"/>
    <cellStyle name="Comma 2 101 2" xfId="5075"/>
    <cellStyle name="Comma 2 102" xfId="5076"/>
    <cellStyle name="Comma 2 102 2" xfId="5077"/>
    <cellStyle name="Comma 2 103" xfId="5078"/>
    <cellStyle name="Comma 2 103 2" xfId="5079"/>
    <cellStyle name="Comma 2 104" xfId="5080"/>
    <cellStyle name="Comma 2 104 2" xfId="5081"/>
    <cellStyle name="Comma 2 105" xfId="5082"/>
    <cellStyle name="Comma 2 105 10" xfId="5083"/>
    <cellStyle name="Comma 2 105 2" xfId="5084"/>
    <cellStyle name="Comma 2 105 2 2" xfId="5085"/>
    <cellStyle name="Comma 2 105 3" xfId="5086"/>
    <cellStyle name="Comma 2 105 3 2" xfId="5087"/>
    <cellStyle name="Comma 2 105 4" xfId="5088"/>
    <cellStyle name="Comma 2 105 4 2" xfId="5089"/>
    <cellStyle name="Comma 2 105 5" xfId="5090"/>
    <cellStyle name="Comma 2 105 5 2" xfId="5091"/>
    <cellStyle name="Comma 2 105 6" xfId="5092"/>
    <cellStyle name="Comma 2 105 6 2" xfId="5093"/>
    <cellStyle name="Comma 2 105 7" xfId="5094"/>
    <cellStyle name="Comma 2 105 7 2" xfId="5095"/>
    <cellStyle name="Comma 2 105 8" xfId="5096"/>
    <cellStyle name="Comma 2 105 8 2" xfId="5097"/>
    <cellStyle name="Comma 2 105 9" xfId="5098"/>
    <cellStyle name="Comma 2 105 9 2" xfId="5099"/>
    <cellStyle name="Comma 2 106" xfId="5100"/>
    <cellStyle name="Comma 2 106 10" xfId="5101"/>
    <cellStyle name="Comma 2 106 2" xfId="5102"/>
    <cellStyle name="Comma 2 106 2 2" xfId="5103"/>
    <cellStyle name="Comma 2 106 3" xfId="5104"/>
    <cellStyle name="Comma 2 106 3 2" xfId="5105"/>
    <cellStyle name="Comma 2 106 4" xfId="5106"/>
    <cellStyle name="Comma 2 106 4 2" xfId="5107"/>
    <cellStyle name="Comma 2 106 5" xfId="5108"/>
    <cellStyle name="Comma 2 106 5 2" xfId="5109"/>
    <cellStyle name="Comma 2 106 6" xfId="5110"/>
    <cellStyle name="Comma 2 106 6 2" xfId="5111"/>
    <cellStyle name="Comma 2 106 7" xfId="5112"/>
    <cellStyle name="Comma 2 106 7 2" xfId="5113"/>
    <cellStyle name="Comma 2 106 8" xfId="5114"/>
    <cellStyle name="Comma 2 106 8 2" xfId="5115"/>
    <cellStyle name="Comma 2 106 9" xfId="5116"/>
    <cellStyle name="Comma 2 106 9 2" xfId="5117"/>
    <cellStyle name="Comma 2 107" xfId="5118"/>
    <cellStyle name="Comma 2 107 10" xfId="5119"/>
    <cellStyle name="Comma 2 107 2" xfId="5120"/>
    <cellStyle name="Comma 2 107 2 2" xfId="5121"/>
    <cellStyle name="Comma 2 107 3" xfId="5122"/>
    <cellStyle name="Comma 2 107 3 2" xfId="5123"/>
    <cellStyle name="Comma 2 107 4" xfId="5124"/>
    <cellStyle name="Comma 2 107 4 2" xfId="5125"/>
    <cellStyle name="Comma 2 107 5" xfId="5126"/>
    <cellStyle name="Comma 2 107 5 2" xfId="5127"/>
    <cellStyle name="Comma 2 107 6" xfId="5128"/>
    <cellStyle name="Comma 2 107 6 2" xfId="5129"/>
    <cellStyle name="Comma 2 107 7" xfId="5130"/>
    <cellStyle name="Comma 2 107 7 2" xfId="5131"/>
    <cellStyle name="Comma 2 107 8" xfId="5132"/>
    <cellStyle name="Comma 2 107 8 2" xfId="5133"/>
    <cellStyle name="Comma 2 107 9" xfId="5134"/>
    <cellStyle name="Comma 2 107 9 2" xfId="5135"/>
    <cellStyle name="Comma 2 108" xfId="5136"/>
    <cellStyle name="Comma 2 108 2" xfId="5137"/>
    <cellStyle name="Comma 2 109" xfId="5138"/>
    <cellStyle name="Comma 2 109 2" xfId="5139"/>
    <cellStyle name="Comma 2 11" xfId="5140"/>
    <cellStyle name="Comma 2 110" xfId="5141"/>
    <cellStyle name="Comma 2 110 2" xfId="5142"/>
    <cellStyle name="Comma 2 111" xfId="5143"/>
    <cellStyle name="Comma 2 111 2" xfId="5144"/>
    <cellStyle name="Comma 2 112" xfId="5145"/>
    <cellStyle name="Comma 2 112 2" xfId="5146"/>
    <cellStyle name="Comma 2 113" xfId="5147"/>
    <cellStyle name="Comma 2 113 2" xfId="5148"/>
    <cellStyle name="Comma 2 114" xfId="5149"/>
    <cellStyle name="Comma 2 114 2" xfId="5150"/>
    <cellStyle name="Comma 2 115" xfId="5151"/>
    <cellStyle name="Comma 2 115 2" xfId="5152"/>
    <cellStyle name="Comma 2 116" xfId="5153"/>
    <cellStyle name="Comma 2 116 2" xfId="5154"/>
    <cellStyle name="Comma 2 117" xfId="5155"/>
    <cellStyle name="Comma 2 117 2" xfId="5156"/>
    <cellStyle name="Comma 2 118" xfId="5157"/>
    <cellStyle name="Comma 2 118 2" xfId="5158"/>
    <cellStyle name="Comma 2 119" xfId="5159"/>
    <cellStyle name="Comma 2 119 2" xfId="5160"/>
    <cellStyle name="Comma 2 12" xfId="5161"/>
    <cellStyle name="Comma 2 120" xfId="5162"/>
    <cellStyle name="Comma 2 120 2" xfId="5163"/>
    <cellStyle name="Comma 2 121" xfId="5164"/>
    <cellStyle name="Comma 2 121 2" xfId="5165"/>
    <cellStyle name="Comma 2 122" xfId="5166"/>
    <cellStyle name="Comma 2 123" xfId="5167"/>
    <cellStyle name="Comma 2 124" xfId="5168"/>
    <cellStyle name="Comma 2 125" xfId="5169"/>
    <cellStyle name="Comma 2 126" xfId="5170"/>
    <cellStyle name="Comma 2 127" xfId="5171"/>
    <cellStyle name="Comma 2 128" xfId="5172"/>
    <cellStyle name="Comma 2 13" xfId="5173"/>
    <cellStyle name="Comma 2 14" xfId="5174"/>
    <cellStyle name="Comma 2 14 2" xfId="5175"/>
    <cellStyle name="Comma 2 15" xfId="5176"/>
    <cellStyle name="Comma 2 15 2" xfId="5177"/>
    <cellStyle name="Comma 2 16" xfId="5178"/>
    <cellStyle name="Comma 2 16 2" xfId="5179"/>
    <cellStyle name="Comma 2 17" xfId="5180"/>
    <cellStyle name="Comma 2 17 2" xfId="5181"/>
    <cellStyle name="Comma 2 18" xfId="5182"/>
    <cellStyle name="Comma 2 18 2" xfId="5183"/>
    <cellStyle name="Comma 2 19" xfId="5184"/>
    <cellStyle name="Comma 2 19 2" xfId="5185"/>
    <cellStyle name="Comma 2 2" xfId="5186"/>
    <cellStyle name="Comma 2 2 10" xfId="5187"/>
    <cellStyle name="Comma 2 2 100" xfId="5188"/>
    <cellStyle name="Comma 2 2 100 2" xfId="5189"/>
    <cellStyle name="Comma 2 2 101" xfId="5190"/>
    <cellStyle name="Comma 2 2 101 2" xfId="5191"/>
    <cellStyle name="Comma 2 2 102" xfId="5192"/>
    <cellStyle name="Comma 2 2 102 10" xfId="5193"/>
    <cellStyle name="Comma 2 2 102 2" xfId="5194"/>
    <cellStyle name="Comma 2 2 102 2 2" xfId="5195"/>
    <cellStyle name="Comma 2 2 102 3" xfId="5196"/>
    <cellStyle name="Comma 2 2 102 3 2" xfId="5197"/>
    <cellStyle name="Comma 2 2 102 4" xfId="5198"/>
    <cellStyle name="Comma 2 2 102 4 2" xfId="5199"/>
    <cellStyle name="Comma 2 2 102 5" xfId="5200"/>
    <cellStyle name="Comma 2 2 102 5 2" xfId="5201"/>
    <cellStyle name="Comma 2 2 102 6" xfId="5202"/>
    <cellStyle name="Comma 2 2 102 6 2" xfId="5203"/>
    <cellStyle name="Comma 2 2 102 7" xfId="5204"/>
    <cellStyle name="Comma 2 2 102 7 2" xfId="5205"/>
    <cellStyle name="Comma 2 2 102 8" xfId="5206"/>
    <cellStyle name="Comma 2 2 102 8 2" xfId="5207"/>
    <cellStyle name="Comma 2 2 102 9" xfId="5208"/>
    <cellStyle name="Comma 2 2 102 9 2" xfId="5209"/>
    <cellStyle name="Comma 2 2 103" xfId="5210"/>
    <cellStyle name="Comma 2 2 103 10" xfId="5211"/>
    <cellStyle name="Comma 2 2 103 2" xfId="5212"/>
    <cellStyle name="Comma 2 2 103 2 2" xfId="5213"/>
    <cellStyle name="Comma 2 2 103 3" xfId="5214"/>
    <cellStyle name="Comma 2 2 103 3 2" xfId="5215"/>
    <cellStyle name="Comma 2 2 103 4" xfId="5216"/>
    <cellStyle name="Comma 2 2 103 4 2" xfId="5217"/>
    <cellStyle name="Comma 2 2 103 5" xfId="5218"/>
    <cellStyle name="Comma 2 2 103 5 2" xfId="5219"/>
    <cellStyle name="Comma 2 2 103 6" xfId="5220"/>
    <cellStyle name="Comma 2 2 103 6 2" xfId="5221"/>
    <cellStyle name="Comma 2 2 103 7" xfId="5222"/>
    <cellStyle name="Comma 2 2 103 7 2" xfId="5223"/>
    <cellStyle name="Comma 2 2 103 8" xfId="5224"/>
    <cellStyle name="Comma 2 2 103 8 2" xfId="5225"/>
    <cellStyle name="Comma 2 2 103 9" xfId="5226"/>
    <cellStyle name="Comma 2 2 103 9 2" xfId="5227"/>
    <cellStyle name="Comma 2 2 104" xfId="5228"/>
    <cellStyle name="Comma 2 2 104 10" xfId="5229"/>
    <cellStyle name="Comma 2 2 104 2" xfId="5230"/>
    <cellStyle name="Comma 2 2 104 2 2" xfId="5231"/>
    <cellStyle name="Comma 2 2 104 3" xfId="5232"/>
    <cellStyle name="Comma 2 2 104 3 2" xfId="5233"/>
    <cellStyle name="Comma 2 2 104 4" xfId="5234"/>
    <cellStyle name="Comma 2 2 104 4 2" xfId="5235"/>
    <cellStyle name="Comma 2 2 104 5" xfId="5236"/>
    <cellStyle name="Comma 2 2 104 5 2" xfId="5237"/>
    <cellStyle name="Comma 2 2 104 6" xfId="5238"/>
    <cellStyle name="Comma 2 2 104 6 2" xfId="5239"/>
    <cellStyle name="Comma 2 2 104 7" xfId="5240"/>
    <cellStyle name="Comma 2 2 104 7 2" xfId="5241"/>
    <cellStyle name="Comma 2 2 104 8" xfId="5242"/>
    <cellStyle name="Comma 2 2 104 8 2" xfId="5243"/>
    <cellStyle name="Comma 2 2 104 9" xfId="5244"/>
    <cellStyle name="Comma 2 2 104 9 2" xfId="5245"/>
    <cellStyle name="Comma 2 2 105" xfId="5246"/>
    <cellStyle name="Comma 2 2 105 2" xfId="5247"/>
    <cellStyle name="Comma 2 2 106" xfId="5248"/>
    <cellStyle name="Comma 2 2 106 2" xfId="5249"/>
    <cellStyle name="Comma 2 2 107" xfId="5250"/>
    <cellStyle name="Comma 2 2 107 2" xfId="5251"/>
    <cellStyle name="Comma 2 2 108" xfId="5252"/>
    <cellStyle name="Comma 2 2 108 2" xfId="5253"/>
    <cellStyle name="Comma 2 2 109" xfId="5254"/>
    <cellStyle name="Comma 2 2 109 2" xfId="5255"/>
    <cellStyle name="Comma 2 2 11" xfId="5256"/>
    <cellStyle name="Comma 2 2 110" xfId="5257"/>
    <cellStyle name="Comma 2 2 110 2" xfId="5258"/>
    <cellStyle name="Comma 2 2 111" xfId="5259"/>
    <cellStyle name="Comma 2 2 111 2" xfId="5260"/>
    <cellStyle name="Comma 2 2 112" xfId="5261"/>
    <cellStyle name="Comma 2 2 112 2" xfId="5262"/>
    <cellStyle name="Comma 2 2 113" xfId="5263"/>
    <cellStyle name="Comma 2 2 113 2" xfId="5264"/>
    <cellStyle name="Comma 2 2 114" xfId="5265"/>
    <cellStyle name="Comma 2 2 114 2" xfId="5266"/>
    <cellStyle name="Comma 2 2 115" xfId="5267"/>
    <cellStyle name="Comma 2 2 115 2" xfId="5268"/>
    <cellStyle name="Comma 2 2 116" xfId="5269"/>
    <cellStyle name="Comma 2 2 116 2" xfId="5270"/>
    <cellStyle name="Comma 2 2 117" xfId="5271"/>
    <cellStyle name="Comma 2 2 117 2" xfId="5272"/>
    <cellStyle name="Comma 2 2 118" xfId="5273"/>
    <cellStyle name="Comma 2 2 118 2" xfId="5274"/>
    <cellStyle name="Comma 2 2 119" xfId="5275"/>
    <cellStyle name="Comma 2 2 12" xfId="5276"/>
    <cellStyle name="Comma 2 2 120" xfId="5277"/>
    <cellStyle name="Comma 2 2 121" xfId="5278"/>
    <cellStyle name="Comma 2 2 13" xfId="5279"/>
    <cellStyle name="Comma 2 2 14" xfId="5280"/>
    <cellStyle name="Comma 2 2 14 2" xfId="5281"/>
    <cellStyle name="Comma 2 2 15" xfId="5282"/>
    <cellStyle name="Comma 2 2 15 2" xfId="5283"/>
    <cellStyle name="Comma 2 2 16" xfId="5284"/>
    <cellStyle name="Comma 2 2 16 2" xfId="5285"/>
    <cellStyle name="Comma 2 2 17" xfId="5286"/>
    <cellStyle name="Comma 2 2 17 2" xfId="5287"/>
    <cellStyle name="Comma 2 2 18" xfId="5288"/>
    <cellStyle name="Comma 2 2 18 2" xfId="5289"/>
    <cellStyle name="Comma 2 2 19" xfId="5290"/>
    <cellStyle name="Comma 2 2 19 2" xfId="5291"/>
    <cellStyle name="Comma 2 2 2" xfId="5292"/>
    <cellStyle name="Comma 2 2 2 10" xfId="5293"/>
    <cellStyle name="Comma 2 2 2 11" xfId="5294"/>
    <cellStyle name="Comma 2 2 2 12" xfId="5295"/>
    <cellStyle name="Comma 2 2 2 2" xfId="5296"/>
    <cellStyle name="Comma 2 2 2 3" xfId="5297"/>
    <cellStyle name="Comma 2 2 2 4" xfId="5298"/>
    <cellStyle name="Comma 2 2 2 5" xfId="5299"/>
    <cellStyle name="Comma 2 2 2 6" xfId="5300"/>
    <cellStyle name="Comma 2 2 2 7" xfId="5301"/>
    <cellStyle name="Comma 2 2 2 8" xfId="5302"/>
    <cellStyle name="Comma 2 2 2 9" xfId="5303"/>
    <cellStyle name="Comma 2 2 20" xfId="5304"/>
    <cellStyle name="Comma 2 2 20 2" xfId="5305"/>
    <cellStyle name="Comma 2 2 21" xfId="5306"/>
    <cellStyle name="Comma 2 2 21 2" xfId="5307"/>
    <cellStyle name="Comma 2 2 22" xfId="5308"/>
    <cellStyle name="Comma 2 2 22 2" xfId="5309"/>
    <cellStyle name="Comma 2 2 23" xfId="5310"/>
    <cellStyle name="Comma 2 2 23 2" xfId="5311"/>
    <cellStyle name="Comma 2 2 24" xfId="5312"/>
    <cellStyle name="Comma 2 2 24 2" xfId="5313"/>
    <cellStyle name="Comma 2 2 25" xfId="5314"/>
    <cellStyle name="Comma 2 2 25 2" xfId="5315"/>
    <cellStyle name="Comma 2 2 26" xfId="5316"/>
    <cellStyle name="Comma 2 2 26 2" xfId="5317"/>
    <cellStyle name="Comma 2 2 27" xfId="5318"/>
    <cellStyle name="Comma 2 2 27 2" xfId="5319"/>
    <cellStyle name="Comma 2 2 28" xfId="5320"/>
    <cellStyle name="Comma 2 2 28 2" xfId="5321"/>
    <cellStyle name="Comma 2 2 29" xfId="5322"/>
    <cellStyle name="Comma 2 2 29 2" xfId="5323"/>
    <cellStyle name="Comma 2 2 3" xfId="5324"/>
    <cellStyle name="Comma 2 2 3 10" xfId="5325"/>
    <cellStyle name="Comma 2 2 3 10 2" xfId="5326"/>
    <cellStyle name="Comma 2 2 3 11" xfId="5327"/>
    <cellStyle name="Comma 2 2 3 11 2" xfId="5328"/>
    <cellStyle name="Comma 2 2 3 12" xfId="5329"/>
    <cellStyle name="Comma 2 2 3 12 2" xfId="5330"/>
    <cellStyle name="Comma 2 2 3 13" xfId="5331"/>
    <cellStyle name="Comma 2 2 3 13 2" xfId="5332"/>
    <cellStyle name="Comma 2 2 3 14" xfId="5333"/>
    <cellStyle name="Comma 2 2 3 14 2" xfId="5334"/>
    <cellStyle name="Comma 2 2 3 15" xfId="5335"/>
    <cellStyle name="Comma 2 2 3 15 2" xfId="5336"/>
    <cellStyle name="Comma 2 2 3 16" xfId="5337"/>
    <cellStyle name="Comma 2 2 3 16 2" xfId="5338"/>
    <cellStyle name="Comma 2 2 3 17" xfId="5339"/>
    <cellStyle name="Comma 2 2 3 17 2" xfId="5340"/>
    <cellStyle name="Comma 2 2 3 18" xfId="5341"/>
    <cellStyle name="Comma 2 2 3 18 2" xfId="5342"/>
    <cellStyle name="Comma 2 2 3 19" xfId="5343"/>
    <cellStyle name="Comma 2 2 3 19 2" xfId="5344"/>
    <cellStyle name="Comma 2 2 3 2" xfId="5345"/>
    <cellStyle name="Comma 2 2 3 2 2" xfId="5346"/>
    <cellStyle name="Comma 2 2 3 3" xfId="5347"/>
    <cellStyle name="Comma 2 2 3 3 2" xfId="5348"/>
    <cellStyle name="Comma 2 2 3 4" xfId="5349"/>
    <cellStyle name="Comma 2 2 3 4 2" xfId="5350"/>
    <cellStyle name="Comma 2 2 3 5" xfId="5351"/>
    <cellStyle name="Comma 2 2 3 5 2" xfId="5352"/>
    <cellStyle name="Comma 2 2 3 6" xfId="5353"/>
    <cellStyle name="Comma 2 2 3 6 2" xfId="5354"/>
    <cellStyle name="Comma 2 2 3 7" xfId="5355"/>
    <cellStyle name="Comma 2 2 3 7 2" xfId="5356"/>
    <cellStyle name="Comma 2 2 3 8" xfId="5357"/>
    <cellStyle name="Comma 2 2 3 8 2" xfId="5358"/>
    <cellStyle name="Comma 2 2 3 9" xfId="5359"/>
    <cellStyle name="Comma 2 2 3 9 2" xfId="5360"/>
    <cellStyle name="Comma 2 2 30" xfId="5361"/>
    <cellStyle name="Comma 2 2 30 2" xfId="5362"/>
    <cellStyle name="Comma 2 2 31" xfId="5363"/>
    <cellStyle name="Comma 2 2 31 2" xfId="5364"/>
    <cellStyle name="Comma 2 2 32" xfId="5365"/>
    <cellStyle name="Comma 2 2 32 2" xfId="5366"/>
    <cellStyle name="Comma 2 2 33" xfId="5367"/>
    <cellStyle name="Comma 2 2 33 2" xfId="5368"/>
    <cellStyle name="Comma 2 2 34" xfId="5369"/>
    <cellStyle name="Comma 2 2 34 2" xfId="5370"/>
    <cellStyle name="Comma 2 2 35" xfId="5371"/>
    <cellStyle name="Comma 2 2 35 2" xfId="5372"/>
    <cellStyle name="Comma 2 2 36" xfId="5373"/>
    <cellStyle name="Comma 2 2 36 2" xfId="5374"/>
    <cellStyle name="Comma 2 2 37" xfId="5375"/>
    <cellStyle name="Comma 2 2 37 2" xfId="5376"/>
    <cellStyle name="Comma 2 2 38" xfId="5377"/>
    <cellStyle name="Comma 2 2 38 2" xfId="5378"/>
    <cellStyle name="Comma 2 2 39" xfId="5379"/>
    <cellStyle name="Comma 2 2 39 2" xfId="5380"/>
    <cellStyle name="Comma 2 2 4" xfId="5381"/>
    <cellStyle name="Comma 2 2 40" xfId="5382"/>
    <cellStyle name="Comma 2 2 40 2" xfId="5383"/>
    <cellStyle name="Comma 2 2 41" xfId="5384"/>
    <cellStyle name="Comma 2 2 41 2" xfId="5385"/>
    <cellStyle name="Comma 2 2 42" xfId="5386"/>
    <cellStyle name="Comma 2 2 42 2" xfId="5387"/>
    <cellStyle name="Comma 2 2 43" xfId="5388"/>
    <cellStyle name="Comma 2 2 43 2" xfId="5389"/>
    <cellStyle name="Comma 2 2 44" xfId="5390"/>
    <cellStyle name="Comma 2 2 44 2" xfId="5391"/>
    <cellStyle name="Comma 2 2 45" xfId="5392"/>
    <cellStyle name="Comma 2 2 45 2" xfId="5393"/>
    <cellStyle name="Comma 2 2 46" xfId="5394"/>
    <cellStyle name="Comma 2 2 46 2" xfId="5395"/>
    <cellStyle name="Comma 2 2 47" xfId="5396"/>
    <cellStyle name="Comma 2 2 47 2" xfId="5397"/>
    <cellStyle name="Comma 2 2 48" xfId="5398"/>
    <cellStyle name="Comma 2 2 48 2" xfId="5399"/>
    <cellStyle name="Comma 2 2 49" xfId="5400"/>
    <cellStyle name="Comma 2 2 49 2" xfId="5401"/>
    <cellStyle name="Comma 2 2 5" xfId="5402"/>
    <cellStyle name="Comma 2 2 50" xfId="5403"/>
    <cellStyle name="Comma 2 2 50 2" xfId="5404"/>
    <cellStyle name="Comma 2 2 51" xfId="5405"/>
    <cellStyle name="Comma 2 2 51 2" xfId="5406"/>
    <cellStyle name="Comma 2 2 52" xfId="5407"/>
    <cellStyle name="Comma 2 2 52 2" xfId="5408"/>
    <cellStyle name="Comma 2 2 53" xfId="5409"/>
    <cellStyle name="Comma 2 2 53 2" xfId="5410"/>
    <cellStyle name="Comma 2 2 54" xfId="5411"/>
    <cellStyle name="Comma 2 2 54 2" xfId="5412"/>
    <cellStyle name="Comma 2 2 55" xfId="5413"/>
    <cellStyle name="Comma 2 2 55 2" xfId="5414"/>
    <cellStyle name="Comma 2 2 56" xfId="5415"/>
    <cellStyle name="Comma 2 2 56 2" xfId="5416"/>
    <cellStyle name="Comma 2 2 57" xfId="5417"/>
    <cellStyle name="Comma 2 2 57 2" xfId="5418"/>
    <cellStyle name="Comma 2 2 58" xfId="5419"/>
    <cellStyle name="Comma 2 2 58 2" xfId="5420"/>
    <cellStyle name="Comma 2 2 59" xfId="5421"/>
    <cellStyle name="Comma 2 2 59 2" xfId="5422"/>
    <cellStyle name="Comma 2 2 6" xfId="5423"/>
    <cellStyle name="Comma 2 2 60" xfId="5424"/>
    <cellStyle name="Comma 2 2 60 2" xfId="5425"/>
    <cellStyle name="Comma 2 2 61" xfId="5426"/>
    <cellStyle name="Comma 2 2 61 2" xfId="5427"/>
    <cellStyle name="Comma 2 2 62" xfId="5428"/>
    <cellStyle name="Comma 2 2 62 2" xfId="5429"/>
    <cellStyle name="Comma 2 2 63" xfId="5430"/>
    <cellStyle name="Comma 2 2 63 2" xfId="5431"/>
    <cellStyle name="Comma 2 2 64" xfId="5432"/>
    <cellStyle name="Comma 2 2 64 2" xfId="5433"/>
    <cellStyle name="Comma 2 2 65" xfId="5434"/>
    <cellStyle name="Comma 2 2 65 2" xfId="5435"/>
    <cellStyle name="Comma 2 2 66" xfId="5436"/>
    <cellStyle name="Comma 2 2 66 2" xfId="5437"/>
    <cellStyle name="Comma 2 2 67" xfId="5438"/>
    <cellStyle name="Comma 2 2 67 2" xfId="5439"/>
    <cellStyle name="Comma 2 2 68" xfId="5440"/>
    <cellStyle name="Comma 2 2 68 2" xfId="5441"/>
    <cellStyle name="Comma 2 2 69" xfId="5442"/>
    <cellStyle name="Comma 2 2 69 2" xfId="5443"/>
    <cellStyle name="Comma 2 2 7" xfId="5444"/>
    <cellStyle name="Comma 2 2 70" xfId="5445"/>
    <cellStyle name="Comma 2 2 70 2" xfId="5446"/>
    <cellStyle name="Comma 2 2 71" xfId="5447"/>
    <cellStyle name="Comma 2 2 71 2" xfId="5448"/>
    <cellStyle name="Comma 2 2 72" xfId="5449"/>
    <cellStyle name="Comma 2 2 72 2" xfId="5450"/>
    <cellStyle name="Comma 2 2 73" xfId="5451"/>
    <cellStyle name="Comma 2 2 73 2" xfId="5452"/>
    <cellStyle name="Comma 2 2 74" xfId="5453"/>
    <cellStyle name="Comma 2 2 74 2" xfId="5454"/>
    <cellStyle name="Comma 2 2 75" xfId="5455"/>
    <cellStyle name="Comma 2 2 75 2" xfId="5456"/>
    <cellStyle name="Comma 2 2 76" xfId="5457"/>
    <cellStyle name="Comma 2 2 76 2" xfId="5458"/>
    <cellStyle name="Comma 2 2 77" xfId="5459"/>
    <cellStyle name="Comma 2 2 77 2" xfId="5460"/>
    <cellStyle name="Comma 2 2 78" xfId="5461"/>
    <cellStyle name="Comma 2 2 78 2" xfId="5462"/>
    <cellStyle name="Comma 2 2 79" xfId="5463"/>
    <cellStyle name="Comma 2 2 79 2" xfId="5464"/>
    <cellStyle name="Comma 2 2 8" xfId="5465"/>
    <cellStyle name="Comma 2 2 80" xfId="5466"/>
    <cellStyle name="Comma 2 2 80 2" xfId="5467"/>
    <cellStyle name="Comma 2 2 81" xfId="5468"/>
    <cellStyle name="Comma 2 2 81 2" xfId="5469"/>
    <cellStyle name="Comma 2 2 82" xfId="5470"/>
    <cellStyle name="Comma 2 2 82 2" xfId="5471"/>
    <cellStyle name="Comma 2 2 83" xfId="5472"/>
    <cellStyle name="Comma 2 2 83 2" xfId="5473"/>
    <cellStyle name="Comma 2 2 84" xfId="5474"/>
    <cellStyle name="Comma 2 2 84 2" xfId="5475"/>
    <cellStyle name="Comma 2 2 85" xfId="5476"/>
    <cellStyle name="Comma 2 2 85 2" xfId="5477"/>
    <cellStyle name="Comma 2 2 86" xfId="5478"/>
    <cellStyle name="Comma 2 2 86 2" xfId="5479"/>
    <cellStyle name="Comma 2 2 87" xfId="5480"/>
    <cellStyle name="Comma 2 2 87 2" xfId="5481"/>
    <cellStyle name="Comma 2 2 88" xfId="5482"/>
    <cellStyle name="Comma 2 2 88 2" xfId="5483"/>
    <cellStyle name="Comma 2 2 89" xfId="5484"/>
    <cellStyle name="Comma 2 2 89 2" xfId="5485"/>
    <cellStyle name="Comma 2 2 9" xfId="5486"/>
    <cellStyle name="Comma 2 2 90" xfId="5487"/>
    <cellStyle name="Comma 2 2 90 2" xfId="5488"/>
    <cellStyle name="Comma 2 2 91" xfId="5489"/>
    <cellStyle name="Comma 2 2 91 2" xfId="5490"/>
    <cellStyle name="Comma 2 2 92" xfId="5491"/>
    <cellStyle name="Comma 2 2 92 2" xfId="5492"/>
    <cellStyle name="Comma 2 2 93" xfId="5493"/>
    <cellStyle name="Comma 2 2 93 2" xfId="5494"/>
    <cellStyle name="Comma 2 2 94" xfId="5495"/>
    <cellStyle name="Comma 2 2 94 2" xfId="5496"/>
    <cellStyle name="Comma 2 2 95" xfId="5497"/>
    <cellStyle name="Comma 2 2 95 2" xfId="5498"/>
    <cellStyle name="Comma 2 2 96" xfId="5499"/>
    <cellStyle name="Comma 2 2 96 2" xfId="5500"/>
    <cellStyle name="Comma 2 2 97" xfId="5501"/>
    <cellStyle name="Comma 2 2 97 2" xfId="5502"/>
    <cellStyle name="Comma 2 2 98" xfId="5503"/>
    <cellStyle name="Comma 2 2 98 2" xfId="5504"/>
    <cellStyle name="Comma 2 2 99" xfId="5505"/>
    <cellStyle name="Comma 2 2 99 2" xfId="5506"/>
    <cellStyle name="Comma 2 20" xfId="5507"/>
    <cellStyle name="Comma 2 20 2" xfId="5508"/>
    <cellStyle name="Comma 2 21" xfId="5509"/>
    <cellStyle name="Comma 2 21 2" xfId="5510"/>
    <cellStyle name="Comma 2 22" xfId="5511"/>
    <cellStyle name="Comma 2 22 2" xfId="5512"/>
    <cellStyle name="Comma 2 23" xfId="5513"/>
    <cellStyle name="Comma 2 23 2" xfId="5514"/>
    <cellStyle name="Comma 2 24" xfId="5515"/>
    <cellStyle name="Comma 2 24 2" xfId="5516"/>
    <cellStyle name="Comma 2 25" xfId="5517"/>
    <cellStyle name="Comma 2 25 2" xfId="5518"/>
    <cellStyle name="Comma 2 26" xfId="5519"/>
    <cellStyle name="Comma 2 26 2" xfId="5520"/>
    <cellStyle name="Comma 2 27" xfId="5521"/>
    <cellStyle name="Comma 2 27 2" xfId="5522"/>
    <cellStyle name="Comma 2 28" xfId="5523"/>
    <cellStyle name="Comma 2 28 2" xfId="5524"/>
    <cellStyle name="Comma 2 29" xfId="5525"/>
    <cellStyle name="Comma 2 29 2" xfId="5526"/>
    <cellStyle name="Comma 2 3" xfId="5527"/>
    <cellStyle name="Comma 2 3 10" xfId="5528"/>
    <cellStyle name="Comma 2 3 11" xfId="5529"/>
    <cellStyle name="Comma 2 3 12" xfId="5530"/>
    <cellStyle name="Comma 2 3 12 2" xfId="5531"/>
    <cellStyle name="Comma 2 3 13" xfId="5532"/>
    <cellStyle name="Comma 2 3 13 2" xfId="5533"/>
    <cellStyle name="Comma 2 3 14" xfId="5534"/>
    <cellStyle name="Comma 2 3 2" xfId="5535"/>
    <cellStyle name="Comma 2 3 3" xfId="5536"/>
    <cellStyle name="Comma 2 3 4" xfId="5537"/>
    <cellStyle name="Comma 2 3 5" xfId="5538"/>
    <cellStyle name="Comma 2 3 6" xfId="5539"/>
    <cellStyle name="Comma 2 3 7" xfId="5540"/>
    <cellStyle name="Comma 2 3 8" xfId="5541"/>
    <cellStyle name="Comma 2 3 9" xfId="5542"/>
    <cellStyle name="Comma 2 30" xfId="5543"/>
    <cellStyle name="Comma 2 30 2" xfId="5544"/>
    <cellStyle name="Comma 2 31" xfId="5545"/>
    <cellStyle name="Comma 2 31 2" xfId="5546"/>
    <cellStyle name="Comma 2 32" xfId="5547"/>
    <cellStyle name="Comma 2 32 2" xfId="5548"/>
    <cellStyle name="Comma 2 33" xfId="5549"/>
    <cellStyle name="Comma 2 33 2" xfId="5550"/>
    <cellStyle name="Comma 2 34" xfId="5551"/>
    <cellStyle name="Comma 2 34 2" xfId="5552"/>
    <cellStyle name="Comma 2 35" xfId="5553"/>
    <cellStyle name="Comma 2 35 2" xfId="5554"/>
    <cellStyle name="Comma 2 36" xfId="5555"/>
    <cellStyle name="Comma 2 36 2" xfId="5556"/>
    <cellStyle name="Comma 2 37" xfId="5557"/>
    <cellStyle name="Comma 2 37 2" xfId="5558"/>
    <cellStyle name="Comma 2 38" xfId="5559"/>
    <cellStyle name="Comma 2 38 2" xfId="5560"/>
    <cellStyle name="Comma 2 39" xfId="5561"/>
    <cellStyle name="Comma 2 39 2" xfId="5562"/>
    <cellStyle name="Comma 2 4" xfId="5563"/>
    <cellStyle name="Comma 2 40" xfId="5564"/>
    <cellStyle name="Comma 2 40 2" xfId="5565"/>
    <cellStyle name="Comma 2 41" xfId="5566"/>
    <cellStyle name="Comma 2 41 2" xfId="5567"/>
    <cellStyle name="Comma 2 42" xfId="5568"/>
    <cellStyle name="Comma 2 42 2" xfId="5569"/>
    <cellStyle name="Comma 2 43" xfId="5570"/>
    <cellStyle name="Comma 2 43 2" xfId="5571"/>
    <cellStyle name="Comma 2 44" xfId="5572"/>
    <cellStyle name="Comma 2 44 2" xfId="5573"/>
    <cellStyle name="Comma 2 45" xfId="5574"/>
    <cellStyle name="Comma 2 45 2" xfId="5575"/>
    <cellStyle name="Comma 2 46" xfId="5576"/>
    <cellStyle name="Comma 2 46 2" xfId="5577"/>
    <cellStyle name="Comma 2 47" xfId="5578"/>
    <cellStyle name="Comma 2 47 2" xfId="5579"/>
    <cellStyle name="Comma 2 48" xfId="5580"/>
    <cellStyle name="Comma 2 48 2" xfId="5581"/>
    <cellStyle name="Comma 2 49" xfId="5582"/>
    <cellStyle name="Comma 2 49 2" xfId="5583"/>
    <cellStyle name="Comma 2 5" xfId="5584"/>
    <cellStyle name="Comma 2 5 10" xfId="5585"/>
    <cellStyle name="Comma 2 5 10 2" xfId="5586"/>
    <cellStyle name="Comma 2 5 11" xfId="5587"/>
    <cellStyle name="Comma 2 5 11 2" xfId="5588"/>
    <cellStyle name="Comma 2 5 12" xfId="5589"/>
    <cellStyle name="Comma 2 5 12 2" xfId="5590"/>
    <cellStyle name="Comma 2 5 13" xfId="5591"/>
    <cellStyle name="Comma 2 5 13 2" xfId="5592"/>
    <cellStyle name="Comma 2 5 14" xfId="5593"/>
    <cellStyle name="Comma 2 5 14 2" xfId="5594"/>
    <cellStyle name="Comma 2 5 15" xfId="5595"/>
    <cellStyle name="Comma 2 5 15 2" xfId="5596"/>
    <cellStyle name="Comma 2 5 16" xfId="5597"/>
    <cellStyle name="Comma 2 5 16 2" xfId="5598"/>
    <cellStyle name="Comma 2 5 17" xfId="5599"/>
    <cellStyle name="Comma 2 5 17 2" xfId="5600"/>
    <cellStyle name="Comma 2 5 18" xfId="5601"/>
    <cellStyle name="Comma 2 5 18 2" xfId="5602"/>
    <cellStyle name="Comma 2 5 19" xfId="5603"/>
    <cellStyle name="Comma 2 5 19 2" xfId="5604"/>
    <cellStyle name="Comma 2 5 2" xfId="5605"/>
    <cellStyle name="Comma 2 5 2 2" xfId="5606"/>
    <cellStyle name="Comma 2 5 20" xfId="5607"/>
    <cellStyle name="Comma 2 5 20 2" xfId="5608"/>
    <cellStyle name="Comma 2 5 21" xfId="5609"/>
    <cellStyle name="Comma 2 5 21 2" xfId="5610"/>
    <cellStyle name="Comma 2 5 3" xfId="5611"/>
    <cellStyle name="Comma 2 5 3 2" xfId="5612"/>
    <cellStyle name="Comma 2 5 4" xfId="5613"/>
    <cellStyle name="Comma 2 5 4 2" xfId="5614"/>
    <cellStyle name="Comma 2 5 5" xfId="5615"/>
    <cellStyle name="Comma 2 5 5 2" xfId="5616"/>
    <cellStyle name="Comma 2 5 6" xfId="5617"/>
    <cellStyle name="Comma 2 5 6 2" xfId="5618"/>
    <cellStyle name="Comma 2 5 7" xfId="5619"/>
    <cellStyle name="Comma 2 5 7 2" xfId="5620"/>
    <cellStyle name="Comma 2 5 8" xfId="5621"/>
    <cellStyle name="Comma 2 5 8 2" xfId="5622"/>
    <cellStyle name="Comma 2 5 9" xfId="5623"/>
    <cellStyle name="Comma 2 5 9 2" xfId="5624"/>
    <cellStyle name="Comma 2 50" xfId="5625"/>
    <cellStyle name="Comma 2 50 2" xfId="5626"/>
    <cellStyle name="Comma 2 51" xfId="5627"/>
    <cellStyle name="Comma 2 51 2" xfId="5628"/>
    <cellStyle name="Comma 2 52" xfId="5629"/>
    <cellStyle name="Comma 2 52 2" xfId="5630"/>
    <cellStyle name="Comma 2 53" xfId="5631"/>
    <cellStyle name="Comma 2 53 2" xfId="5632"/>
    <cellStyle name="Comma 2 54" xfId="5633"/>
    <cellStyle name="Comma 2 54 2" xfId="5634"/>
    <cellStyle name="Comma 2 55" xfId="5635"/>
    <cellStyle name="Comma 2 55 2" xfId="5636"/>
    <cellStyle name="Comma 2 56" xfId="5637"/>
    <cellStyle name="Comma 2 56 2" xfId="5638"/>
    <cellStyle name="Comma 2 57" xfId="5639"/>
    <cellStyle name="Comma 2 57 2" xfId="5640"/>
    <cellStyle name="Comma 2 58" xfId="5641"/>
    <cellStyle name="Comma 2 58 2" xfId="5642"/>
    <cellStyle name="Comma 2 59" xfId="5643"/>
    <cellStyle name="Comma 2 59 2" xfId="5644"/>
    <cellStyle name="Comma 2 6" xfId="5645"/>
    <cellStyle name="Comma 2 6 10" xfId="5646"/>
    <cellStyle name="Comma 2 6 10 2" xfId="5647"/>
    <cellStyle name="Comma 2 6 11" xfId="5648"/>
    <cellStyle name="Comma 2 6 11 2" xfId="5649"/>
    <cellStyle name="Comma 2 6 12" xfId="5650"/>
    <cellStyle name="Comma 2 6 12 2" xfId="5651"/>
    <cellStyle name="Comma 2 6 13" xfId="5652"/>
    <cellStyle name="Comma 2 6 13 2" xfId="5653"/>
    <cellStyle name="Comma 2 6 14" xfId="5654"/>
    <cellStyle name="Comma 2 6 14 2" xfId="5655"/>
    <cellStyle name="Comma 2 6 15" xfId="5656"/>
    <cellStyle name="Comma 2 6 15 2" xfId="5657"/>
    <cellStyle name="Comma 2 6 16" xfId="5658"/>
    <cellStyle name="Comma 2 6 16 2" xfId="5659"/>
    <cellStyle name="Comma 2 6 17" xfId="5660"/>
    <cellStyle name="Comma 2 6 17 2" xfId="5661"/>
    <cellStyle name="Comma 2 6 18" xfId="5662"/>
    <cellStyle name="Comma 2 6 18 2" xfId="5663"/>
    <cellStyle name="Comma 2 6 19" xfId="5664"/>
    <cellStyle name="Comma 2 6 19 2" xfId="5665"/>
    <cellStyle name="Comma 2 6 2" xfId="5666"/>
    <cellStyle name="Comma 2 6 2 2" xfId="5667"/>
    <cellStyle name="Comma 2 6 3" xfId="5668"/>
    <cellStyle name="Comma 2 6 3 2" xfId="5669"/>
    <cellStyle name="Comma 2 6 4" xfId="5670"/>
    <cellStyle name="Comma 2 6 4 2" xfId="5671"/>
    <cellStyle name="Comma 2 6 5" xfId="5672"/>
    <cellStyle name="Comma 2 6 5 2" xfId="5673"/>
    <cellStyle name="Comma 2 6 6" xfId="5674"/>
    <cellStyle name="Comma 2 6 6 2" xfId="5675"/>
    <cellStyle name="Comma 2 6 7" xfId="5676"/>
    <cellStyle name="Comma 2 6 7 2" xfId="5677"/>
    <cellStyle name="Comma 2 6 8" xfId="5678"/>
    <cellStyle name="Comma 2 6 8 2" xfId="5679"/>
    <cellStyle name="Comma 2 6 9" xfId="5680"/>
    <cellStyle name="Comma 2 6 9 2" xfId="5681"/>
    <cellStyle name="Comma 2 60" xfId="5682"/>
    <cellStyle name="Comma 2 60 2" xfId="5683"/>
    <cellStyle name="Comma 2 61" xfId="5684"/>
    <cellStyle name="Comma 2 61 2" xfId="5685"/>
    <cellStyle name="Comma 2 62" xfId="5686"/>
    <cellStyle name="Comma 2 62 2" xfId="5687"/>
    <cellStyle name="Comma 2 63" xfId="5688"/>
    <cellStyle name="Comma 2 63 2" xfId="5689"/>
    <cellStyle name="Comma 2 64" xfId="5690"/>
    <cellStyle name="Comma 2 64 2" xfId="5691"/>
    <cellStyle name="Comma 2 65" xfId="5692"/>
    <cellStyle name="Comma 2 65 2" xfId="5693"/>
    <cellStyle name="Comma 2 66" xfId="5694"/>
    <cellStyle name="Comma 2 66 2" xfId="5695"/>
    <cellStyle name="Comma 2 67" xfId="5696"/>
    <cellStyle name="Comma 2 67 2" xfId="5697"/>
    <cellStyle name="Comma 2 68" xfId="5698"/>
    <cellStyle name="Comma 2 68 2" xfId="5699"/>
    <cellStyle name="Comma 2 69" xfId="5700"/>
    <cellStyle name="Comma 2 69 2" xfId="5701"/>
    <cellStyle name="Comma 2 7" xfId="5702"/>
    <cellStyle name="Comma 2 70" xfId="5703"/>
    <cellStyle name="Comma 2 70 2" xfId="5704"/>
    <cellStyle name="Comma 2 71" xfId="5705"/>
    <cellStyle name="Comma 2 71 2" xfId="5706"/>
    <cellStyle name="Comma 2 72" xfId="5707"/>
    <cellStyle name="Comma 2 72 2" xfId="5708"/>
    <cellStyle name="Comma 2 73" xfId="5709"/>
    <cellStyle name="Comma 2 73 2" xfId="5710"/>
    <cellStyle name="Comma 2 74" xfId="5711"/>
    <cellStyle name="Comma 2 74 2" xfId="5712"/>
    <cellStyle name="Comma 2 75" xfId="5713"/>
    <cellStyle name="Comma 2 75 2" xfId="5714"/>
    <cellStyle name="Comma 2 76" xfId="5715"/>
    <cellStyle name="Comma 2 76 2" xfId="5716"/>
    <cellStyle name="Comma 2 77" xfId="5717"/>
    <cellStyle name="Comma 2 77 2" xfId="5718"/>
    <cellStyle name="Comma 2 78" xfId="5719"/>
    <cellStyle name="Comma 2 78 2" xfId="5720"/>
    <cellStyle name="Comma 2 79" xfId="5721"/>
    <cellStyle name="Comma 2 79 2" xfId="5722"/>
    <cellStyle name="Comma 2 8" xfId="5723"/>
    <cellStyle name="Comma 2 80" xfId="5724"/>
    <cellStyle name="Comma 2 80 2" xfId="5725"/>
    <cellStyle name="Comma 2 81" xfId="5726"/>
    <cellStyle name="Comma 2 81 2" xfId="5727"/>
    <cellStyle name="Comma 2 82" xfId="5728"/>
    <cellStyle name="Comma 2 82 2" xfId="5729"/>
    <cellStyle name="Comma 2 83" xfId="5730"/>
    <cellStyle name="Comma 2 83 2" xfId="5731"/>
    <cellStyle name="Comma 2 84" xfId="5732"/>
    <cellStyle name="Comma 2 84 2" xfId="5733"/>
    <cellStyle name="Comma 2 85" xfId="5734"/>
    <cellStyle name="Comma 2 85 2" xfId="5735"/>
    <cellStyle name="Comma 2 86" xfId="5736"/>
    <cellStyle name="Comma 2 86 2" xfId="5737"/>
    <cellStyle name="Comma 2 87" xfId="5738"/>
    <cellStyle name="Comma 2 87 2" xfId="5739"/>
    <cellStyle name="Comma 2 88" xfId="5740"/>
    <cellStyle name="Comma 2 88 2" xfId="5741"/>
    <cellStyle name="Comma 2 89" xfId="5742"/>
    <cellStyle name="Comma 2 89 2" xfId="5743"/>
    <cellStyle name="Comma 2 9" xfId="5744"/>
    <cellStyle name="Comma 2 90" xfId="5745"/>
    <cellStyle name="Comma 2 90 2" xfId="5746"/>
    <cellStyle name="Comma 2 91" xfId="5747"/>
    <cellStyle name="Comma 2 91 2" xfId="5748"/>
    <cellStyle name="Comma 2 92" xfId="5749"/>
    <cellStyle name="Comma 2 92 2" xfId="5750"/>
    <cellStyle name="Comma 2 93" xfId="5751"/>
    <cellStyle name="Comma 2 93 2" xfId="5752"/>
    <cellStyle name="Comma 2 94" xfId="5753"/>
    <cellStyle name="Comma 2 94 2" xfId="5754"/>
    <cellStyle name="Comma 2 95" xfId="5755"/>
    <cellStyle name="Comma 2 95 2" xfId="5756"/>
    <cellStyle name="Comma 2 96" xfId="5757"/>
    <cellStyle name="Comma 2 96 2" xfId="5758"/>
    <cellStyle name="Comma 2 97" xfId="5759"/>
    <cellStyle name="Comma 2 97 2" xfId="5760"/>
    <cellStyle name="Comma 2 98" xfId="5761"/>
    <cellStyle name="Comma 2 98 2" xfId="5762"/>
    <cellStyle name="Comma 2 99" xfId="5763"/>
    <cellStyle name="Comma 2 99 2" xfId="5764"/>
    <cellStyle name="Comma 2*" xfId="5765"/>
    <cellStyle name="Comma 2_Book1" xfId="5766"/>
    <cellStyle name="Comma 20" xfId="5767"/>
    <cellStyle name="Comma 20 2" xfId="5768"/>
    <cellStyle name="Comma 20 3" xfId="5769"/>
    <cellStyle name="Comma 200" xfId="5770"/>
    <cellStyle name="Comma 201" xfId="5771"/>
    <cellStyle name="Comma 202" xfId="5772"/>
    <cellStyle name="Comma 203" xfId="5773"/>
    <cellStyle name="Comma 204" xfId="5774"/>
    <cellStyle name="Comma 205" xfId="5775"/>
    <cellStyle name="Comma 206" xfId="5776"/>
    <cellStyle name="Comma 207" xfId="5777"/>
    <cellStyle name="Comma 208" xfId="5778"/>
    <cellStyle name="Comma 209" xfId="5779"/>
    <cellStyle name="Comma 21" xfId="5780"/>
    <cellStyle name="Comma 21 2" xfId="5781"/>
    <cellStyle name="Comma 21 2 2" xfId="5782"/>
    <cellStyle name="Comma 21 2 3" xfId="5783"/>
    <cellStyle name="Comma 21 3" xfId="5784"/>
    <cellStyle name="Comma 210" xfId="5785"/>
    <cellStyle name="Comma 211" xfId="5786"/>
    <cellStyle name="Comma 212" xfId="5787"/>
    <cellStyle name="Comma 213" xfId="5788"/>
    <cellStyle name="Comma 214" xfId="5789"/>
    <cellStyle name="Comma 215" xfId="5790"/>
    <cellStyle name="Comma 215 2" xfId="5791"/>
    <cellStyle name="Comma 216" xfId="5792"/>
    <cellStyle name="Comma 216 2" xfId="5793"/>
    <cellStyle name="Comma 217" xfId="5794"/>
    <cellStyle name="Comma 218" xfId="5795"/>
    <cellStyle name="Comma 219" xfId="5796"/>
    <cellStyle name="Comma 22" xfId="5797"/>
    <cellStyle name="Comma 22 2" xfId="5798"/>
    <cellStyle name="Comma 22 2 2" xfId="5799"/>
    <cellStyle name="Comma 22 2 2 2" xfId="5800"/>
    <cellStyle name="Comma 22 3" xfId="5801"/>
    <cellStyle name="Comma 22 3 2" xfId="5802"/>
    <cellStyle name="Comma 22 3 3" xfId="5803"/>
    <cellStyle name="Comma 22 4" xfId="5804"/>
    <cellStyle name="Comma 22 5" xfId="5805"/>
    <cellStyle name="Comma 220" xfId="5806"/>
    <cellStyle name="Comma 221" xfId="5807"/>
    <cellStyle name="Comma 222" xfId="5808"/>
    <cellStyle name="Comma 223" xfId="5809"/>
    <cellStyle name="Comma 224" xfId="5810"/>
    <cellStyle name="Comma 225" xfId="5811"/>
    <cellStyle name="Comma 226" xfId="5812"/>
    <cellStyle name="Comma 227" xfId="5813"/>
    <cellStyle name="Comma 228" xfId="5814"/>
    <cellStyle name="Comma 229" xfId="5815"/>
    <cellStyle name="Comma 23" xfId="5816"/>
    <cellStyle name="Comma 23 2" xfId="5817"/>
    <cellStyle name="Comma 23 3" xfId="5818"/>
    <cellStyle name="Comma 23 4" xfId="5819"/>
    <cellStyle name="Comma 23 5" xfId="5820"/>
    <cellStyle name="Comma 23 6" xfId="5821"/>
    <cellStyle name="Comma 23 7" xfId="5822"/>
    <cellStyle name="Comma 23 8" xfId="5823"/>
    <cellStyle name="Comma 230" xfId="5824"/>
    <cellStyle name="Comma 231" xfId="5825"/>
    <cellStyle name="Comma 232" xfId="5826"/>
    <cellStyle name="Comma 233" xfId="5827"/>
    <cellStyle name="Comma 234" xfId="5828"/>
    <cellStyle name="Comma 235" xfId="5829"/>
    <cellStyle name="Comma 236" xfId="5830"/>
    <cellStyle name="Comma 237" xfId="5831"/>
    <cellStyle name="Comma 238" xfId="5832"/>
    <cellStyle name="Comma 239" xfId="5833"/>
    <cellStyle name="Comma 24" xfId="5834"/>
    <cellStyle name="Comma 24 2" xfId="5835"/>
    <cellStyle name="Comma 24 2 2" xfId="5836"/>
    <cellStyle name="Comma 24 3" xfId="5837"/>
    <cellStyle name="Comma 24 3 2" xfId="5838"/>
    <cellStyle name="Comma 24 3 3" xfId="5839"/>
    <cellStyle name="Comma 24 3 4" xfId="5840"/>
    <cellStyle name="Comma 24 3 5" xfId="5841"/>
    <cellStyle name="Comma 24 4" xfId="5842"/>
    <cellStyle name="Comma 24 5" xfId="5843"/>
    <cellStyle name="Comma 24 6" xfId="5844"/>
    <cellStyle name="Comma 24 7" xfId="5845"/>
    <cellStyle name="Comma 24 8" xfId="5846"/>
    <cellStyle name="Comma 240" xfId="5847"/>
    <cellStyle name="Comma 241" xfId="5848"/>
    <cellStyle name="Comma 242" xfId="5849"/>
    <cellStyle name="Comma 243" xfId="5850"/>
    <cellStyle name="Comma 244" xfId="5851"/>
    <cellStyle name="Comma 245" xfId="5852"/>
    <cellStyle name="Comma 246" xfId="5853"/>
    <cellStyle name="Comma 247" xfId="5854"/>
    <cellStyle name="Comma 248" xfId="5855"/>
    <cellStyle name="Comma 248 2" xfId="5856"/>
    <cellStyle name="Comma 248 3" xfId="5857"/>
    <cellStyle name="Comma 249" xfId="5858"/>
    <cellStyle name="Comma 249 2" xfId="5859"/>
    <cellStyle name="Comma 25" xfId="5860"/>
    <cellStyle name="Comma 25 2" xfId="5861"/>
    <cellStyle name="Comma 25 3" xfId="5862"/>
    <cellStyle name="Comma 25 4" xfId="5863"/>
    <cellStyle name="Comma 25 5" xfId="5864"/>
    <cellStyle name="Comma 25 6" xfId="5865"/>
    <cellStyle name="Comma 25 7" xfId="5866"/>
    <cellStyle name="Comma 25 8" xfId="5867"/>
    <cellStyle name="Comma 250" xfId="5868"/>
    <cellStyle name="Comma 251" xfId="5869"/>
    <cellStyle name="Comma 252" xfId="5870"/>
    <cellStyle name="Comma 253" xfId="5871"/>
    <cellStyle name="Comma 254" xfId="5872"/>
    <cellStyle name="Comma 255" xfId="5873"/>
    <cellStyle name="Comma 256" xfId="5874"/>
    <cellStyle name="Comma 257" xfId="5875"/>
    <cellStyle name="Comma 258" xfId="5876"/>
    <cellStyle name="Comma 259" xfId="5877"/>
    <cellStyle name="Comma 26" xfId="5878"/>
    <cellStyle name="Comma 26 2" xfId="5879"/>
    <cellStyle name="Comma 26 3" xfId="5880"/>
    <cellStyle name="Comma 260" xfId="5881"/>
    <cellStyle name="Comma 261" xfId="5882"/>
    <cellStyle name="Comma 27" xfId="5883"/>
    <cellStyle name="Comma 270" xfId="5884"/>
    <cellStyle name="Comma 272" xfId="5885"/>
    <cellStyle name="Comma 274" xfId="5886"/>
    <cellStyle name="Comma 28" xfId="5887"/>
    <cellStyle name="Comma 29" xfId="5888"/>
    <cellStyle name="Comma 3" xfId="5889"/>
    <cellStyle name="Comma 3 10" xfId="5890"/>
    <cellStyle name="Comma 3 10 2" xfId="5891"/>
    <cellStyle name="Comma 3 11" xfId="5892"/>
    <cellStyle name="Comma 3 11 2" xfId="5893"/>
    <cellStyle name="Comma 3 12" xfId="5894"/>
    <cellStyle name="Comma 3 12 2" xfId="5895"/>
    <cellStyle name="Comma 3 13" xfId="5896"/>
    <cellStyle name="Comma 3 13 2" xfId="5897"/>
    <cellStyle name="Comma 3 14" xfId="5898"/>
    <cellStyle name="Comma 3 14 2" xfId="5899"/>
    <cellStyle name="Comma 3 15" xfId="5900"/>
    <cellStyle name="Comma 3 15 2" xfId="5901"/>
    <cellStyle name="Comma 3 16" xfId="5902"/>
    <cellStyle name="Comma 3 16 2" xfId="5903"/>
    <cellStyle name="Comma 3 17" xfId="5904"/>
    <cellStyle name="Comma 3 17 2" xfId="5905"/>
    <cellStyle name="Comma 3 18" xfId="5906"/>
    <cellStyle name="Comma 3 18 2" xfId="5907"/>
    <cellStyle name="Comma 3 19" xfId="5908"/>
    <cellStyle name="Comma 3 19 2" xfId="5909"/>
    <cellStyle name="Comma 3 2" xfId="5910"/>
    <cellStyle name="Comma 3 2 10" xfId="5911"/>
    <cellStyle name="Comma 3 2 10 2" xfId="5912"/>
    <cellStyle name="Comma 3 2 11" xfId="5913"/>
    <cellStyle name="Comma 3 2 11 2" xfId="5914"/>
    <cellStyle name="Comma 3 2 12" xfId="5915"/>
    <cellStyle name="Comma 3 2 12 2" xfId="5916"/>
    <cellStyle name="Comma 3 2 13" xfId="5917"/>
    <cellStyle name="Comma 3 2 13 2" xfId="5918"/>
    <cellStyle name="Comma 3 2 14" xfId="5919"/>
    <cellStyle name="Comma 3 2 15" xfId="5920"/>
    <cellStyle name="Comma 3 2 2" xfId="5921"/>
    <cellStyle name="Comma 3 2 2 2" xfId="5922"/>
    <cellStyle name="Comma 3 2 3" xfId="5923"/>
    <cellStyle name="Comma 3 2 3 2" xfId="5924"/>
    <cellStyle name="Comma 3 2 4" xfId="5925"/>
    <cellStyle name="Comma 3 2 4 2" xfId="5926"/>
    <cellStyle name="Comma 3 2 5" xfId="5927"/>
    <cellStyle name="Comma 3 2 5 2" xfId="5928"/>
    <cellStyle name="Comma 3 2 6" xfId="5929"/>
    <cellStyle name="Comma 3 2 6 2" xfId="5930"/>
    <cellStyle name="Comma 3 2 7" xfId="5931"/>
    <cellStyle name="Comma 3 2 7 2" xfId="5932"/>
    <cellStyle name="Comma 3 2 8" xfId="5933"/>
    <cellStyle name="Comma 3 2 8 2" xfId="5934"/>
    <cellStyle name="Comma 3 2 9" xfId="5935"/>
    <cellStyle name="Comma 3 2 9 2" xfId="5936"/>
    <cellStyle name="Comma 3 20" xfId="5937"/>
    <cellStyle name="Comma 3 20 2" xfId="5938"/>
    <cellStyle name="Comma 3 21" xfId="5939"/>
    <cellStyle name="Comma 3 21 2" xfId="5940"/>
    <cellStyle name="Comma 3 22" xfId="5941"/>
    <cellStyle name="Comma 3 22 2" xfId="5942"/>
    <cellStyle name="Comma 3 23" xfId="5943"/>
    <cellStyle name="Comma 3 23 2" xfId="5944"/>
    <cellStyle name="Comma 3 24" xfId="5945"/>
    <cellStyle name="Comma 3 24 2" xfId="5946"/>
    <cellStyle name="Comma 3 25" xfId="5947"/>
    <cellStyle name="Comma 3 25 2" xfId="5948"/>
    <cellStyle name="Comma 3 26" xfId="5949"/>
    <cellStyle name="Comma 3 26 2" xfId="5950"/>
    <cellStyle name="Comma 3 27" xfId="5951"/>
    <cellStyle name="Comma 3 27 2" xfId="5952"/>
    <cellStyle name="Comma 3 28" xfId="5953"/>
    <cellStyle name="Comma 3 28 2" xfId="5954"/>
    <cellStyle name="Comma 3 29" xfId="5955"/>
    <cellStyle name="Comma 3 29 2" xfId="5956"/>
    <cellStyle name="Comma 3 3" xfId="5957"/>
    <cellStyle name="Comma 3 3 2" xfId="5958"/>
    <cellStyle name="Comma 3 30" xfId="5959"/>
    <cellStyle name="Comma 3 30 2" xfId="5960"/>
    <cellStyle name="Comma 3 31" xfId="5961"/>
    <cellStyle name="Comma 3 31 2" xfId="5962"/>
    <cellStyle name="Comma 3 32" xfId="5963"/>
    <cellStyle name="Comma 3 32 2" xfId="5964"/>
    <cellStyle name="Comma 3 33" xfId="5965"/>
    <cellStyle name="Comma 3 33 2" xfId="5966"/>
    <cellStyle name="Comma 3 34" xfId="5967"/>
    <cellStyle name="Comma 3 34 2" xfId="5968"/>
    <cellStyle name="Comma 3 35" xfId="5969"/>
    <cellStyle name="Comma 3 35 2" xfId="5970"/>
    <cellStyle name="Comma 3 36" xfId="5971"/>
    <cellStyle name="Comma 3 36 2" xfId="5972"/>
    <cellStyle name="Comma 3 37" xfId="5973"/>
    <cellStyle name="Comma 3 37 2" xfId="5974"/>
    <cellStyle name="Comma 3 38" xfId="5975"/>
    <cellStyle name="Comma 3 38 2" xfId="5976"/>
    <cellStyle name="Comma 3 39" xfId="5977"/>
    <cellStyle name="Comma 3 39 2" xfId="5978"/>
    <cellStyle name="Comma 3 4" xfId="5979"/>
    <cellStyle name="Comma 3 4 2" xfId="5980"/>
    <cellStyle name="Comma 3 40" xfId="5981"/>
    <cellStyle name="Comma 3 40 2" xfId="5982"/>
    <cellStyle name="Comma 3 41" xfId="5983"/>
    <cellStyle name="Comma 3 41 2" xfId="5984"/>
    <cellStyle name="Comma 3 42" xfId="5985"/>
    <cellStyle name="Comma 3 42 2" xfId="5986"/>
    <cellStyle name="Comma 3 43" xfId="5987"/>
    <cellStyle name="Comma 3 43 2" xfId="5988"/>
    <cellStyle name="Comma 3 44" xfId="5989"/>
    <cellStyle name="Comma 3 44 2" xfId="5990"/>
    <cellStyle name="Comma 3 45" xfId="5991"/>
    <cellStyle name="Comma 3 45 2" xfId="5992"/>
    <cellStyle name="Comma 3 46" xfId="5993"/>
    <cellStyle name="Comma 3 46 2" xfId="5994"/>
    <cellStyle name="Comma 3 47" xfId="5995"/>
    <cellStyle name="Comma 3 47 2" xfId="5996"/>
    <cellStyle name="Comma 3 48" xfId="5997"/>
    <cellStyle name="Comma 3 48 2" xfId="5998"/>
    <cellStyle name="Comma 3 49" xfId="5999"/>
    <cellStyle name="Comma 3 49 2" xfId="6000"/>
    <cellStyle name="Comma 3 5" xfId="6001"/>
    <cellStyle name="Comma 3 5 2" xfId="6002"/>
    <cellStyle name="Comma 3 5 3" xfId="6003"/>
    <cellStyle name="Comma 3 50" xfId="6004"/>
    <cellStyle name="Comma 3 50 2" xfId="6005"/>
    <cellStyle name="Comma 3 51" xfId="6006"/>
    <cellStyle name="Comma 3 51 2" xfId="6007"/>
    <cellStyle name="Comma 3 52" xfId="6008"/>
    <cellStyle name="Comma 3 52 2" xfId="6009"/>
    <cellStyle name="Comma 3 53" xfId="6010"/>
    <cellStyle name="Comma 3 53 2" xfId="6011"/>
    <cellStyle name="Comma 3 54" xfId="6012"/>
    <cellStyle name="Comma 3 54 2" xfId="6013"/>
    <cellStyle name="Comma 3 55" xfId="6014"/>
    <cellStyle name="Comma 3 55 2" xfId="6015"/>
    <cellStyle name="Comma 3 56" xfId="6016"/>
    <cellStyle name="Comma 3 56 2" xfId="6017"/>
    <cellStyle name="Comma 3 57" xfId="6018"/>
    <cellStyle name="Comma 3 57 2" xfId="6019"/>
    <cellStyle name="Comma 3 58" xfId="6020"/>
    <cellStyle name="Comma 3 58 2" xfId="6021"/>
    <cellStyle name="Comma 3 59" xfId="6022"/>
    <cellStyle name="Comma 3 59 2" xfId="6023"/>
    <cellStyle name="Comma 3 6" xfId="6024"/>
    <cellStyle name="Comma 3 6 2" xfId="6025"/>
    <cellStyle name="Comma 3 60" xfId="6026"/>
    <cellStyle name="Comma 3 60 2" xfId="6027"/>
    <cellStyle name="Comma 3 61" xfId="6028"/>
    <cellStyle name="Comma 3 61 2" xfId="6029"/>
    <cellStyle name="Comma 3 62" xfId="6030"/>
    <cellStyle name="Comma 3 62 2" xfId="6031"/>
    <cellStyle name="Comma 3 63" xfId="6032"/>
    <cellStyle name="Comma 3 63 2" xfId="6033"/>
    <cellStyle name="Comma 3 64" xfId="6034"/>
    <cellStyle name="Comma 3 64 2" xfId="6035"/>
    <cellStyle name="Comma 3 65" xfId="6036"/>
    <cellStyle name="Comma 3 65 2" xfId="6037"/>
    <cellStyle name="Comma 3 66" xfId="6038"/>
    <cellStyle name="Comma 3 66 2" xfId="6039"/>
    <cellStyle name="Comma 3 67" xfId="6040"/>
    <cellStyle name="Comma 3 67 2" xfId="6041"/>
    <cellStyle name="Comma 3 68" xfId="6042"/>
    <cellStyle name="Comma 3 68 2" xfId="6043"/>
    <cellStyle name="Comma 3 69" xfId="6044"/>
    <cellStyle name="Comma 3 69 2" xfId="6045"/>
    <cellStyle name="Comma 3 7" xfId="6046"/>
    <cellStyle name="Comma 3 7 2" xfId="6047"/>
    <cellStyle name="Comma 3 70" xfId="6048"/>
    <cellStyle name="Comma 3 70 2" xfId="6049"/>
    <cellStyle name="Comma 3 71" xfId="6050"/>
    <cellStyle name="Comma 3 71 2" xfId="6051"/>
    <cellStyle name="Comma 3 72" xfId="6052"/>
    <cellStyle name="Comma 3 72 2" xfId="6053"/>
    <cellStyle name="Comma 3 73" xfId="6054"/>
    <cellStyle name="Comma 3 73 2" xfId="6055"/>
    <cellStyle name="Comma 3 74" xfId="6056"/>
    <cellStyle name="Comma 3 74 2" xfId="6057"/>
    <cellStyle name="Comma 3 75" xfId="6058"/>
    <cellStyle name="Comma 3 75 2" xfId="6059"/>
    <cellStyle name="Comma 3 76" xfId="6060"/>
    <cellStyle name="Comma 3 76 2" xfId="6061"/>
    <cellStyle name="Comma 3 77" xfId="6062"/>
    <cellStyle name="Comma 3 77 2" xfId="6063"/>
    <cellStyle name="Comma 3 78" xfId="6064"/>
    <cellStyle name="Comma 3 78 2" xfId="6065"/>
    <cellStyle name="Comma 3 79" xfId="6066"/>
    <cellStyle name="Comma 3 79 2" xfId="6067"/>
    <cellStyle name="Comma 3 8" xfId="6068"/>
    <cellStyle name="Comma 3 8 2" xfId="6069"/>
    <cellStyle name="Comma 3 80" xfId="6070"/>
    <cellStyle name="Comma 3 80 2" xfId="6071"/>
    <cellStyle name="Comma 3 81" xfId="6072"/>
    <cellStyle name="Comma 3 81 2" xfId="6073"/>
    <cellStyle name="Comma 3 82" xfId="6074"/>
    <cellStyle name="Comma 3 82 2" xfId="6075"/>
    <cellStyle name="Comma 3 83" xfId="6076"/>
    <cellStyle name="Comma 3 83 2" xfId="6077"/>
    <cellStyle name="Comma 3 84" xfId="6078"/>
    <cellStyle name="Comma 3 84 2" xfId="6079"/>
    <cellStyle name="Comma 3 85" xfId="6080"/>
    <cellStyle name="Comma 3 85 2" xfId="6081"/>
    <cellStyle name="Comma 3 86" xfId="6082"/>
    <cellStyle name="Comma 3 86 2" xfId="6083"/>
    <cellStyle name="Comma 3 87" xfId="6084"/>
    <cellStyle name="Comma 3 88" xfId="6085"/>
    <cellStyle name="Comma 3 89" xfId="6086"/>
    <cellStyle name="Comma 3 9" xfId="6087"/>
    <cellStyle name="Comma 3 9 2" xfId="6088"/>
    <cellStyle name="Comma 3*" xfId="6089"/>
    <cellStyle name="Comma 30" xfId="6090"/>
    <cellStyle name="Comma 31" xfId="6091"/>
    <cellStyle name="Comma 32" xfId="6092"/>
    <cellStyle name="Comma 33" xfId="6093"/>
    <cellStyle name="Comma 34" xfId="6094"/>
    <cellStyle name="Comma 35" xfId="6095"/>
    <cellStyle name="Comma 36" xfId="6096"/>
    <cellStyle name="Comma 37" xfId="6097"/>
    <cellStyle name="Comma 38" xfId="6098"/>
    <cellStyle name="Comma 39" xfId="6099"/>
    <cellStyle name="Comma 4" xfId="6100"/>
    <cellStyle name="Comma 4 10" xfId="6101"/>
    <cellStyle name="Comma 4 11" xfId="6102"/>
    <cellStyle name="Comma 4 12" xfId="6103"/>
    <cellStyle name="Comma 4 12 2" xfId="6104"/>
    <cellStyle name="Comma 4 13" xfId="6105"/>
    <cellStyle name="Comma 4 13 2" xfId="6106"/>
    <cellStyle name="Comma 4 14" xfId="6107"/>
    <cellStyle name="Comma 4 14 2" xfId="6108"/>
    <cellStyle name="Comma 4 15" xfId="6109"/>
    <cellStyle name="Comma 4 15 2" xfId="6110"/>
    <cellStyle name="Comma 4 16" xfId="6111"/>
    <cellStyle name="Comma 4 17" xfId="6112"/>
    <cellStyle name="Comma 4 18" xfId="6113"/>
    <cellStyle name="Comma 4 19" xfId="6114"/>
    <cellStyle name="Comma 4 2" xfId="6115"/>
    <cellStyle name="Comma 4 2 2" xfId="6116"/>
    <cellStyle name="Comma 4 3" xfId="6117"/>
    <cellStyle name="Comma 4 3 2" xfId="6118"/>
    <cellStyle name="Comma 4 4" xfId="6119"/>
    <cellStyle name="Comma 4 5" xfId="6120"/>
    <cellStyle name="Comma 4 6" xfId="6121"/>
    <cellStyle name="Comma 4 7" xfId="6122"/>
    <cellStyle name="Comma 4 8" xfId="6123"/>
    <cellStyle name="Comma 4 9" xfId="6124"/>
    <cellStyle name="Comma 40" xfId="6125"/>
    <cellStyle name="Comma 41" xfId="6126"/>
    <cellStyle name="Comma 42" xfId="6127"/>
    <cellStyle name="Comma 43" xfId="6128"/>
    <cellStyle name="Comma 44" xfId="6129"/>
    <cellStyle name="Comma 45" xfId="6130"/>
    <cellStyle name="Comma 46" xfId="6131"/>
    <cellStyle name="Comma 47" xfId="6132"/>
    <cellStyle name="Comma 48" xfId="6133"/>
    <cellStyle name="Comma 49" xfId="6134"/>
    <cellStyle name="Comma 5" xfId="6135"/>
    <cellStyle name="Comma 5 10" xfId="6136"/>
    <cellStyle name="Comma 5 10 2" xfId="6137"/>
    <cellStyle name="Comma 5 11" xfId="6138"/>
    <cellStyle name="Comma 5 11 2" xfId="6139"/>
    <cellStyle name="Comma 5 12" xfId="6140"/>
    <cellStyle name="Comma 5 12 2" xfId="6141"/>
    <cellStyle name="Comma 5 13" xfId="6142"/>
    <cellStyle name="Comma 5 13 2" xfId="6143"/>
    <cellStyle name="Comma 5 14" xfId="6144"/>
    <cellStyle name="Comma 5 14 2" xfId="6145"/>
    <cellStyle name="Comma 5 15" xfId="6146"/>
    <cellStyle name="Comma 5 16" xfId="6147"/>
    <cellStyle name="Comma 5 17" xfId="6148"/>
    <cellStyle name="Comma 5 18" xfId="6149"/>
    <cellStyle name="Comma 5 2" xfId="6150"/>
    <cellStyle name="Comma 5 2 10" xfId="6151"/>
    <cellStyle name="Comma 5 2 10 2" xfId="6152"/>
    <cellStyle name="Comma 5 2 11" xfId="6153"/>
    <cellStyle name="Comma 5 2 11 2" xfId="6154"/>
    <cellStyle name="Comma 5 2 12" xfId="6155"/>
    <cellStyle name="Comma 5 2 12 2" xfId="6156"/>
    <cellStyle name="Comma 5 2 13" xfId="6157"/>
    <cellStyle name="Comma 5 2 13 2" xfId="6158"/>
    <cellStyle name="Comma 5 2 14" xfId="6159"/>
    <cellStyle name="Comma 5 2 14 2" xfId="6160"/>
    <cellStyle name="Comma 5 2 15" xfId="6161"/>
    <cellStyle name="Comma 5 2 15 2" xfId="6162"/>
    <cellStyle name="Comma 5 2 16" xfId="6163"/>
    <cellStyle name="Comma 5 2 16 2" xfId="6164"/>
    <cellStyle name="Comma 5 2 17" xfId="6165"/>
    <cellStyle name="Comma 5 2 17 2" xfId="6166"/>
    <cellStyle name="Comma 5 2 18" xfId="6167"/>
    <cellStyle name="Comma 5 2 18 2" xfId="6168"/>
    <cellStyle name="Comma 5 2 19" xfId="6169"/>
    <cellStyle name="Comma 5 2 19 2" xfId="6170"/>
    <cellStyle name="Comma 5 2 2" xfId="6171"/>
    <cellStyle name="Comma 5 2 2 2" xfId="6172"/>
    <cellStyle name="Comma 5 2 20" xfId="6173"/>
    <cellStyle name="Comma 5 2 20 2" xfId="6174"/>
    <cellStyle name="Comma 5 2 21" xfId="6175"/>
    <cellStyle name="Comma 5 2 22" xfId="6176"/>
    <cellStyle name="Comma 5 2 3" xfId="6177"/>
    <cellStyle name="Comma 5 2 3 2" xfId="6178"/>
    <cellStyle name="Comma 5 2 4" xfId="6179"/>
    <cellStyle name="Comma 5 2 4 2" xfId="6180"/>
    <cellStyle name="Comma 5 2 5" xfId="6181"/>
    <cellStyle name="Comma 5 2 5 2" xfId="6182"/>
    <cellStyle name="Comma 5 2 6" xfId="6183"/>
    <cellStyle name="Comma 5 2 6 2" xfId="6184"/>
    <cellStyle name="Comma 5 2 7" xfId="6185"/>
    <cellStyle name="Comma 5 2 7 2" xfId="6186"/>
    <cellStyle name="Comma 5 2 8" xfId="6187"/>
    <cellStyle name="Comma 5 2 8 2" xfId="6188"/>
    <cellStyle name="Comma 5 2 9" xfId="6189"/>
    <cellStyle name="Comma 5 2 9 2" xfId="6190"/>
    <cellStyle name="Comma 5 3" xfId="6191"/>
    <cellStyle name="Comma 5 3 2" xfId="6192"/>
    <cellStyle name="Comma 5 4" xfId="6193"/>
    <cellStyle name="Comma 5 4 2" xfId="6194"/>
    <cellStyle name="Comma 5 4 3" xfId="6195"/>
    <cellStyle name="Comma 5 5" xfId="6196"/>
    <cellStyle name="Comma 5 5 2" xfId="6197"/>
    <cellStyle name="Comma 5 6" xfId="6198"/>
    <cellStyle name="Comma 5 6 2" xfId="6199"/>
    <cellStyle name="Comma 5 7" xfId="6200"/>
    <cellStyle name="Comma 5 7 2" xfId="6201"/>
    <cellStyle name="Comma 5 8" xfId="6202"/>
    <cellStyle name="Comma 5 8 2" xfId="6203"/>
    <cellStyle name="Comma 5 9" xfId="6204"/>
    <cellStyle name="Comma 5 9 2" xfId="6205"/>
    <cellStyle name="Comma 50" xfId="6206"/>
    <cellStyle name="Comma 51" xfId="6207"/>
    <cellStyle name="Comma 52" xfId="6208"/>
    <cellStyle name="Comma 53" xfId="6209"/>
    <cellStyle name="Comma 54" xfId="6210"/>
    <cellStyle name="Comma 55" xfId="6211"/>
    <cellStyle name="Comma 56" xfId="6212"/>
    <cellStyle name="Comma 57" xfId="6213"/>
    <cellStyle name="Comma 58" xfId="6214"/>
    <cellStyle name="Comma 59" xfId="6215"/>
    <cellStyle name="Comma 6" xfId="6216"/>
    <cellStyle name="Comma 6 10" xfId="6217"/>
    <cellStyle name="Comma 6 10 2" xfId="6218"/>
    <cellStyle name="Comma 6 11" xfId="6219"/>
    <cellStyle name="Comma 6 11 2" xfId="6220"/>
    <cellStyle name="Comma 6 12" xfId="6221"/>
    <cellStyle name="Comma 6 12 2" xfId="6222"/>
    <cellStyle name="Comma 6 13" xfId="6223"/>
    <cellStyle name="Comma 6 13 2" xfId="6224"/>
    <cellStyle name="Comma 6 14" xfId="6225"/>
    <cellStyle name="Comma 6 15" xfId="6226"/>
    <cellStyle name="Comma 6 16" xfId="6227"/>
    <cellStyle name="Comma 6 2" xfId="6228"/>
    <cellStyle name="Comma 6 2 2" xfId="6229"/>
    <cellStyle name="Comma 6 3" xfId="6230"/>
    <cellStyle name="Comma 6 3 2" xfId="6231"/>
    <cellStyle name="Comma 6 3 3" xfId="6232"/>
    <cellStyle name="Comma 6 4" xfId="6233"/>
    <cellStyle name="Comma 6 4 2" xfId="6234"/>
    <cellStyle name="Comma 6 5" xfId="6235"/>
    <cellStyle name="Comma 6 5 2" xfId="6236"/>
    <cellStyle name="Comma 6 6" xfId="6237"/>
    <cellStyle name="Comma 6 6 2" xfId="6238"/>
    <cellStyle name="Comma 6 7" xfId="6239"/>
    <cellStyle name="Comma 6 7 2" xfId="6240"/>
    <cellStyle name="Comma 6 8" xfId="6241"/>
    <cellStyle name="Comma 6 8 2" xfId="6242"/>
    <cellStyle name="Comma 6 9" xfId="6243"/>
    <cellStyle name="Comma 6 9 2" xfId="6244"/>
    <cellStyle name="Comma 60" xfId="6245"/>
    <cellStyle name="Comma 61" xfId="6246"/>
    <cellStyle name="Comma 62" xfId="6247"/>
    <cellStyle name="Comma 63" xfId="6248"/>
    <cellStyle name="Comma 64" xfId="6249"/>
    <cellStyle name="Comma 65" xfId="6250"/>
    <cellStyle name="Comma 66" xfId="6251"/>
    <cellStyle name="Comma 67" xfId="6252"/>
    <cellStyle name="Comma 68" xfId="6253"/>
    <cellStyle name="Comma 69" xfId="6254"/>
    <cellStyle name="Comma 7" xfId="6255"/>
    <cellStyle name="Comma 7 10" xfId="6256"/>
    <cellStyle name="Comma 7 10 2" xfId="6257"/>
    <cellStyle name="Comma 7 11" xfId="6258"/>
    <cellStyle name="Comma 7 11 2" xfId="6259"/>
    <cellStyle name="Comma 7 12" xfId="6260"/>
    <cellStyle name="Comma 7 12 2" xfId="6261"/>
    <cellStyle name="Comma 7 13" xfId="6262"/>
    <cellStyle name="Comma 7 14" xfId="6263"/>
    <cellStyle name="Comma 7 15" xfId="6264"/>
    <cellStyle name="Comma 7 2" xfId="6265"/>
    <cellStyle name="Comma 7 2 2" xfId="6266"/>
    <cellStyle name="Comma 7 2 3" xfId="6267"/>
    <cellStyle name="Comma 7 3" xfId="6268"/>
    <cellStyle name="Comma 7 3 2" xfId="6269"/>
    <cellStyle name="Comma 7 3 3" xfId="6270"/>
    <cellStyle name="Comma 7 4" xfId="6271"/>
    <cellStyle name="Comma 7 4 2" xfId="6272"/>
    <cellStyle name="Comma 7 5" xfId="6273"/>
    <cellStyle name="Comma 7 5 2" xfId="6274"/>
    <cellStyle name="Comma 7 6" xfId="6275"/>
    <cellStyle name="Comma 7 6 2" xfId="6276"/>
    <cellStyle name="Comma 7 7" xfId="6277"/>
    <cellStyle name="Comma 7 7 2" xfId="6278"/>
    <cellStyle name="Comma 7 8" xfId="6279"/>
    <cellStyle name="Comma 7 8 2" xfId="6280"/>
    <cellStyle name="Comma 7 9" xfId="6281"/>
    <cellStyle name="Comma 7 9 2" xfId="6282"/>
    <cellStyle name="Comma 70" xfId="6283"/>
    <cellStyle name="Comma 71" xfId="6284"/>
    <cellStyle name="Comma 72" xfId="6285"/>
    <cellStyle name="Comma 73" xfId="6286"/>
    <cellStyle name="Comma 74" xfId="6287"/>
    <cellStyle name="Comma 75" xfId="6288"/>
    <cellStyle name="Comma 76" xfId="6289"/>
    <cellStyle name="Comma 77" xfId="6290"/>
    <cellStyle name="Comma 78" xfId="6291"/>
    <cellStyle name="Comma 79" xfId="6292"/>
    <cellStyle name="Comma 8" xfId="6293"/>
    <cellStyle name="Comma 8 10" xfId="6294"/>
    <cellStyle name="Comma 8 10 2" xfId="6295"/>
    <cellStyle name="Comma 8 11" xfId="6296"/>
    <cellStyle name="Comma 8 11 2" xfId="6297"/>
    <cellStyle name="Comma 8 12" xfId="6298"/>
    <cellStyle name="Comma 8 12 2" xfId="6299"/>
    <cellStyle name="Comma 8 13" xfId="6300"/>
    <cellStyle name="Comma 8 13 2" xfId="6301"/>
    <cellStyle name="Comma 8 14" xfId="6302"/>
    <cellStyle name="Comma 8 15" xfId="6303"/>
    <cellStyle name="Comma 8 16" xfId="6304"/>
    <cellStyle name="Comma 8 2" xfId="6305"/>
    <cellStyle name="Comma 8 2 10" xfId="6306"/>
    <cellStyle name="Comma 8 2 2" xfId="6307"/>
    <cellStyle name="Comma 8 2 2 2" xfId="6308"/>
    <cellStyle name="Comma 8 2 2 3" xfId="6309"/>
    <cellStyle name="Comma 8 2 3" xfId="6310"/>
    <cellStyle name="Comma 8 2 3 2" xfId="6311"/>
    <cellStyle name="Comma 8 2 3 3" xfId="6312"/>
    <cellStyle name="Comma 8 2 4" xfId="6313"/>
    <cellStyle name="Comma 8 2 4 2" xfId="6314"/>
    <cellStyle name="Comma 8 2 4 3" xfId="6315"/>
    <cellStyle name="Comma 8 2 5" xfId="6316"/>
    <cellStyle name="Comma 8 2 5 2" xfId="6317"/>
    <cellStyle name="Comma 8 2 5 3" xfId="6318"/>
    <cellStyle name="Comma 8 2 6" xfId="6319"/>
    <cellStyle name="Comma 8 2 6 2" xfId="6320"/>
    <cellStyle name="Comma 8 2 6 3" xfId="6321"/>
    <cellStyle name="Comma 8 2 7" xfId="6322"/>
    <cellStyle name="Comma 8 2 7 2" xfId="6323"/>
    <cellStyle name="Comma 8 2 7 3" xfId="6324"/>
    <cellStyle name="Comma 8 2 8" xfId="6325"/>
    <cellStyle name="Comma 8 2 8 2" xfId="6326"/>
    <cellStyle name="Comma 8 2 8 3" xfId="6327"/>
    <cellStyle name="Comma 8 2 9" xfId="6328"/>
    <cellStyle name="Comma 8 3" xfId="6329"/>
    <cellStyle name="Comma 8 3 2" xfId="6330"/>
    <cellStyle name="Comma 8 4" xfId="6331"/>
    <cellStyle name="Comma 8 4 2" xfId="6332"/>
    <cellStyle name="Comma 8 5" xfId="6333"/>
    <cellStyle name="Comma 8 5 2" xfId="6334"/>
    <cellStyle name="Comma 8 6" xfId="6335"/>
    <cellStyle name="Comma 8 6 2" xfId="6336"/>
    <cellStyle name="Comma 8 7" xfId="6337"/>
    <cellStyle name="Comma 8 7 2" xfId="6338"/>
    <cellStyle name="Comma 8 8" xfId="6339"/>
    <cellStyle name="Comma 8 8 2" xfId="6340"/>
    <cellStyle name="Comma 8 9" xfId="6341"/>
    <cellStyle name="Comma 8 9 2" xfId="6342"/>
    <cellStyle name="Comma 80" xfId="6343"/>
    <cellStyle name="Comma 81" xfId="6344"/>
    <cellStyle name="Comma 82" xfId="6345"/>
    <cellStyle name="Comma 83" xfId="6346"/>
    <cellStyle name="Comma 84" xfId="6347"/>
    <cellStyle name="Comma 85" xfId="6348"/>
    <cellStyle name="Comma 86" xfId="6349"/>
    <cellStyle name="Comma 87" xfId="6350"/>
    <cellStyle name="Comma 88" xfId="6351"/>
    <cellStyle name="Comma 89" xfId="6352"/>
    <cellStyle name="Comma 9" xfId="6353"/>
    <cellStyle name="Comma 9 10" xfId="6354"/>
    <cellStyle name="Comma 9 10 2" xfId="6355"/>
    <cellStyle name="Comma 9 11" xfId="6356"/>
    <cellStyle name="Comma 9 11 2" xfId="6357"/>
    <cellStyle name="Comma 9 12" xfId="6358"/>
    <cellStyle name="Comma 9 12 2" xfId="6359"/>
    <cellStyle name="Comma 9 13" xfId="6360"/>
    <cellStyle name="Comma 9 13 2" xfId="6361"/>
    <cellStyle name="Comma 9 14" xfId="6362"/>
    <cellStyle name="Comma 9 14 2" xfId="6363"/>
    <cellStyle name="Comma 9 15" xfId="6364"/>
    <cellStyle name="Comma 9 15 2" xfId="6365"/>
    <cellStyle name="Comma 9 16" xfId="6366"/>
    <cellStyle name="Comma 9 16 2" xfId="6367"/>
    <cellStyle name="Comma 9 17" xfId="6368"/>
    <cellStyle name="Comma 9 17 2" xfId="6369"/>
    <cellStyle name="Comma 9 18" xfId="6370"/>
    <cellStyle name="Comma 9 18 2" xfId="6371"/>
    <cellStyle name="Comma 9 19" xfId="6372"/>
    <cellStyle name="Comma 9 19 2" xfId="6373"/>
    <cellStyle name="Comma 9 2" xfId="6374"/>
    <cellStyle name="Comma 9 2 2" xfId="6375"/>
    <cellStyle name="Comma 9 2 3" xfId="6376"/>
    <cellStyle name="Comma 9 20" xfId="6377"/>
    <cellStyle name="Comma 9 3" xfId="6378"/>
    <cellStyle name="Comma 9 3 2" xfId="6379"/>
    <cellStyle name="Comma 9 4" xfId="6380"/>
    <cellStyle name="Comma 9 4 2" xfId="6381"/>
    <cellStyle name="Comma 9 5" xfId="6382"/>
    <cellStyle name="Comma 9 5 2" xfId="6383"/>
    <cellStyle name="Comma 9 6" xfId="6384"/>
    <cellStyle name="Comma 9 6 2" xfId="6385"/>
    <cellStyle name="Comma 9 7" xfId="6386"/>
    <cellStyle name="Comma 9 7 2" xfId="6387"/>
    <cellStyle name="Comma 9 8" xfId="6388"/>
    <cellStyle name="Comma 9 8 2" xfId="6389"/>
    <cellStyle name="Comma 9 9" xfId="6390"/>
    <cellStyle name="Comma 9 9 2" xfId="6391"/>
    <cellStyle name="Comma 90" xfId="6392"/>
    <cellStyle name="Comma 91" xfId="6393"/>
    <cellStyle name="Comma 92" xfId="6394"/>
    <cellStyle name="Comma 93" xfId="6395"/>
    <cellStyle name="Comma 94" xfId="6396"/>
    <cellStyle name="Comma 95" xfId="6397"/>
    <cellStyle name="Comma 96" xfId="6398"/>
    <cellStyle name="Comma 97" xfId="6399"/>
    <cellStyle name="Comma 98" xfId="6400"/>
    <cellStyle name="Comma 99" xfId="6401"/>
    <cellStyle name="Comma w/o decimals" xfId="6402"/>
    <cellStyle name="Comma w/o decimals 2" xfId="6403"/>
    <cellStyle name="Comma w/o decimals 3" xfId="6404"/>
    <cellStyle name="Comma*" xfId="6405"/>
    <cellStyle name="comma[0]" xfId="6406"/>
    <cellStyle name="Comma0" xfId="6407"/>
    <cellStyle name="Comma0 - Style2" xfId="6408"/>
    <cellStyle name="Comma0 - Style4" xfId="6409"/>
    <cellStyle name="Comma0 - Style4 2" xfId="6410"/>
    <cellStyle name="Comma0 - Style4 2 2" xfId="6411"/>
    <cellStyle name="Comma0 - Style4 2 3" xfId="6412"/>
    <cellStyle name="Comma0 - Style4 3" xfId="6413"/>
    <cellStyle name="Comma0 - Style4 4" xfId="6414"/>
    <cellStyle name="Comma0 - Style4 5" xfId="6415"/>
    <cellStyle name="Comma0 - Style4_Income Statement " xfId="6416"/>
    <cellStyle name="Comma0 - Style5" xfId="6417"/>
    <cellStyle name="Comma0 2" xfId="6418"/>
    <cellStyle name="Comma0 3" xfId="6419"/>
    <cellStyle name="Comma0_00401" xfId="6420"/>
    <cellStyle name="Comma1 - Style1" xfId="6421"/>
    <cellStyle name="Comment" xfId="6422"/>
    <cellStyle name="Comment 2" xfId="6423"/>
    <cellStyle name="Comment 2 2" xfId="6424"/>
    <cellStyle name="Comment 2 3" xfId="6425"/>
    <cellStyle name="Comment 3" xfId="6426"/>
    <cellStyle name="Comment 4" xfId="6427"/>
    <cellStyle name="Comment 5" xfId="6428"/>
    <cellStyle name="Comment_Income Statement " xfId="6429"/>
    <cellStyle name="CompanyName" xfId="6430"/>
    <cellStyle name="Copied" xfId="6431"/>
    <cellStyle name="Copy0_" xfId="6432"/>
    <cellStyle name="Copy1_" xfId="6433"/>
    <cellStyle name="Copy2_" xfId="6434"/>
    <cellStyle name="Curren - Style2" xfId="6435"/>
    <cellStyle name="Curren - Style6" xfId="6436"/>
    <cellStyle name="Currency" xfId="20484" builtinId="4"/>
    <cellStyle name="Currency (0)" xfId="6437"/>
    <cellStyle name="Currency (2)" xfId="6438"/>
    <cellStyle name="Currency [0.00]" xfId="6439"/>
    <cellStyle name="Currency [0] 2" xfId="6440"/>
    <cellStyle name="Currency [0] 2 2" xfId="6441"/>
    <cellStyle name="Currency [0] 2 2 2" xfId="6442"/>
    <cellStyle name="Currency [0] 2 2 3" xfId="6443"/>
    <cellStyle name="Currency [0] 2 2 4" xfId="6444"/>
    <cellStyle name="Currency [0] 2 2 5" xfId="6445"/>
    <cellStyle name="Currency [0] 2 3" xfId="6446"/>
    <cellStyle name="Currency [0] 2 4" xfId="6447"/>
    <cellStyle name="Currency [0] 2 5" xfId="6448"/>
    <cellStyle name="Currency [0] 2 6" xfId="6449"/>
    <cellStyle name="Currency [0] 2 7" xfId="6450"/>
    <cellStyle name="Currency [0] 2 8" xfId="6451"/>
    <cellStyle name="Currency [1]" xfId="6452"/>
    <cellStyle name="Currency [1] 2" xfId="6453"/>
    <cellStyle name="Currency [2]" xfId="6454"/>
    <cellStyle name="Currency [2] 2" xfId="6455"/>
    <cellStyle name="Currency [3 space]" xfId="6456"/>
    <cellStyle name="Currency [3]" xfId="6457"/>
    <cellStyle name="Currency [3] 10" xfId="6458"/>
    <cellStyle name="Currency [3] 2" xfId="6459"/>
    <cellStyle name="Currency [3] 3" xfId="6460"/>
    <cellStyle name="Currency [3] 3 2" xfId="6461"/>
    <cellStyle name="Currency [3] 4" xfId="6462"/>
    <cellStyle name="Currency [3] 4 2" xfId="6463"/>
    <cellStyle name="Currency [3] 5" xfId="6464"/>
    <cellStyle name="Currency [3] 5 2" xfId="6465"/>
    <cellStyle name="Currency [3] 6" xfId="6466"/>
    <cellStyle name="Currency [3] 7" xfId="6467"/>
    <cellStyle name="Currency [3] 8" xfId="6468"/>
    <cellStyle name="Currency [3] 9" xfId="6469"/>
    <cellStyle name="Currency [4]" xfId="6470"/>
    <cellStyle name="Currency [4] 2" xfId="6471"/>
    <cellStyle name="Currency [4] 2 2" xfId="6472"/>
    <cellStyle name="Currency [4] 2 2 2" xfId="6473"/>
    <cellStyle name="Currency [4] 2 2 2 2" xfId="6474"/>
    <cellStyle name="Currency [4] 2 2 3" xfId="6475"/>
    <cellStyle name="Currency [4] 2 2 3 2" xfId="6476"/>
    <cellStyle name="Currency [4] 2 3" xfId="6477"/>
    <cellStyle name="Currency [4] 2 3 2" xfId="6478"/>
    <cellStyle name="Currency [4] 2 4" xfId="6479"/>
    <cellStyle name="Currency [4] 2 4 2" xfId="6480"/>
    <cellStyle name="Currency [4] 3" xfId="6481"/>
    <cellStyle name="Currency [4] 3 2" xfId="6482"/>
    <cellStyle name="Currency [4] 3 2 2" xfId="6483"/>
    <cellStyle name="Currency [4] 3 2 2 2" xfId="6484"/>
    <cellStyle name="Currency [4] 3 2 3" xfId="6485"/>
    <cellStyle name="Currency [4] 3 2 3 2" xfId="6486"/>
    <cellStyle name="Currency [4] 3 3" xfId="6487"/>
    <cellStyle name="Currency [4] 3 3 2" xfId="6488"/>
    <cellStyle name="Currency [4] 3 4" xfId="6489"/>
    <cellStyle name="Currency [4] 3 4 2" xfId="6490"/>
    <cellStyle name="Currency [4] 4" xfId="6491"/>
    <cellStyle name="Currency [4] 4 2" xfId="6492"/>
    <cellStyle name="Currency [4] 4 3" xfId="6493"/>
    <cellStyle name="Currency [4] 4 3 2" xfId="6494"/>
    <cellStyle name="Currency [4] 4 4" xfId="6495"/>
    <cellStyle name="Currency [4] 4 4 2" xfId="6496"/>
    <cellStyle name="Currency [4] 5" xfId="6497"/>
    <cellStyle name="Currency [4] 5 2" xfId="6498"/>
    <cellStyle name="Currency [4] 5 3" xfId="6499"/>
    <cellStyle name="Currency [4] 5 3 2" xfId="6500"/>
    <cellStyle name="Currency [4] 5 4" xfId="6501"/>
    <cellStyle name="Currency [4] 5 4 2" xfId="6502"/>
    <cellStyle name="Currency [4] 6" xfId="6503"/>
    <cellStyle name="Currency [4] 6 2" xfId="6504"/>
    <cellStyle name="Currency [4] 7" xfId="6505"/>
    <cellStyle name="Currency [4] 7 2" xfId="6506"/>
    <cellStyle name="Currency 0" xfId="6507"/>
    <cellStyle name="Currency 10" xfId="6508"/>
    <cellStyle name="Currency 10 2" xfId="6509"/>
    <cellStyle name="Currency 10 2 2" xfId="6510"/>
    <cellStyle name="Currency 10 3" xfId="6511"/>
    <cellStyle name="Currency 10 4" xfId="6512"/>
    <cellStyle name="Currency 10 4 2" xfId="6513"/>
    <cellStyle name="Currency 100" xfId="6514"/>
    <cellStyle name="Currency 101" xfId="6515"/>
    <cellStyle name="Currency 102" xfId="6516"/>
    <cellStyle name="Currency 103" xfId="6517"/>
    <cellStyle name="Currency 104" xfId="6518"/>
    <cellStyle name="Currency 105" xfId="6519"/>
    <cellStyle name="Currency 106" xfId="6520"/>
    <cellStyle name="Currency 107" xfId="6521"/>
    <cellStyle name="Currency 108" xfId="6522"/>
    <cellStyle name="Currency 109" xfId="6523"/>
    <cellStyle name="Currency 11" xfId="6524"/>
    <cellStyle name="Currency 11 2" xfId="6525"/>
    <cellStyle name="Currency 11 3" xfId="6526"/>
    <cellStyle name="Currency 11 4" xfId="6527"/>
    <cellStyle name="Currency 110" xfId="6528"/>
    <cellStyle name="Currency 111" xfId="6529"/>
    <cellStyle name="Currency 112" xfId="6530"/>
    <cellStyle name="Currency 113" xfId="6531"/>
    <cellStyle name="Currency 114" xfId="6532"/>
    <cellStyle name="Currency 115" xfId="6533"/>
    <cellStyle name="Currency 115 2" xfId="6534"/>
    <cellStyle name="Currency 115 3" xfId="6535"/>
    <cellStyle name="Currency 116" xfId="6536"/>
    <cellStyle name="Currency 117" xfId="6537"/>
    <cellStyle name="Currency 118" xfId="6538"/>
    <cellStyle name="Currency 119" xfId="6539"/>
    <cellStyle name="Currency 12" xfId="6540"/>
    <cellStyle name="Currency 12 2" xfId="6541"/>
    <cellStyle name="Currency 12 3" xfId="6542"/>
    <cellStyle name="Currency 12 4" xfId="6543"/>
    <cellStyle name="Currency 12 5" xfId="6544"/>
    <cellStyle name="Currency 12 6" xfId="6545"/>
    <cellStyle name="Currency 12 7" xfId="6546"/>
    <cellStyle name="Currency 12 8" xfId="6547"/>
    <cellStyle name="Currency 120" xfId="6548"/>
    <cellStyle name="Currency 121" xfId="6549"/>
    <cellStyle name="Currency 122" xfId="6550"/>
    <cellStyle name="Currency 123" xfId="6551"/>
    <cellStyle name="Currency 124" xfId="6552"/>
    <cellStyle name="Currency 125" xfId="6553"/>
    <cellStyle name="Currency 126" xfId="6554"/>
    <cellStyle name="Currency 127" xfId="6555"/>
    <cellStyle name="Currency 128" xfId="6556"/>
    <cellStyle name="Currency 129" xfId="6557"/>
    <cellStyle name="Currency 13" xfId="6558"/>
    <cellStyle name="Currency 13 2" xfId="6559"/>
    <cellStyle name="Currency 13 3" xfId="6560"/>
    <cellStyle name="Currency 13 3 2" xfId="6561"/>
    <cellStyle name="Currency 13 3 3" xfId="6562"/>
    <cellStyle name="Currency 13 3 4" xfId="6563"/>
    <cellStyle name="Currency 13 3 5" xfId="6564"/>
    <cellStyle name="Currency 13 4" xfId="6565"/>
    <cellStyle name="Currency 13 5" xfId="6566"/>
    <cellStyle name="Currency 13 6" xfId="6567"/>
    <cellStyle name="Currency 13 7" xfId="6568"/>
    <cellStyle name="Currency 13 8" xfId="6569"/>
    <cellStyle name="Currency 130" xfId="6570"/>
    <cellStyle name="Currency 131" xfId="6571"/>
    <cellStyle name="Currency 132" xfId="6572"/>
    <cellStyle name="Currency 133" xfId="6573"/>
    <cellStyle name="Currency 134" xfId="6574"/>
    <cellStyle name="Currency 135" xfId="6575"/>
    <cellStyle name="Currency 136" xfId="6576"/>
    <cellStyle name="Currency 137" xfId="6577"/>
    <cellStyle name="Currency 138" xfId="6578"/>
    <cellStyle name="Currency 139" xfId="6579"/>
    <cellStyle name="Currency 14" xfId="6580"/>
    <cellStyle name="Currency 14 2" xfId="6581"/>
    <cellStyle name="Currency 14 3" xfId="6582"/>
    <cellStyle name="Currency 140" xfId="6583"/>
    <cellStyle name="Currency 141" xfId="6584"/>
    <cellStyle name="Currency 142" xfId="6585"/>
    <cellStyle name="Currency 143" xfId="6586"/>
    <cellStyle name="Currency 144" xfId="6587"/>
    <cellStyle name="Currency 145" xfId="6588"/>
    <cellStyle name="Currency 146" xfId="6589"/>
    <cellStyle name="Currency 147" xfId="6590"/>
    <cellStyle name="Currency 148" xfId="6591"/>
    <cellStyle name="Currency 149" xfId="6592"/>
    <cellStyle name="Currency 15" xfId="6593"/>
    <cellStyle name="Currency 15 2" xfId="6594"/>
    <cellStyle name="Currency 15 3" xfId="6595"/>
    <cellStyle name="Currency 150" xfId="6596"/>
    <cellStyle name="Currency 151" xfId="6597"/>
    <cellStyle name="Currency 152" xfId="6598"/>
    <cellStyle name="Currency 153" xfId="6599"/>
    <cellStyle name="Currency 154" xfId="6600"/>
    <cellStyle name="Currency 155" xfId="6601"/>
    <cellStyle name="Currency 156" xfId="6602"/>
    <cellStyle name="Currency 157" xfId="6603"/>
    <cellStyle name="Currency 158" xfId="6604"/>
    <cellStyle name="Currency 159" xfId="6605"/>
    <cellStyle name="Currency 16" xfId="6606"/>
    <cellStyle name="Currency 16 2" xfId="6607"/>
    <cellStyle name="Currency 16 3" xfId="6608"/>
    <cellStyle name="Currency 160" xfId="6609"/>
    <cellStyle name="Currency 161" xfId="6610"/>
    <cellStyle name="Currency 162" xfId="6611"/>
    <cellStyle name="Currency 163" xfId="6612"/>
    <cellStyle name="Currency 164" xfId="6613"/>
    <cellStyle name="Currency 165" xfId="6614"/>
    <cellStyle name="Currency 166" xfId="6615"/>
    <cellStyle name="Currency 167" xfId="6616"/>
    <cellStyle name="Currency 168" xfId="6617"/>
    <cellStyle name="Currency 169" xfId="6618"/>
    <cellStyle name="Currency 17" xfId="6619"/>
    <cellStyle name="Currency 170" xfId="6620"/>
    <cellStyle name="Currency 171" xfId="6621"/>
    <cellStyle name="Currency 172" xfId="6622"/>
    <cellStyle name="Currency 173" xfId="6623"/>
    <cellStyle name="Currency 174" xfId="6624"/>
    <cellStyle name="Currency 175" xfId="6625"/>
    <cellStyle name="Currency 176" xfId="6626"/>
    <cellStyle name="Currency 177" xfId="6627"/>
    <cellStyle name="Currency 178" xfId="6628"/>
    <cellStyle name="Currency 179" xfId="6629"/>
    <cellStyle name="Currency 18" xfId="6630"/>
    <cellStyle name="Currency 180" xfId="6631"/>
    <cellStyle name="Currency 181" xfId="6632"/>
    <cellStyle name="Currency 182" xfId="6633"/>
    <cellStyle name="Currency 183" xfId="6634"/>
    <cellStyle name="Currency 184" xfId="6635"/>
    <cellStyle name="Currency 185" xfId="6636"/>
    <cellStyle name="Currency 186" xfId="6637"/>
    <cellStyle name="Currency 187" xfId="6638"/>
    <cellStyle name="Currency 188" xfId="6639"/>
    <cellStyle name="Currency 189" xfId="6640"/>
    <cellStyle name="Currency 19" xfId="6641"/>
    <cellStyle name="Currency 190" xfId="6642"/>
    <cellStyle name="Currency 191" xfId="6643"/>
    <cellStyle name="Currency 192" xfId="6644"/>
    <cellStyle name="Currency 193" xfId="6645"/>
    <cellStyle name="Currency 194" xfId="6646"/>
    <cellStyle name="Currency 195" xfId="6647"/>
    <cellStyle name="Currency 196" xfId="6648"/>
    <cellStyle name="Currency 197" xfId="6649"/>
    <cellStyle name="Currency 198" xfId="6650"/>
    <cellStyle name="Currency 199" xfId="6651"/>
    <cellStyle name="Currency 2" xfId="6652"/>
    <cellStyle name="Currency 2 2" xfId="6653"/>
    <cellStyle name="Currency 2 2 2" xfId="6654"/>
    <cellStyle name="Currency 2 2 2 2" xfId="6655"/>
    <cellStyle name="Currency 2 2 3" xfId="6656"/>
    <cellStyle name="Currency 2 3" xfId="6657"/>
    <cellStyle name="Currency 2 3 2" xfId="6658"/>
    <cellStyle name="Currency 2 3 3" xfId="6659"/>
    <cellStyle name="Currency 2 4" xfId="6660"/>
    <cellStyle name="Currency 2 4 2" xfId="6661"/>
    <cellStyle name="Currency 2 5" xfId="6662"/>
    <cellStyle name="Currency 2 6" xfId="6663"/>
    <cellStyle name="Currency 2 7" xfId="6664"/>
    <cellStyle name="Currency 2 8" xfId="6665"/>
    <cellStyle name="Currency 2*" xfId="6666"/>
    <cellStyle name="Currency 2_Boston_Essex O&amp;M data FY11 at dept Level 4 rev 1" xfId="6667"/>
    <cellStyle name="Currency 20" xfId="6668"/>
    <cellStyle name="Currency 200" xfId="6669"/>
    <cellStyle name="Currency 201" xfId="6670"/>
    <cellStyle name="Currency 202" xfId="6671"/>
    <cellStyle name="Currency 203" xfId="6672"/>
    <cellStyle name="Currency 204" xfId="6673"/>
    <cellStyle name="Currency 205" xfId="6674"/>
    <cellStyle name="Currency 206" xfId="6675"/>
    <cellStyle name="Currency 207" xfId="6676"/>
    <cellStyle name="Currency 208" xfId="6677"/>
    <cellStyle name="Currency 209" xfId="6678"/>
    <cellStyle name="Currency 21" xfId="6679"/>
    <cellStyle name="Currency 210" xfId="6680"/>
    <cellStyle name="Currency 211" xfId="6681"/>
    <cellStyle name="Currency 212" xfId="6682"/>
    <cellStyle name="Currency 213" xfId="6683"/>
    <cellStyle name="Currency 214" xfId="6684"/>
    <cellStyle name="Currency 215" xfId="6685"/>
    <cellStyle name="Currency 216" xfId="6686"/>
    <cellStyle name="Currency 217" xfId="6687"/>
    <cellStyle name="Currency 218" xfId="6688"/>
    <cellStyle name="Currency 219" xfId="6689"/>
    <cellStyle name="Currency 22" xfId="6690"/>
    <cellStyle name="Currency 220" xfId="6691"/>
    <cellStyle name="Currency 23" xfId="6692"/>
    <cellStyle name="Currency 24" xfId="6693"/>
    <cellStyle name="Currency 25" xfId="6694"/>
    <cellStyle name="Currency 26" xfId="6695"/>
    <cellStyle name="Currency 27" xfId="6696"/>
    <cellStyle name="Currency 28" xfId="6697"/>
    <cellStyle name="Currency 29" xfId="6698"/>
    <cellStyle name="Currency 3" xfId="6699"/>
    <cellStyle name="Currency 3 10" xfId="6700"/>
    <cellStyle name="Currency 3 10 2" xfId="6701"/>
    <cellStyle name="Currency 3 2" xfId="6702"/>
    <cellStyle name="Currency 3 2 2" xfId="6703"/>
    <cellStyle name="Currency 3 2 3" xfId="6704"/>
    <cellStyle name="Currency 3 3" xfId="6705"/>
    <cellStyle name="Currency 3 4" xfId="6706"/>
    <cellStyle name="Currency 3 5" xfId="6707"/>
    <cellStyle name="Currency 3 6" xfId="6708"/>
    <cellStyle name="Currency 3*" xfId="6709"/>
    <cellStyle name="Currency 30" xfId="6710"/>
    <cellStyle name="Currency 31" xfId="6711"/>
    <cellStyle name="Currency 32" xfId="6712"/>
    <cellStyle name="Currency 33" xfId="6713"/>
    <cellStyle name="Currency 34" xfId="6714"/>
    <cellStyle name="Currency 35" xfId="6715"/>
    <cellStyle name="Currency 36" xfId="6716"/>
    <cellStyle name="Currency 37" xfId="6717"/>
    <cellStyle name="Currency 38" xfId="6718"/>
    <cellStyle name="Currency 39" xfId="6719"/>
    <cellStyle name="Currency 4" xfId="6720"/>
    <cellStyle name="Currency 4 2" xfId="6721"/>
    <cellStyle name="Currency 4 2 2" xfId="6722"/>
    <cellStyle name="Currency 4 2 3" xfId="6723"/>
    <cellStyle name="Currency 4 3" xfId="6724"/>
    <cellStyle name="Currency 4 3 2" xfId="6725"/>
    <cellStyle name="Currency 4 4" xfId="6726"/>
    <cellStyle name="Currency 4 5" xfId="6727"/>
    <cellStyle name="Currency 40" xfId="6728"/>
    <cellStyle name="Currency 41" xfId="6729"/>
    <cellStyle name="Currency 42" xfId="6730"/>
    <cellStyle name="Currency 43" xfId="6731"/>
    <cellStyle name="Currency 44" xfId="6732"/>
    <cellStyle name="Currency 45" xfId="6733"/>
    <cellStyle name="Currency 46" xfId="6734"/>
    <cellStyle name="Currency 47" xfId="6735"/>
    <cellStyle name="Currency 48" xfId="6736"/>
    <cellStyle name="Currency 49" xfId="6737"/>
    <cellStyle name="Currency 5" xfId="6738"/>
    <cellStyle name="Currency 5 2" xfId="6739"/>
    <cellStyle name="Currency 5 2 2" xfId="6740"/>
    <cellStyle name="Currency 5 2 3" xfId="6741"/>
    <cellStyle name="Currency 5 3" xfId="6742"/>
    <cellStyle name="Currency 5 4" xfId="6743"/>
    <cellStyle name="Currency 5 5" xfId="6744"/>
    <cellStyle name="Currency 50" xfId="6745"/>
    <cellStyle name="Currency 51" xfId="6746"/>
    <cellStyle name="Currency 52" xfId="6747"/>
    <cellStyle name="Currency 53" xfId="6748"/>
    <cellStyle name="Currency 54" xfId="6749"/>
    <cellStyle name="Currency 55" xfId="6750"/>
    <cellStyle name="Currency 56" xfId="6751"/>
    <cellStyle name="Currency 57" xfId="6752"/>
    <cellStyle name="Currency 58" xfId="6753"/>
    <cellStyle name="Currency 59" xfId="6754"/>
    <cellStyle name="Currency 6" xfId="6755"/>
    <cellStyle name="Currency 6 2" xfId="6756"/>
    <cellStyle name="Currency 6 2 2" xfId="6757"/>
    <cellStyle name="Currency 6 3" xfId="6758"/>
    <cellStyle name="Currency 6 4" xfId="6759"/>
    <cellStyle name="Currency 60" xfId="6760"/>
    <cellStyle name="Currency 61" xfId="6761"/>
    <cellStyle name="Currency 62" xfId="6762"/>
    <cellStyle name="Currency 63" xfId="6763"/>
    <cellStyle name="Currency 64" xfId="6764"/>
    <cellStyle name="Currency 65" xfId="6765"/>
    <cellStyle name="Currency 66" xfId="6766"/>
    <cellStyle name="Currency 67" xfId="6767"/>
    <cellStyle name="Currency 68" xfId="6768"/>
    <cellStyle name="Currency 69" xfId="6769"/>
    <cellStyle name="Currency 7" xfId="6770"/>
    <cellStyle name="Currency 7 2" xfId="6771"/>
    <cellStyle name="Currency 7 2 2" xfId="6772"/>
    <cellStyle name="Currency 7 3" xfId="6773"/>
    <cellStyle name="Currency 70" xfId="6774"/>
    <cellStyle name="Currency 71" xfId="6775"/>
    <cellStyle name="Currency 72" xfId="6776"/>
    <cellStyle name="Currency 73" xfId="6777"/>
    <cellStyle name="Currency 74" xfId="6778"/>
    <cellStyle name="Currency 75" xfId="6779"/>
    <cellStyle name="Currency 76" xfId="6780"/>
    <cellStyle name="Currency 77" xfId="6781"/>
    <cellStyle name="Currency 78" xfId="6782"/>
    <cellStyle name="Currency 79" xfId="6783"/>
    <cellStyle name="Currency 8" xfId="6784"/>
    <cellStyle name="Currency 8 2" xfId="6785"/>
    <cellStyle name="Currency 8 2 2" xfId="6786"/>
    <cellStyle name="Currency 8 3" xfId="6787"/>
    <cellStyle name="Currency 80" xfId="6788"/>
    <cellStyle name="Currency 81" xfId="6789"/>
    <cellStyle name="Currency 82" xfId="6790"/>
    <cellStyle name="Currency 83" xfId="6791"/>
    <cellStyle name="Currency 84" xfId="6792"/>
    <cellStyle name="Currency 85" xfId="6793"/>
    <cellStyle name="Currency 86" xfId="6794"/>
    <cellStyle name="Currency 87" xfId="6795"/>
    <cellStyle name="Currency 88" xfId="6796"/>
    <cellStyle name="Currency 89" xfId="6797"/>
    <cellStyle name="Currency 9" xfId="6798"/>
    <cellStyle name="Currency 9 2" xfId="6799"/>
    <cellStyle name="Currency 9 3" xfId="6800"/>
    <cellStyle name="Currency 90" xfId="6801"/>
    <cellStyle name="Currency 91" xfId="6802"/>
    <cellStyle name="Currency 92" xfId="6803"/>
    <cellStyle name="Currency 93" xfId="6804"/>
    <cellStyle name="Currency 94" xfId="6805"/>
    <cellStyle name="Currency 95" xfId="6806"/>
    <cellStyle name="Currency 96" xfId="6807"/>
    <cellStyle name="Currency 97" xfId="6808"/>
    <cellStyle name="Currency 98" xfId="6809"/>
    <cellStyle name="Currency 99" xfId="6810"/>
    <cellStyle name="Currency*" xfId="6811"/>
    <cellStyle name="Currency0" xfId="6812"/>
    <cellStyle name="Currency0 2" xfId="6813"/>
    <cellStyle name="Currency0_Updated_FERC_Mapping_File_NEP_June_2011_v2" xfId="6814"/>
    <cellStyle name="Dash" xfId="6815"/>
    <cellStyle name="Data" xfId="6816"/>
    <cellStyle name="Date" xfId="6817"/>
    <cellStyle name="Date 10" xfId="6818"/>
    <cellStyle name="Date 10 2" xfId="6819"/>
    <cellStyle name="Date 10_Income Statement " xfId="6820"/>
    <cellStyle name="Date 11" xfId="6821"/>
    <cellStyle name="Date 11 2" xfId="6822"/>
    <cellStyle name="Date 11_Income Statement " xfId="6823"/>
    <cellStyle name="Date 12" xfId="6824"/>
    <cellStyle name="Date 12 2" xfId="6825"/>
    <cellStyle name="Date 12_Income Statement " xfId="6826"/>
    <cellStyle name="Date 13" xfId="6827"/>
    <cellStyle name="Date 13 2" xfId="6828"/>
    <cellStyle name="Date 13_Income Statement " xfId="6829"/>
    <cellStyle name="Date 14" xfId="6830"/>
    <cellStyle name="Date 2" xfId="6831"/>
    <cellStyle name="Date 3" xfId="6832"/>
    <cellStyle name="Date 3 2" xfId="6833"/>
    <cellStyle name="Date 3_Income Statement " xfId="6834"/>
    <cellStyle name="Date 4" xfId="6835"/>
    <cellStyle name="Date 4 2" xfId="6836"/>
    <cellStyle name="Date 4_Income Statement " xfId="6837"/>
    <cellStyle name="Date 5" xfId="6838"/>
    <cellStyle name="Date 5 2" xfId="6839"/>
    <cellStyle name="Date 5_Income Statement " xfId="6840"/>
    <cellStyle name="Date 6" xfId="6841"/>
    <cellStyle name="Date 6 2" xfId="6842"/>
    <cellStyle name="Date 6_Income Statement " xfId="6843"/>
    <cellStyle name="Date 7" xfId="6844"/>
    <cellStyle name="Date 7 2" xfId="6845"/>
    <cellStyle name="Date 7_Income Statement " xfId="6846"/>
    <cellStyle name="Date 8" xfId="6847"/>
    <cellStyle name="Date 8 2" xfId="6848"/>
    <cellStyle name="Date 8_Income Statement " xfId="6849"/>
    <cellStyle name="Date 9" xfId="6850"/>
    <cellStyle name="Date 9 2" xfId="6851"/>
    <cellStyle name="Date 9_Income Statement " xfId="6852"/>
    <cellStyle name="Date Aligned" xfId="6853"/>
    <cellStyle name="Date Aligned*" xfId="6854"/>
    <cellStyle name="Date Aligned_Model_Sep_2_02" xfId="6855"/>
    <cellStyle name="Date_00401" xfId="6856"/>
    <cellStyle name="Dec places 0" xfId="6857"/>
    <cellStyle name="Dec places 1, millions" xfId="6858"/>
    <cellStyle name="Dec places 2" xfId="6859"/>
    <cellStyle name="Dec places 2, millions" xfId="6860"/>
    <cellStyle name="Decimal 4" xfId="6861"/>
    <cellStyle name="Decimal 4 2" xfId="6862"/>
    <cellStyle name="Dezimal [0]_Compiling Utility Macros" xfId="6863"/>
    <cellStyle name="Dezimal_Compiling Utility Macros" xfId="6864"/>
    <cellStyle name="dollar" xfId="6865"/>
    <cellStyle name="dollar[0]" xfId="6866"/>
    <cellStyle name="dollar_Model_Sep_2_02" xfId="6867"/>
    <cellStyle name="Dotted Line" xfId="6868"/>
    <cellStyle name="DOWNFOOT" xfId="6869"/>
    <cellStyle name="DOWNFOOT 10" xfId="6870"/>
    <cellStyle name="DOWNFOOT 10 2" xfId="6871"/>
    <cellStyle name="DOWNFOOT 11" xfId="6872"/>
    <cellStyle name="DOWNFOOT 2" xfId="6873"/>
    <cellStyle name="DOWNFOOT 2 2" xfId="6874"/>
    <cellStyle name="DOWNFOOT 3" xfId="6875"/>
    <cellStyle name="DOWNFOOT 3 2" xfId="6876"/>
    <cellStyle name="DOWNFOOT 4" xfId="6877"/>
    <cellStyle name="DOWNFOOT 4 2" xfId="6878"/>
    <cellStyle name="DOWNFOOT 5" xfId="6879"/>
    <cellStyle name="DOWNFOOT 5 2" xfId="6880"/>
    <cellStyle name="DOWNFOOT 6" xfId="6881"/>
    <cellStyle name="DOWNFOOT 6 2" xfId="6882"/>
    <cellStyle name="DOWNFOOT 7" xfId="6883"/>
    <cellStyle name="DOWNFOOT 7 2" xfId="6884"/>
    <cellStyle name="DOWNFOOT 8" xfId="6885"/>
    <cellStyle name="DOWNFOOT 8 2" xfId="6886"/>
    <cellStyle name="DOWNFOOT 9" xfId="6887"/>
    <cellStyle name="DOWNFOOT 9 2" xfId="6888"/>
    <cellStyle name="DOWNFOOT_Income Statement " xfId="6889"/>
    <cellStyle name="DP 0, no commas" xfId="6890"/>
    <cellStyle name="dth/day" xfId="6891"/>
    <cellStyle name="dth/day 10" xfId="6892"/>
    <cellStyle name="dth/day 2" xfId="6893"/>
    <cellStyle name="dth/day 3" xfId="6894"/>
    <cellStyle name="dth/day 3 2" xfId="6895"/>
    <cellStyle name="dth/day 4" xfId="6896"/>
    <cellStyle name="dth/day 4 2" xfId="6897"/>
    <cellStyle name="dth/day 5" xfId="6898"/>
    <cellStyle name="dth/day 5 2" xfId="6899"/>
    <cellStyle name="dth/day 6" xfId="6900"/>
    <cellStyle name="dth/day 7" xfId="6901"/>
    <cellStyle name="dth/day 8" xfId="6902"/>
    <cellStyle name="dth/day 9" xfId="6903"/>
    <cellStyle name="Emphasis 1" xfId="6904"/>
    <cellStyle name="Emphasis 2" xfId="6905"/>
    <cellStyle name="Emphasis 3" xfId="6906"/>
    <cellStyle name="Entered" xfId="6907"/>
    <cellStyle name="ERRORS" xfId="6908"/>
    <cellStyle name="ERRORS 2" xfId="6909"/>
    <cellStyle name="ERRORS 2 2" xfId="6910"/>
    <cellStyle name="ERRORS 2 3" xfId="6911"/>
    <cellStyle name="ERRORS 3" xfId="6912"/>
    <cellStyle name="ERRORS 4" xfId="6913"/>
    <cellStyle name="ERRORS 5" xfId="6914"/>
    <cellStyle name="ERRORS_Income Statement " xfId="6915"/>
    <cellStyle name="Euro" xfId="6916"/>
    <cellStyle name="Euro 2" xfId="6917"/>
    <cellStyle name="Euro 2 2" xfId="6918"/>
    <cellStyle name="Euro 2 3" xfId="6919"/>
    <cellStyle name="Euro 2_Income Statement " xfId="6920"/>
    <cellStyle name="Euro 3" xfId="6921"/>
    <cellStyle name="Euro 3 2" xfId="6922"/>
    <cellStyle name="Euro 3 3" xfId="6923"/>
    <cellStyle name="Euro 4" xfId="6924"/>
    <cellStyle name="Euro 4 2" xfId="6925"/>
    <cellStyle name="Euro 5" xfId="6926"/>
    <cellStyle name="Euro 5 2" xfId="6927"/>
    <cellStyle name="Euro 5 3" xfId="6928"/>
    <cellStyle name="Euro 6" xfId="6929"/>
    <cellStyle name="Euro billion" xfId="6930"/>
    <cellStyle name="Euro million" xfId="6931"/>
    <cellStyle name="Euro thousand" xfId="6932"/>
    <cellStyle name="Euro_04_09 Financial Model Results Final" xfId="6933"/>
    <cellStyle name="Explanatory Text 10" xfId="6934"/>
    <cellStyle name="Explanatory Text 10 2" xfId="6935"/>
    <cellStyle name="Explanatory Text 10 2 2" xfId="6936"/>
    <cellStyle name="Explanatory Text 10 2 3" xfId="6937"/>
    <cellStyle name="Explanatory Text 10 3" xfId="6938"/>
    <cellStyle name="Explanatory Text 10 4" xfId="6939"/>
    <cellStyle name="Explanatory Text 10 5" xfId="6940"/>
    <cellStyle name="Explanatory Text 11" xfId="6941"/>
    <cellStyle name="Explanatory Text 11 2" xfId="6942"/>
    <cellStyle name="Explanatory Text 11 3" xfId="6943"/>
    <cellStyle name="Explanatory Text 12" xfId="6944"/>
    <cellStyle name="Explanatory Text 13" xfId="6945"/>
    <cellStyle name="Explanatory Text 14" xfId="6946"/>
    <cellStyle name="Explanatory Text 15" xfId="6947"/>
    <cellStyle name="Explanatory Text 2" xfId="6948"/>
    <cellStyle name="Explanatory Text 2 2" xfId="6949"/>
    <cellStyle name="Explanatory Text 2 2 2" xfId="6950"/>
    <cellStyle name="Explanatory Text 2 2 3" xfId="6951"/>
    <cellStyle name="Explanatory Text 2 3" xfId="6952"/>
    <cellStyle name="Explanatory Text 2 3 2" xfId="6953"/>
    <cellStyle name="Explanatory Text 2 3 3" xfId="6954"/>
    <cellStyle name="Explanatory Text 2 4" xfId="6955"/>
    <cellStyle name="Explanatory Text 2 4 2" xfId="6956"/>
    <cellStyle name="Explanatory Text 2 4 3" xfId="6957"/>
    <cellStyle name="Explanatory Text 2 5" xfId="6958"/>
    <cellStyle name="Explanatory Text 2 6" xfId="6959"/>
    <cellStyle name="Explanatory Text 2 7" xfId="6960"/>
    <cellStyle name="Explanatory Text 2 8" xfId="6961"/>
    <cellStyle name="Explanatory Text 2 9" xfId="6962"/>
    <cellStyle name="Explanatory Text 3" xfId="6963"/>
    <cellStyle name="Explanatory Text 3 2" xfId="6964"/>
    <cellStyle name="Explanatory Text 3 2 2" xfId="6965"/>
    <cellStyle name="Explanatory Text 3 2 3" xfId="6966"/>
    <cellStyle name="Explanatory Text 3 3" xfId="6967"/>
    <cellStyle name="Explanatory Text 3 4" xfId="6968"/>
    <cellStyle name="Explanatory Text 3 5" xfId="6969"/>
    <cellStyle name="Explanatory Text 3 6" xfId="6970"/>
    <cellStyle name="Explanatory Text 4" xfId="6971"/>
    <cellStyle name="Explanatory Text 4 2" xfId="6972"/>
    <cellStyle name="Explanatory Text 4 2 2" xfId="6973"/>
    <cellStyle name="Explanatory Text 4 2 3" xfId="6974"/>
    <cellStyle name="Explanatory Text 4 3" xfId="6975"/>
    <cellStyle name="Explanatory Text 4 4" xfId="6976"/>
    <cellStyle name="Explanatory Text 4 5" xfId="6977"/>
    <cellStyle name="Explanatory Text 5" xfId="6978"/>
    <cellStyle name="Explanatory Text 5 2" xfId="6979"/>
    <cellStyle name="Explanatory Text 5 2 2" xfId="6980"/>
    <cellStyle name="Explanatory Text 5 2 3" xfId="6981"/>
    <cellStyle name="Explanatory Text 5 3" xfId="6982"/>
    <cellStyle name="Explanatory Text 5 4" xfId="6983"/>
    <cellStyle name="Explanatory Text 5 5" xfId="6984"/>
    <cellStyle name="Explanatory Text 6" xfId="6985"/>
    <cellStyle name="Explanatory Text 6 2" xfId="6986"/>
    <cellStyle name="Explanatory Text 6 2 2" xfId="6987"/>
    <cellStyle name="Explanatory Text 6 2 3" xfId="6988"/>
    <cellStyle name="Explanatory Text 6 3" xfId="6989"/>
    <cellStyle name="Explanatory Text 6 4" xfId="6990"/>
    <cellStyle name="Explanatory Text 6 5" xfId="6991"/>
    <cellStyle name="Explanatory Text 7" xfId="6992"/>
    <cellStyle name="Explanatory Text 7 2" xfId="6993"/>
    <cellStyle name="Explanatory Text 7 2 2" xfId="6994"/>
    <cellStyle name="Explanatory Text 7 2 3" xfId="6995"/>
    <cellStyle name="Explanatory Text 7 3" xfId="6996"/>
    <cellStyle name="Explanatory Text 7 4" xfId="6997"/>
    <cellStyle name="Explanatory Text 7 5" xfId="6998"/>
    <cellStyle name="Explanatory Text 8" xfId="6999"/>
    <cellStyle name="Explanatory Text 8 2" xfId="7000"/>
    <cellStyle name="Explanatory Text 8 2 2" xfId="7001"/>
    <cellStyle name="Explanatory Text 8 2 3" xfId="7002"/>
    <cellStyle name="Explanatory Text 8 3" xfId="7003"/>
    <cellStyle name="Explanatory Text 8 4" xfId="7004"/>
    <cellStyle name="Explanatory Text 8 5" xfId="7005"/>
    <cellStyle name="Explanatory Text 9" xfId="7006"/>
    <cellStyle name="Explanatory Text 9 2" xfId="7007"/>
    <cellStyle name="Explanatory Text 9 2 2" xfId="7008"/>
    <cellStyle name="Explanatory Text 9 2 3" xfId="7009"/>
    <cellStyle name="Explanatory Text 9 3" xfId="7010"/>
    <cellStyle name="Explanatory Text 9 4" xfId="7011"/>
    <cellStyle name="Explanatory Text 9 5" xfId="7012"/>
    <cellStyle name="ExtRef_Date" xfId="7013"/>
    <cellStyle name="Ezres [0]_Munka1" xfId="7014"/>
    <cellStyle name="Ezres_Munka1" xfId="7015"/>
    <cellStyle name="Fixed" xfId="7016"/>
    <cellStyle name="Fixed 2" xfId="7017"/>
    <cellStyle name="Fixed_Updated_FERC_Mapping_File_NEP_June_2011_v2" xfId="7018"/>
    <cellStyle name="FOOTER - Style1" xfId="7019"/>
    <cellStyle name="Footnote" xfId="7020"/>
    <cellStyle name="FORECAST" xfId="7021"/>
    <cellStyle name="GBP" xfId="7022"/>
    <cellStyle name="GBP billion" xfId="7023"/>
    <cellStyle name="GBP million" xfId="7024"/>
    <cellStyle name="GBP thousand" xfId="7025"/>
    <cellStyle name="Good 10" xfId="7026"/>
    <cellStyle name="Good 10 2" xfId="7027"/>
    <cellStyle name="Good 10 2 2" xfId="7028"/>
    <cellStyle name="Good 10 2 3" xfId="7029"/>
    <cellStyle name="Good 10 3" xfId="7030"/>
    <cellStyle name="Good 10 4" xfId="7031"/>
    <cellStyle name="Good 10 5" xfId="7032"/>
    <cellStyle name="Good 11" xfId="7033"/>
    <cellStyle name="Good 11 2" xfId="7034"/>
    <cellStyle name="Good 11 3" xfId="7035"/>
    <cellStyle name="Good 12" xfId="7036"/>
    <cellStyle name="Good 13" xfId="7037"/>
    <cellStyle name="Good 14" xfId="7038"/>
    <cellStyle name="Good 15" xfId="7039"/>
    <cellStyle name="Good 2" xfId="7040"/>
    <cellStyle name="Good 2 2" xfId="7041"/>
    <cellStyle name="Good 2 2 2" xfId="7042"/>
    <cellStyle name="Good 2 2 3" xfId="7043"/>
    <cellStyle name="Good 2 3" xfId="7044"/>
    <cellStyle name="Good 2 3 2" xfId="7045"/>
    <cellStyle name="Good 2 3 3" xfId="7046"/>
    <cellStyle name="Good 2 4" xfId="7047"/>
    <cellStyle name="Good 2 4 2" xfId="7048"/>
    <cellStyle name="Good 2 4 3" xfId="7049"/>
    <cellStyle name="Good 2 5" xfId="7050"/>
    <cellStyle name="Good 2 6" xfId="7051"/>
    <cellStyle name="Good 2 7" xfId="7052"/>
    <cellStyle name="Good 2 8" xfId="7053"/>
    <cellStyle name="Good 2 9" xfId="7054"/>
    <cellStyle name="Good 3" xfId="7055"/>
    <cellStyle name="Good 3 2" xfId="7056"/>
    <cellStyle name="Good 3 2 2" xfId="7057"/>
    <cellStyle name="Good 3 2 3" xfId="7058"/>
    <cellStyle name="Good 3 3" xfId="7059"/>
    <cellStyle name="Good 3 4" xfId="7060"/>
    <cellStyle name="Good 3 5" xfId="7061"/>
    <cellStyle name="Good 3 6" xfId="7062"/>
    <cellStyle name="Good 4" xfId="7063"/>
    <cellStyle name="Good 4 2" xfId="7064"/>
    <cellStyle name="Good 4 2 2" xfId="7065"/>
    <cellStyle name="Good 4 2 3" xfId="7066"/>
    <cellStyle name="Good 4 3" xfId="7067"/>
    <cellStyle name="Good 4 4" xfId="7068"/>
    <cellStyle name="Good 4 5" xfId="7069"/>
    <cellStyle name="Good 5" xfId="7070"/>
    <cellStyle name="Good 5 2" xfId="7071"/>
    <cellStyle name="Good 5 2 2" xfId="7072"/>
    <cellStyle name="Good 5 2 3" xfId="7073"/>
    <cellStyle name="Good 5 3" xfId="7074"/>
    <cellStyle name="Good 5 4" xfId="7075"/>
    <cellStyle name="Good 5 5" xfId="7076"/>
    <cellStyle name="Good 6" xfId="7077"/>
    <cellStyle name="Good 6 2" xfId="7078"/>
    <cellStyle name="Good 6 2 2" xfId="7079"/>
    <cellStyle name="Good 6 2 3" xfId="7080"/>
    <cellStyle name="Good 6 3" xfId="7081"/>
    <cellStyle name="Good 6 4" xfId="7082"/>
    <cellStyle name="Good 6 5" xfId="7083"/>
    <cellStyle name="Good 7" xfId="7084"/>
    <cellStyle name="Good 7 2" xfId="7085"/>
    <cellStyle name="Good 7 2 2" xfId="7086"/>
    <cellStyle name="Good 7 2 3" xfId="7087"/>
    <cellStyle name="Good 7 3" xfId="7088"/>
    <cellStyle name="Good 7 4" xfId="7089"/>
    <cellStyle name="Good 7 5" xfId="7090"/>
    <cellStyle name="Good 8" xfId="7091"/>
    <cellStyle name="Good 8 2" xfId="7092"/>
    <cellStyle name="Good 8 2 2" xfId="7093"/>
    <cellStyle name="Good 8 2 3" xfId="7094"/>
    <cellStyle name="Good 8 3" xfId="7095"/>
    <cellStyle name="Good 8 4" xfId="7096"/>
    <cellStyle name="Good 8 5" xfId="7097"/>
    <cellStyle name="Good 9" xfId="7098"/>
    <cellStyle name="Good 9 2" xfId="7099"/>
    <cellStyle name="Good 9 2 2" xfId="7100"/>
    <cellStyle name="Good 9 2 3" xfId="7101"/>
    <cellStyle name="Good 9 3" xfId="7102"/>
    <cellStyle name="Good 9 4" xfId="7103"/>
    <cellStyle name="Good 9 5" xfId="7104"/>
    <cellStyle name="Grey" xfId="7105"/>
    <cellStyle name="Grey 2" xfId="7106"/>
    <cellStyle name="Grey 3" xfId="7107"/>
    <cellStyle name="Grey 4" xfId="7108"/>
    <cellStyle name="hard no." xfId="7109"/>
    <cellStyle name="Hard Percent" xfId="7110"/>
    <cellStyle name="Header" xfId="7111"/>
    <cellStyle name="Header1" xfId="7112"/>
    <cellStyle name="Header1 2" xfId="7113"/>
    <cellStyle name="Header1 2 2" xfId="7114"/>
    <cellStyle name="Header1 2 3" xfId="7115"/>
    <cellStyle name="Header1 3" xfId="7116"/>
    <cellStyle name="Header1 4" xfId="7117"/>
    <cellStyle name="Header1 5" xfId="7118"/>
    <cellStyle name="Header2" xfId="7119"/>
    <cellStyle name="Header2 2" xfId="7120"/>
    <cellStyle name="Header2 2 2" xfId="7121"/>
    <cellStyle name="Header2 2 2 2" xfId="7122"/>
    <cellStyle name="Header2 2 2 2 2" xfId="7123"/>
    <cellStyle name="Header2 2 2 3" xfId="7124"/>
    <cellStyle name="Header2 2 2 3 2" xfId="7125"/>
    <cellStyle name="Header2 2 2 4" xfId="7126"/>
    <cellStyle name="Header2 2 2 4 2" xfId="7127"/>
    <cellStyle name="Header2 2 2 5" xfId="7128"/>
    <cellStyle name="Header2 2 2 5 2" xfId="7129"/>
    <cellStyle name="Header2 2 3" xfId="7130"/>
    <cellStyle name="Header2 2 4" xfId="7131"/>
    <cellStyle name="Header2 2 4 2" xfId="7132"/>
    <cellStyle name="Header2 2 5" xfId="7133"/>
    <cellStyle name="Header2 2 5 2" xfId="7134"/>
    <cellStyle name="Header2 2 6" xfId="7135"/>
    <cellStyle name="Header2 2 6 2" xfId="7136"/>
    <cellStyle name="Header2 2 7" xfId="7137"/>
    <cellStyle name="Header2 2 7 2" xfId="7138"/>
    <cellStyle name="Header2 3" xfId="7139"/>
    <cellStyle name="Header2 3 2" xfId="7140"/>
    <cellStyle name="Header2 3 2 2" xfId="7141"/>
    <cellStyle name="Header2 3 3" xfId="7142"/>
    <cellStyle name="Header2 3 3 2" xfId="7143"/>
    <cellStyle name="Header2 3 4" xfId="7144"/>
    <cellStyle name="Header2 3 4 2" xfId="7145"/>
    <cellStyle name="Header2 3 5" xfId="7146"/>
    <cellStyle name="Header2 3 5 2" xfId="7147"/>
    <cellStyle name="Header2 4" xfId="7148"/>
    <cellStyle name="Header2 5" xfId="7149"/>
    <cellStyle name="Header2 6" xfId="7150"/>
    <cellStyle name="Header2 6 2" xfId="7151"/>
    <cellStyle name="Header2 7" xfId="7152"/>
    <cellStyle name="Header2 7 2" xfId="7153"/>
    <cellStyle name="Header2 8" xfId="7154"/>
    <cellStyle name="Header2 8 2" xfId="7155"/>
    <cellStyle name="Header2 9" xfId="7156"/>
    <cellStyle name="Header2 9 2" xfId="7157"/>
    <cellStyle name="Header2_Income Statement " xfId="7158"/>
    <cellStyle name="Heading 1 10" xfId="7159"/>
    <cellStyle name="Heading 1 10 2" xfId="7160"/>
    <cellStyle name="Heading 1 10 2 2" xfId="7161"/>
    <cellStyle name="Heading 1 10 2 3" xfId="7162"/>
    <cellStyle name="Heading 1 10 3" xfId="7163"/>
    <cellStyle name="Heading 1 10 4" xfId="7164"/>
    <cellStyle name="Heading 1 10 5" xfId="7165"/>
    <cellStyle name="Heading 1 11" xfId="7166"/>
    <cellStyle name="Heading 1 11 2" xfId="7167"/>
    <cellStyle name="Heading 1 11 3" xfId="7168"/>
    <cellStyle name="Heading 1 12" xfId="7169"/>
    <cellStyle name="Heading 1 13" xfId="7170"/>
    <cellStyle name="Heading 1 14" xfId="7171"/>
    <cellStyle name="Heading 1 15" xfId="7172"/>
    <cellStyle name="Heading 1 2" xfId="7173"/>
    <cellStyle name="Heading 1 2 2" xfId="7174"/>
    <cellStyle name="Heading 1 2 2 2" xfId="7175"/>
    <cellStyle name="Heading 1 2 2 3" xfId="7176"/>
    <cellStyle name="Heading 1 2 3" xfId="7177"/>
    <cellStyle name="Heading 1 2 3 2" xfId="7178"/>
    <cellStyle name="Heading 1 2 3 3" xfId="7179"/>
    <cellStyle name="Heading 1 2 4" xfId="7180"/>
    <cellStyle name="Heading 1 2 4 2" xfId="7181"/>
    <cellStyle name="Heading 1 2 4 3" xfId="7182"/>
    <cellStyle name="Heading 1 2 5" xfId="7183"/>
    <cellStyle name="Heading 1 2 6" xfId="7184"/>
    <cellStyle name="Heading 1 2 7" xfId="7185"/>
    <cellStyle name="Heading 1 2 8" xfId="7186"/>
    <cellStyle name="Heading 1 2 9" xfId="7187"/>
    <cellStyle name="Heading 1 2_FERC versus US GAAP differences - GSE MECO and Nantucket" xfId="7188"/>
    <cellStyle name="Heading 1 3" xfId="7189"/>
    <cellStyle name="Heading 1 3 2" xfId="7190"/>
    <cellStyle name="Heading 1 3 2 2" xfId="7191"/>
    <cellStyle name="Heading 1 3 2 3" xfId="7192"/>
    <cellStyle name="Heading 1 3 3" xfId="7193"/>
    <cellStyle name="Heading 1 3 4" xfId="7194"/>
    <cellStyle name="Heading 1 3 5" xfId="7195"/>
    <cellStyle name="Heading 1 3 6" xfId="7196"/>
    <cellStyle name="Heading 1 4" xfId="7197"/>
    <cellStyle name="Heading 1 4 2" xfId="7198"/>
    <cellStyle name="Heading 1 4 2 2" xfId="7199"/>
    <cellStyle name="Heading 1 4 2 3" xfId="7200"/>
    <cellStyle name="Heading 1 4 3" xfId="7201"/>
    <cellStyle name="Heading 1 4 4" xfId="7202"/>
    <cellStyle name="Heading 1 4 5" xfId="7203"/>
    <cellStyle name="Heading 1 5" xfId="7204"/>
    <cellStyle name="Heading 1 5 2" xfId="7205"/>
    <cellStyle name="Heading 1 5 2 2" xfId="7206"/>
    <cellStyle name="Heading 1 5 2 3" xfId="7207"/>
    <cellStyle name="Heading 1 5 3" xfId="7208"/>
    <cellStyle name="Heading 1 5 4" xfId="7209"/>
    <cellStyle name="Heading 1 5 5" xfId="7210"/>
    <cellStyle name="Heading 1 6" xfId="7211"/>
    <cellStyle name="Heading 1 6 2" xfId="7212"/>
    <cellStyle name="Heading 1 6 2 2" xfId="7213"/>
    <cellStyle name="Heading 1 6 2 3" xfId="7214"/>
    <cellStyle name="Heading 1 6 3" xfId="7215"/>
    <cellStyle name="Heading 1 6 4" xfId="7216"/>
    <cellStyle name="Heading 1 6 5" xfId="7217"/>
    <cellStyle name="Heading 1 7" xfId="7218"/>
    <cellStyle name="Heading 1 7 2" xfId="7219"/>
    <cellStyle name="Heading 1 7 2 2" xfId="7220"/>
    <cellStyle name="Heading 1 7 2 3" xfId="7221"/>
    <cellStyle name="Heading 1 7 3" xfId="7222"/>
    <cellStyle name="Heading 1 7 4" xfId="7223"/>
    <cellStyle name="Heading 1 7 5" xfId="7224"/>
    <cellStyle name="Heading 1 8" xfId="7225"/>
    <cellStyle name="Heading 1 8 2" xfId="7226"/>
    <cellStyle name="Heading 1 8 2 2" xfId="7227"/>
    <cellStyle name="Heading 1 8 2 3" xfId="7228"/>
    <cellStyle name="Heading 1 8 3" xfId="7229"/>
    <cellStyle name="Heading 1 8 4" xfId="7230"/>
    <cellStyle name="Heading 1 8 5" xfId="7231"/>
    <cellStyle name="Heading 1 9" xfId="7232"/>
    <cellStyle name="Heading 1 9 2" xfId="7233"/>
    <cellStyle name="Heading 1 9 2 2" xfId="7234"/>
    <cellStyle name="Heading 1 9 2 3" xfId="7235"/>
    <cellStyle name="Heading 1 9 3" xfId="7236"/>
    <cellStyle name="Heading 1 9 4" xfId="7237"/>
    <cellStyle name="Heading 1 9 5" xfId="7238"/>
    <cellStyle name="Heading 2 10" xfId="7239"/>
    <cellStyle name="Heading 2 10 2" xfId="7240"/>
    <cellStyle name="Heading 2 10 2 2" xfId="7241"/>
    <cellStyle name="Heading 2 10 2 3" xfId="7242"/>
    <cellStyle name="Heading 2 10 3" xfId="7243"/>
    <cellStyle name="Heading 2 10 4" xfId="7244"/>
    <cellStyle name="Heading 2 10 5" xfId="7245"/>
    <cellStyle name="Heading 2 11" xfId="7246"/>
    <cellStyle name="Heading 2 11 2" xfId="7247"/>
    <cellStyle name="Heading 2 11 3" xfId="7248"/>
    <cellStyle name="Heading 2 12" xfId="7249"/>
    <cellStyle name="Heading 2 13" xfId="7250"/>
    <cellStyle name="Heading 2 14" xfId="7251"/>
    <cellStyle name="Heading 2 15" xfId="7252"/>
    <cellStyle name="Heading 2 2" xfId="7253"/>
    <cellStyle name="Heading 2 2 2" xfId="7254"/>
    <cellStyle name="Heading 2 2 2 2" xfId="7255"/>
    <cellStyle name="Heading 2 2 2 3" xfId="7256"/>
    <cellStyle name="Heading 2 2 3" xfId="7257"/>
    <cellStyle name="Heading 2 2 3 2" xfId="7258"/>
    <cellStyle name="Heading 2 2 3 3" xfId="7259"/>
    <cellStyle name="Heading 2 2 4" xfId="7260"/>
    <cellStyle name="Heading 2 2 4 2" xfId="7261"/>
    <cellStyle name="Heading 2 2 4 3" xfId="7262"/>
    <cellStyle name="Heading 2 2 5" xfId="7263"/>
    <cellStyle name="Heading 2 2 6" xfId="7264"/>
    <cellStyle name="Heading 2 2 7" xfId="7265"/>
    <cellStyle name="Heading 2 2 8" xfId="7266"/>
    <cellStyle name="Heading 2 2 9" xfId="7267"/>
    <cellStyle name="Heading 2 2_FERC versus US GAAP differences - GSE MECO and Nantucket" xfId="7268"/>
    <cellStyle name="Heading 2 3" xfId="7269"/>
    <cellStyle name="Heading 2 3 2" xfId="7270"/>
    <cellStyle name="Heading 2 3 2 2" xfId="7271"/>
    <cellStyle name="Heading 2 3 2 3" xfId="7272"/>
    <cellStyle name="Heading 2 3 3" xfId="7273"/>
    <cellStyle name="Heading 2 3 4" xfId="7274"/>
    <cellStyle name="Heading 2 3 5" xfId="7275"/>
    <cellStyle name="Heading 2 3 6" xfId="7276"/>
    <cellStyle name="Heading 2 4" xfId="7277"/>
    <cellStyle name="Heading 2 4 2" xfId="7278"/>
    <cellStyle name="Heading 2 4 2 2" xfId="7279"/>
    <cellStyle name="Heading 2 4 2 3" xfId="7280"/>
    <cellStyle name="Heading 2 4 3" xfId="7281"/>
    <cellStyle name="Heading 2 4 4" xfId="7282"/>
    <cellStyle name="Heading 2 4 5" xfId="7283"/>
    <cellStyle name="Heading 2 5" xfId="7284"/>
    <cellStyle name="Heading 2 5 2" xfId="7285"/>
    <cellStyle name="Heading 2 5 2 2" xfId="7286"/>
    <cellStyle name="Heading 2 5 2 3" xfId="7287"/>
    <cellStyle name="Heading 2 5 3" xfId="7288"/>
    <cellStyle name="Heading 2 5 4" xfId="7289"/>
    <cellStyle name="Heading 2 5 5" xfId="7290"/>
    <cellStyle name="Heading 2 6" xfId="7291"/>
    <cellStyle name="Heading 2 6 2" xfId="7292"/>
    <cellStyle name="Heading 2 6 2 2" xfId="7293"/>
    <cellStyle name="Heading 2 6 2 3" xfId="7294"/>
    <cellStyle name="Heading 2 6 3" xfId="7295"/>
    <cellStyle name="Heading 2 6 4" xfId="7296"/>
    <cellStyle name="Heading 2 6 5" xfId="7297"/>
    <cellStyle name="Heading 2 7" xfId="7298"/>
    <cellStyle name="Heading 2 7 2" xfId="7299"/>
    <cellStyle name="Heading 2 7 2 2" xfId="7300"/>
    <cellStyle name="Heading 2 7 2 3" xfId="7301"/>
    <cellStyle name="Heading 2 7 3" xfId="7302"/>
    <cellStyle name="Heading 2 7 4" xfId="7303"/>
    <cellStyle name="Heading 2 7 5" xfId="7304"/>
    <cellStyle name="Heading 2 8" xfId="7305"/>
    <cellStyle name="Heading 2 8 2" xfId="7306"/>
    <cellStyle name="Heading 2 8 2 2" xfId="7307"/>
    <cellStyle name="Heading 2 8 2 3" xfId="7308"/>
    <cellStyle name="Heading 2 8 3" xfId="7309"/>
    <cellStyle name="Heading 2 8 4" xfId="7310"/>
    <cellStyle name="Heading 2 8 5" xfId="7311"/>
    <cellStyle name="Heading 2 9" xfId="7312"/>
    <cellStyle name="Heading 2 9 2" xfId="7313"/>
    <cellStyle name="Heading 2 9 2 2" xfId="7314"/>
    <cellStyle name="Heading 2 9 2 3" xfId="7315"/>
    <cellStyle name="Heading 2 9 3" xfId="7316"/>
    <cellStyle name="Heading 2 9 4" xfId="7317"/>
    <cellStyle name="Heading 2 9 5" xfId="7318"/>
    <cellStyle name="Heading 3 10" xfId="7319"/>
    <cellStyle name="Heading 3 10 2" xfId="7320"/>
    <cellStyle name="Heading 3 10 2 2" xfId="7321"/>
    <cellStyle name="Heading 3 10 2 3" xfId="7322"/>
    <cellStyle name="Heading 3 10 3" xfId="7323"/>
    <cellStyle name="Heading 3 10 4" xfId="7324"/>
    <cellStyle name="Heading 3 10 5" xfId="7325"/>
    <cellStyle name="Heading 3 11" xfId="7326"/>
    <cellStyle name="Heading 3 11 2" xfId="7327"/>
    <cellStyle name="Heading 3 11 3" xfId="7328"/>
    <cellStyle name="Heading 3 12" xfId="7329"/>
    <cellStyle name="Heading 3 13" xfId="7330"/>
    <cellStyle name="Heading 3 14" xfId="7331"/>
    <cellStyle name="Heading 3 15" xfId="7332"/>
    <cellStyle name="Heading 3 2" xfId="7333"/>
    <cellStyle name="Heading 3 2 2" xfId="7334"/>
    <cellStyle name="Heading 3 2 2 2" xfId="7335"/>
    <cellStyle name="Heading 3 2 2 3" xfId="7336"/>
    <cellStyle name="Heading 3 2 3" xfId="7337"/>
    <cellStyle name="Heading 3 2 3 2" xfId="7338"/>
    <cellStyle name="Heading 3 2 3 3" xfId="7339"/>
    <cellStyle name="Heading 3 2 4" xfId="7340"/>
    <cellStyle name="Heading 3 2 4 2" xfId="7341"/>
    <cellStyle name="Heading 3 2 4 3" xfId="7342"/>
    <cellStyle name="Heading 3 2 5" xfId="7343"/>
    <cellStyle name="Heading 3 2 6" xfId="7344"/>
    <cellStyle name="Heading 3 2 7" xfId="7345"/>
    <cellStyle name="Heading 3 2 8" xfId="7346"/>
    <cellStyle name="Heading 3 2 9" xfId="7347"/>
    <cellStyle name="Heading 3 2_FERC versus US GAAP differences - GSE MECO and Nantucket" xfId="7348"/>
    <cellStyle name="Heading 3 3" xfId="7349"/>
    <cellStyle name="Heading 3 3 2" xfId="7350"/>
    <cellStyle name="Heading 3 3 2 2" xfId="7351"/>
    <cellStyle name="Heading 3 3 2 3" xfId="7352"/>
    <cellStyle name="Heading 3 3 3" xfId="7353"/>
    <cellStyle name="Heading 3 3 4" xfId="7354"/>
    <cellStyle name="Heading 3 3 5" xfId="7355"/>
    <cellStyle name="Heading 3 3 6" xfId="7356"/>
    <cellStyle name="Heading 3 4" xfId="7357"/>
    <cellStyle name="Heading 3 4 2" xfId="7358"/>
    <cellStyle name="Heading 3 4 2 2" xfId="7359"/>
    <cellStyle name="Heading 3 4 2 3" xfId="7360"/>
    <cellStyle name="Heading 3 4 3" xfId="7361"/>
    <cellStyle name="Heading 3 4 4" xfId="7362"/>
    <cellStyle name="Heading 3 4 5" xfId="7363"/>
    <cellStyle name="Heading 3 5" xfId="7364"/>
    <cellStyle name="Heading 3 5 2" xfId="7365"/>
    <cellStyle name="Heading 3 5 2 2" xfId="7366"/>
    <cellStyle name="Heading 3 5 2 3" xfId="7367"/>
    <cellStyle name="Heading 3 5 3" xfId="7368"/>
    <cellStyle name="Heading 3 5 4" xfId="7369"/>
    <cellStyle name="Heading 3 5 5" xfId="7370"/>
    <cellStyle name="Heading 3 6" xfId="7371"/>
    <cellStyle name="Heading 3 6 2" xfId="7372"/>
    <cellStyle name="Heading 3 6 2 2" xfId="7373"/>
    <cellStyle name="Heading 3 6 2 3" xfId="7374"/>
    <cellStyle name="Heading 3 6 3" xfId="7375"/>
    <cellStyle name="Heading 3 6 4" xfId="7376"/>
    <cellStyle name="Heading 3 6 5" xfId="7377"/>
    <cellStyle name="Heading 3 7" xfId="7378"/>
    <cellStyle name="Heading 3 7 2" xfId="7379"/>
    <cellStyle name="Heading 3 7 2 2" xfId="7380"/>
    <cellStyle name="Heading 3 7 2 3" xfId="7381"/>
    <cellStyle name="Heading 3 7 3" xfId="7382"/>
    <cellStyle name="Heading 3 7 4" xfId="7383"/>
    <cellStyle name="Heading 3 7 5" xfId="7384"/>
    <cellStyle name="Heading 3 8" xfId="7385"/>
    <cellStyle name="Heading 3 8 2" xfId="7386"/>
    <cellStyle name="Heading 3 8 2 2" xfId="7387"/>
    <cellStyle name="Heading 3 8 2 3" xfId="7388"/>
    <cellStyle name="Heading 3 8 3" xfId="7389"/>
    <cellStyle name="Heading 3 8 4" xfId="7390"/>
    <cellStyle name="Heading 3 8 5" xfId="7391"/>
    <cellStyle name="Heading 3 9" xfId="7392"/>
    <cellStyle name="Heading 3 9 2" xfId="7393"/>
    <cellStyle name="Heading 3 9 2 2" xfId="7394"/>
    <cellStyle name="Heading 3 9 2 3" xfId="7395"/>
    <cellStyle name="Heading 3 9 3" xfId="7396"/>
    <cellStyle name="Heading 3 9 4" xfId="7397"/>
    <cellStyle name="Heading 3 9 5" xfId="7398"/>
    <cellStyle name="Heading 4 10" xfId="7399"/>
    <cellStyle name="Heading 4 10 2" xfId="7400"/>
    <cellStyle name="Heading 4 10 2 2" xfId="7401"/>
    <cellStyle name="Heading 4 10 2 3" xfId="7402"/>
    <cellStyle name="Heading 4 10 3" xfId="7403"/>
    <cellStyle name="Heading 4 10 4" xfId="7404"/>
    <cellStyle name="Heading 4 10 5" xfId="7405"/>
    <cellStyle name="Heading 4 11" xfId="7406"/>
    <cellStyle name="Heading 4 11 2" xfId="7407"/>
    <cellStyle name="Heading 4 11 3" xfId="7408"/>
    <cellStyle name="Heading 4 12" xfId="7409"/>
    <cellStyle name="Heading 4 13" xfId="7410"/>
    <cellStyle name="Heading 4 14" xfId="7411"/>
    <cellStyle name="Heading 4 15" xfId="7412"/>
    <cellStyle name="Heading 4 2" xfId="7413"/>
    <cellStyle name="Heading 4 2 2" xfId="7414"/>
    <cellStyle name="Heading 4 2 2 2" xfId="7415"/>
    <cellStyle name="Heading 4 2 2 3" xfId="7416"/>
    <cellStyle name="Heading 4 2 3" xfId="7417"/>
    <cellStyle name="Heading 4 2 3 2" xfId="7418"/>
    <cellStyle name="Heading 4 2 3 3" xfId="7419"/>
    <cellStyle name="Heading 4 2 4" xfId="7420"/>
    <cellStyle name="Heading 4 2 4 2" xfId="7421"/>
    <cellStyle name="Heading 4 2 4 3" xfId="7422"/>
    <cellStyle name="Heading 4 2 5" xfId="7423"/>
    <cellStyle name="Heading 4 2 6" xfId="7424"/>
    <cellStyle name="Heading 4 2 7" xfId="7425"/>
    <cellStyle name="Heading 4 2 8" xfId="7426"/>
    <cellStyle name="Heading 4 2 9" xfId="7427"/>
    <cellStyle name="Heading 4 3" xfId="7428"/>
    <cellStyle name="Heading 4 3 2" xfId="7429"/>
    <cellStyle name="Heading 4 3 2 2" xfId="7430"/>
    <cellStyle name="Heading 4 3 2 3" xfId="7431"/>
    <cellStyle name="Heading 4 3 3" xfId="7432"/>
    <cellStyle name="Heading 4 3 4" xfId="7433"/>
    <cellStyle name="Heading 4 3 5" xfId="7434"/>
    <cellStyle name="Heading 4 3 6" xfId="7435"/>
    <cellStyle name="Heading 4 4" xfId="7436"/>
    <cellStyle name="Heading 4 4 2" xfId="7437"/>
    <cellStyle name="Heading 4 4 2 2" xfId="7438"/>
    <cellStyle name="Heading 4 4 2 3" xfId="7439"/>
    <cellStyle name="Heading 4 4 3" xfId="7440"/>
    <cellStyle name="Heading 4 4 4" xfId="7441"/>
    <cellStyle name="Heading 4 4 5" xfId="7442"/>
    <cellStyle name="Heading 4 5" xfId="7443"/>
    <cellStyle name="Heading 4 5 2" xfId="7444"/>
    <cellStyle name="Heading 4 5 2 2" xfId="7445"/>
    <cellStyle name="Heading 4 5 2 3" xfId="7446"/>
    <cellStyle name="Heading 4 5 3" xfId="7447"/>
    <cellStyle name="Heading 4 5 4" xfId="7448"/>
    <cellStyle name="Heading 4 5 5" xfId="7449"/>
    <cellStyle name="Heading 4 6" xfId="7450"/>
    <cellStyle name="Heading 4 6 2" xfId="7451"/>
    <cellStyle name="Heading 4 6 2 2" xfId="7452"/>
    <cellStyle name="Heading 4 6 2 3" xfId="7453"/>
    <cellStyle name="Heading 4 6 3" xfId="7454"/>
    <cellStyle name="Heading 4 6 4" xfId="7455"/>
    <cellStyle name="Heading 4 6 5" xfId="7456"/>
    <cellStyle name="Heading 4 7" xfId="7457"/>
    <cellStyle name="Heading 4 7 2" xfId="7458"/>
    <cellStyle name="Heading 4 7 2 2" xfId="7459"/>
    <cellStyle name="Heading 4 7 2 3" xfId="7460"/>
    <cellStyle name="Heading 4 7 3" xfId="7461"/>
    <cellStyle name="Heading 4 7 4" xfId="7462"/>
    <cellStyle name="Heading 4 7 5" xfId="7463"/>
    <cellStyle name="Heading 4 8" xfId="7464"/>
    <cellStyle name="Heading 4 8 2" xfId="7465"/>
    <cellStyle name="Heading 4 8 2 2" xfId="7466"/>
    <cellStyle name="Heading 4 8 2 3" xfId="7467"/>
    <cellStyle name="Heading 4 8 3" xfId="7468"/>
    <cellStyle name="Heading 4 8 4" xfId="7469"/>
    <cellStyle name="Heading 4 8 5" xfId="7470"/>
    <cellStyle name="Heading 4 9" xfId="7471"/>
    <cellStyle name="Heading 4 9 2" xfId="7472"/>
    <cellStyle name="Heading 4 9 2 2" xfId="7473"/>
    <cellStyle name="Heading 4 9 2 3" xfId="7474"/>
    <cellStyle name="Heading 4 9 3" xfId="7475"/>
    <cellStyle name="Heading 4 9 4" xfId="7476"/>
    <cellStyle name="Heading 4 9 5" xfId="7477"/>
    <cellStyle name="Heading1" xfId="7478"/>
    <cellStyle name="Heading2" xfId="7479"/>
    <cellStyle name="HEADINGS" xfId="7480"/>
    <cellStyle name="Hidden" xfId="7481"/>
    <cellStyle name="Hidden 2" xfId="7482"/>
    <cellStyle name="Hidden_Updated_FERC_Mapping_File_NEP_June_2011_v2" xfId="7483"/>
    <cellStyle name="HIGHLIGHT" xfId="7484"/>
    <cellStyle name="Hyperlink 2" xfId="7485"/>
    <cellStyle name="Hyperlink 2 2" xfId="7486"/>
    <cellStyle name="Hyperlink 2 3" xfId="7487"/>
    <cellStyle name="Hyperlink 3" xfId="7488"/>
    <cellStyle name="Hyperlink 4" xfId="7489"/>
    <cellStyle name="Hyperlink 5" xfId="7490"/>
    <cellStyle name="Incomplete" xfId="7491"/>
    <cellStyle name="Input [yellow]" xfId="7492"/>
    <cellStyle name="Input [yellow] 2" xfId="7493"/>
    <cellStyle name="Input [yellow] 2 2" xfId="7494"/>
    <cellStyle name="Input [yellow] 2 2 2" xfId="7495"/>
    <cellStyle name="Input [yellow] 2 3" xfId="7496"/>
    <cellStyle name="Input [yellow] 2 3 2" xfId="7497"/>
    <cellStyle name="Input [yellow] 3" xfId="7498"/>
    <cellStyle name="Input [yellow] 4" xfId="7499"/>
    <cellStyle name="Input [yellow] 4 2" xfId="7500"/>
    <cellStyle name="Input [yellow] 5" xfId="7501"/>
    <cellStyle name="Input [yellow] 5 2" xfId="7502"/>
    <cellStyle name="Input [yellow] 6" xfId="7503"/>
    <cellStyle name="Input 10" xfId="7504"/>
    <cellStyle name="Input 10 10" xfId="7505"/>
    <cellStyle name="Input 10 10 2" xfId="7506"/>
    <cellStyle name="Input 10 11" xfId="7507"/>
    <cellStyle name="Input 10 11 2" xfId="7508"/>
    <cellStyle name="Input 10 12" xfId="7509"/>
    <cellStyle name="Input 10 12 2" xfId="7510"/>
    <cellStyle name="Input 10 13" xfId="7511"/>
    <cellStyle name="Input 10 13 2" xfId="7512"/>
    <cellStyle name="Input 10 14" xfId="7513"/>
    <cellStyle name="Input 10 14 2" xfId="7514"/>
    <cellStyle name="Input 10 15" xfId="7515"/>
    <cellStyle name="Input 10 15 2" xfId="7516"/>
    <cellStyle name="Input 10 16" xfId="7517"/>
    <cellStyle name="Input 10 16 2" xfId="7518"/>
    <cellStyle name="Input 10 17" xfId="7519"/>
    <cellStyle name="Input 10 17 2" xfId="7520"/>
    <cellStyle name="Input 10 18" xfId="7521"/>
    <cellStyle name="Input 10 18 2" xfId="7522"/>
    <cellStyle name="Input 10 19" xfId="7523"/>
    <cellStyle name="Input 10 19 2" xfId="7524"/>
    <cellStyle name="Input 10 2" xfId="7525"/>
    <cellStyle name="Input 10 2 10" xfId="7526"/>
    <cellStyle name="Input 10 2 10 2" xfId="7527"/>
    <cellStyle name="Input 10 2 11" xfId="7528"/>
    <cellStyle name="Input 10 2 11 2" xfId="7529"/>
    <cellStyle name="Input 10 2 12" xfId="7530"/>
    <cellStyle name="Input 10 2 12 2" xfId="7531"/>
    <cellStyle name="Input 10 2 13" xfId="7532"/>
    <cellStyle name="Input 10 2 13 2" xfId="7533"/>
    <cellStyle name="Input 10 2 14" xfId="7534"/>
    <cellStyle name="Input 10 2 14 2" xfId="7535"/>
    <cellStyle name="Input 10 2 15" xfId="7536"/>
    <cellStyle name="Input 10 2 15 2" xfId="7537"/>
    <cellStyle name="Input 10 2 16" xfId="7538"/>
    <cellStyle name="Input 10 2 16 2" xfId="7539"/>
    <cellStyle name="Input 10 2 17" xfId="7540"/>
    <cellStyle name="Input 10 2 17 2" xfId="7541"/>
    <cellStyle name="Input 10 2 18" xfId="7542"/>
    <cellStyle name="Input 10 2 2" xfId="7543"/>
    <cellStyle name="Input 10 2 2 10" xfId="7544"/>
    <cellStyle name="Input 10 2 2 10 2" xfId="7545"/>
    <cellStyle name="Input 10 2 2 11" xfId="7546"/>
    <cellStyle name="Input 10 2 2 11 2" xfId="7547"/>
    <cellStyle name="Input 10 2 2 12" xfId="7548"/>
    <cellStyle name="Input 10 2 2 12 2" xfId="7549"/>
    <cellStyle name="Input 10 2 2 13" xfId="7550"/>
    <cellStyle name="Input 10 2 2 13 2" xfId="7551"/>
    <cellStyle name="Input 10 2 2 14" xfId="7552"/>
    <cellStyle name="Input 10 2 2 14 2" xfId="7553"/>
    <cellStyle name="Input 10 2 2 15" xfId="7554"/>
    <cellStyle name="Input 10 2 2 15 2" xfId="7555"/>
    <cellStyle name="Input 10 2 2 16" xfId="7556"/>
    <cellStyle name="Input 10 2 2 2" xfId="7557"/>
    <cellStyle name="Input 10 2 2 2 2" xfId="7558"/>
    <cellStyle name="Input 10 2 2 3" xfId="7559"/>
    <cellStyle name="Input 10 2 2 3 2" xfId="7560"/>
    <cellStyle name="Input 10 2 2 4" xfId="7561"/>
    <cellStyle name="Input 10 2 2 4 2" xfId="7562"/>
    <cellStyle name="Input 10 2 2 5" xfId="7563"/>
    <cellStyle name="Input 10 2 2 5 2" xfId="7564"/>
    <cellStyle name="Input 10 2 2 6" xfId="7565"/>
    <cellStyle name="Input 10 2 2 6 2" xfId="7566"/>
    <cellStyle name="Input 10 2 2 7" xfId="7567"/>
    <cellStyle name="Input 10 2 2 7 2" xfId="7568"/>
    <cellStyle name="Input 10 2 2 8" xfId="7569"/>
    <cellStyle name="Input 10 2 2 8 2" xfId="7570"/>
    <cellStyle name="Input 10 2 2 9" xfId="7571"/>
    <cellStyle name="Input 10 2 2 9 2" xfId="7572"/>
    <cellStyle name="Input 10 2 3" xfId="7573"/>
    <cellStyle name="Input 10 2 3 2" xfId="7574"/>
    <cellStyle name="Input 10 2 4" xfId="7575"/>
    <cellStyle name="Input 10 2 4 2" xfId="7576"/>
    <cellStyle name="Input 10 2 5" xfId="7577"/>
    <cellStyle name="Input 10 2 5 2" xfId="7578"/>
    <cellStyle name="Input 10 2 6" xfId="7579"/>
    <cellStyle name="Input 10 2 6 2" xfId="7580"/>
    <cellStyle name="Input 10 2 7" xfId="7581"/>
    <cellStyle name="Input 10 2 7 2" xfId="7582"/>
    <cellStyle name="Input 10 2 8" xfId="7583"/>
    <cellStyle name="Input 10 2 8 2" xfId="7584"/>
    <cellStyle name="Input 10 2 9" xfId="7585"/>
    <cellStyle name="Input 10 2 9 2" xfId="7586"/>
    <cellStyle name="Input 10 20" xfId="7587"/>
    <cellStyle name="Input 10 20 2" xfId="7588"/>
    <cellStyle name="Input 10 21" xfId="7589"/>
    <cellStyle name="Input 10 22" xfId="7590"/>
    <cellStyle name="Input 10 3" xfId="7591"/>
    <cellStyle name="Input 10 3 10" xfId="7592"/>
    <cellStyle name="Input 10 3 10 2" xfId="7593"/>
    <cellStyle name="Input 10 3 11" xfId="7594"/>
    <cellStyle name="Input 10 3 11 2" xfId="7595"/>
    <cellStyle name="Input 10 3 12" xfId="7596"/>
    <cellStyle name="Input 10 3 12 2" xfId="7597"/>
    <cellStyle name="Input 10 3 13" xfId="7598"/>
    <cellStyle name="Input 10 3 13 2" xfId="7599"/>
    <cellStyle name="Input 10 3 14" xfId="7600"/>
    <cellStyle name="Input 10 3 14 2" xfId="7601"/>
    <cellStyle name="Input 10 3 15" xfId="7602"/>
    <cellStyle name="Input 10 3 15 2" xfId="7603"/>
    <cellStyle name="Input 10 3 16" xfId="7604"/>
    <cellStyle name="Input 10 3 2" xfId="7605"/>
    <cellStyle name="Input 10 3 2 2" xfId="7606"/>
    <cellStyle name="Input 10 3 3" xfId="7607"/>
    <cellStyle name="Input 10 3 3 2" xfId="7608"/>
    <cellStyle name="Input 10 3 4" xfId="7609"/>
    <cellStyle name="Input 10 3 4 2" xfId="7610"/>
    <cellStyle name="Input 10 3 5" xfId="7611"/>
    <cellStyle name="Input 10 3 5 2" xfId="7612"/>
    <cellStyle name="Input 10 3 6" xfId="7613"/>
    <cellStyle name="Input 10 3 6 2" xfId="7614"/>
    <cellStyle name="Input 10 3 7" xfId="7615"/>
    <cellStyle name="Input 10 3 7 2" xfId="7616"/>
    <cellStyle name="Input 10 3 8" xfId="7617"/>
    <cellStyle name="Input 10 3 8 2" xfId="7618"/>
    <cellStyle name="Input 10 3 9" xfId="7619"/>
    <cellStyle name="Input 10 3 9 2" xfId="7620"/>
    <cellStyle name="Input 10 4" xfId="7621"/>
    <cellStyle name="Input 10 4 2" xfId="7622"/>
    <cellStyle name="Input 10 5" xfId="7623"/>
    <cellStyle name="Input 10 5 2" xfId="7624"/>
    <cellStyle name="Input 10 6" xfId="7625"/>
    <cellStyle name="Input 10 6 2" xfId="7626"/>
    <cellStyle name="Input 10 7" xfId="7627"/>
    <cellStyle name="Input 10 7 2" xfId="7628"/>
    <cellStyle name="Input 10 8" xfId="7629"/>
    <cellStyle name="Input 10 8 2" xfId="7630"/>
    <cellStyle name="Input 10 9" xfId="7631"/>
    <cellStyle name="Input 10 9 2" xfId="7632"/>
    <cellStyle name="Input 10_Income Statement " xfId="7633"/>
    <cellStyle name="Input 11" xfId="7634"/>
    <cellStyle name="Input 11 10" xfId="7635"/>
    <cellStyle name="Input 11 10 2" xfId="7636"/>
    <cellStyle name="Input 11 11" xfId="7637"/>
    <cellStyle name="Input 11 11 2" xfId="7638"/>
    <cellStyle name="Input 11 12" xfId="7639"/>
    <cellStyle name="Input 11 12 2" xfId="7640"/>
    <cellStyle name="Input 11 13" xfId="7641"/>
    <cellStyle name="Input 11 13 2" xfId="7642"/>
    <cellStyle name="Input 11 14" xfId="7643"/>
    <cellStyle name="Input 11 14 2" xfId="7644"/>
    <cellStyle name="Input 11 15" xfId="7645"/>
    <cellStyle name="Input 11 15 2" xfId="7646"/>
    <cellStyle name="Input 11 16" xfId="7647"/>
    <cellStyle name="Input 11 16 2" xfId="7648"/>
    <cellStyle name="Input 11 17" xfId="7649"/>
    <cellStyle name="Input 11 17 2" xfId="7650"/>
    <cellStyle name="Input 11 18" xfId="7651"/>
    <cellStyle name="Input 11 19" xfId="7652"/>
    <cellStyle name="Input 11 2" xfId="7653"/>
    <cellStyle name="Input 11 2 10" xfId="7654"/>
    <cellStyle name="Input 11 2 10 2" xfId="7655"/>
    <cellStyle name="Input 11 2 11" xfId="7656"/>
    <cellStyle name="Input 11 2 11 2" xfId="7657"/>
    <cellStyle name="Input 11 2 12" xfId="7658"/>
    <cellStyle name="Input 11 2 12 2" xfId="7659"/>
    <cellStyle name="Input 11 2 13" xfId="7660"/>
    <cellStyle name="Input 11 2 13 2" xfId="7661"/>
    <cellStyle name="Input 11 2 14" xfId="7662"/>
    <cellStyle name="Input 11 2 14 2" xfId="7663"/>
    <cellStyle name="Input 11 2 15" xfId="7664"/>
    <cellStyle name="Input 11 2 15 2" xfId="7665"/>
    <cellStyle name="Input 11 2 16" xfId="7666"/>
    <cellStyle name="Input 11 2 2" xfId="7667"/>
    <cellStyle name="Input 11 2 2 2" xfId="7668"/>
    <cellStyle name="Input 11 2 3" xfId="7669"/>
    <cellStyle name="Input 11 2 3 2" xfId="7670"/>
    <cellStyle name="Input 11 2 4" xfId="7671"/>
    <cellStyle name="Input 11 2 4 2" xfId="7672"/>
    <cellStyle name="Input 11 2 5" xfId="7673"/>
    <cellStyle name="Input 11 2 5 2" xfId="7674"/>
    <cellStyle name="Input 11 2 6" xfId="7675"/>
    <cellStyle name="Input 11 2 6 2" xfId="7676"/>
    <cellStyle name="Input 11 2 7" xfId="7677"/>
    <cellStyle name="Input 11 2 7 2" xfId="7678"/>
    <cellStyle name="Input 11 2 8" xfId="7679"/>
    <cellStyle name="Input 11 2 8 2" xfId="7680"/>
    <cellStyle name="Input 11 2 9" xfId="7681"/>
    <cellStyle name="Input 11 2 9 2" xfId="7682"/>
    <cellStyle name="Input 11 3" xfId="7683"/>
    <cellStyle name="Input 11 3 2" xfId="7684"/>
    <cellStyle name="Input 11 4" xfId="7685"/>
    <cellStyle name="Input 11 4 2" xfId="7686"/>
    <cellStyle name="Input 11 5" xfId="7687"/>
    <cellStyle name="Input 11 5 2" xfId="7688"/>
    <cellStyle name="Input 11 6" xfId="7689"/>
    <cellStyle name="Input 11 6 2" xfId="7690"/>
    <cellStyle name="Input 11 7" xfId="7691"/>
    <cellStyle name="Input 11 7 2" xfId="7692"/>
    <cellStyle name="Input 11 8" xfId="7693"/>
    <cellStyle name="Input 11 8 2" xfId="7694"/>
    <cellStyle name="Input 11 9" xfId="7695"/>
    <cellStyle name="Input 11 9 2" xfId="7696"/>
    <cellStyle name="Input 12" xfId="7697"/>
    <cellStyle name="Input 12 10" xfId="7698"/>
    <cellStyle name="Input 12 10 2" xfId="7699"/>
    <cellStyle name="Input 12 11" xfId="7700"/>
    <cellStyle name="Input 12 11 2" xfId="7701"/>
    <cellStyle name="Input 12 12" xfId="7702"/>
    <cellStyle name="Input 12 12 2" xfId="7703"/>
    <cellStyle name="Input 12 13" xfId="7704"/>
    <cellStyle name="Input 12 13 2" xfId="7705"/>
    <cellStyle name="Input 12 14" xfId="7706"/>
    <cellStyle name="Input 12 14 2" xfId="7707"/>
    <cellStyle name="Input 12 15" xfId="7708"/>
    <cellStyle name="Input 12 15 2" xfId="7709"/>
    <cellStyle name="Input 12 16" xfId="7710"/>
    <cellStyle name="Input 12 16 2" xfId="7711"/>
    <cellStyle name="Input 12 17" xfId="7712"/>
    <cellStyle name="Input 12 17 2" xfId="7713"/>
    <cellStyle name="Input 12 18" xfId="7714"/>
    <cellStyle name="Input 12 2" xfId="7715"/>
    <cellStyle name="Input 12 2 10" xfId="7716"/>
    <cellStyle name="Input 12 2 10 2" xfId="7717"/>
    <cellStyle name="Input 12 2 11" xfId="7718"/>
    <cellStyle name="Input 12 2 11 2" xfId="7719"/>
    <cellStyle name="Input 12 2 12" xfId="7720"/>
    <cellStyle name="Input 12 2 12 2" xfId="7721"/>
    <cellStyle name="Input 12 2 13" xfId="7722"/>
    <cellStyle name="Input 12 2 13 2" xfId="7723"/>
    <cellStyle name="Input 12 2 14" xfId="7724"/>
    <cellStyle name="Input 12 2 14 2" xfId="7725"/>
    <cellStyle name="Input 12 2 15" xfId="7726"/>
    <cellStyle name="Input 12 2 15 2" xfId="7727"/>
    <cellStyle name="Input 12 2 16" xfId="7728"/>
    <cellStyle name="Input 12 2 2" xfId="7729"/>
    <cellStyle name="Input 12 2 2 2" xfId="7730"/>
    <cellStyle name="Input 12 2 3" xfId="7731"/>
    <cellStyle name="Input 12 2 3 2" xfId="7732"/>
    <cellStyle name="Input 12 2 4" xfId="7733"/>
    <cellStyle name="Input 12 2 4 2" xfId="7734"/>
    <cellStyle name="Input 12 2 5" xfId="7735"/>
    <cellStyle name="Input 12 2 5 2" xfId="7736"/>
    <cellStyle name="Input 12 2 6" xfId="7737"/>
    <cellStyle name="Input 12 2 6 2" xfId="7738"/>
    <cellStyle name="Input 12 2 7" xfId="7739"/>
    <cellStyle name="Input 12 2 7 2" xfId="7740"/>
    <cellStyle name="Input 12 2 8" xfId="7741"/>
    <cellStyle name="Input 12 2 8 2" xfId="7742"/>
    <cellStyle name="Input 12 2 9" xfId="7743"/>
    <cellStyle name="Input 12 2 9 2" xfId="7744"/>
    <cellStyle name="Input 12 3" xfId="7745"/>
    <cellStyle name="Input 12 3 2" xfId="7746"/>
    <cellStyle name="Input 12 4" xfId="7747"/>
    <cellStyle name="Input 12 4 2" xfId="7748"/>
    <cellStyle name="Input 12 5" xfId="7749"/>
    <cellStyle name="Input 12 5 2" xfId="7750"/>
    <cellStyle name="Input 12 6" xfId="7751"/>
    <cellStyle name="Input 12 6 2" xfId="7752"/>
    <cellStyle name="Input 12 7" xfId="7753"/>
    <cellStyle name="Input 12 7 2" xfId="7754"/>
    <cellStyle name="Input 12 8" xfId="7755"/>
    <cellStyle name="Input 12 8 2" xfId="7756"/>
    <cellStyle name="Input 12 9" xfId="7757"/>
    <cellStyle name="Input 12 9 2" xfId="7758"/>
    <cellStyle name="Input 13" xfId="7759"/>
    <cellStyle name="Input 13 10" xfId="7760"/>
    <cellStyle name="Input 13 10 2" xfId="7761"/>
    <cellStyle name="Input 13 11" xfId="7762"/>
    <cellStyle name="Input 13 11 2" xfId="7763"/>
    <cellStyle name="Input 13 12" xfId="7764"/>
    <cellStyle name="Input 13 12 2" xfId="7765"/>
    <cellStyle name="Input 13 13" xfId="7766"/>
    <cellStyle name="Input 13 13 2" xfId="7767"/>
    <cellStyle name="Input 13 14" xfId="7768"/>
    <cellStyle name="Input 13 14 2" xfId="7769"/>
    <cellStyle name="Input 13 15" xfId="7770"/>
    <cellStyle name="Input 13 15 2" xfId="7771"/>
    <cellStyle name="Input 13 16" xfId="7772"/>
    <cellStyle name="Input 13 16 2" xfId="7773"/>
    <cellStyle name="Input 13 17" xfId="7774"/>
    <cellStyle name="Input 13 17 2" xfId="7775"/>
    <cellStyle name="Input 13 18" xfId="7776"/>
    <cellStyle name="Input 13 2" xfId="7777"/>
    <cellStyle name="Input 13 2 10" xfId="7778"/>
    <cellStyle name="Input 13 2 10 2" xfId="7779"/>
    <cellStyle name="Input 13 2 11" xfId="7780"/>
    <cellStyle name="Input 13 2 11 2" xfId="7781"/>
    <cellStyle name="Input 13 2 12" xfId="7782"/>
    <cellStyle name="Input 13 2 12 2" xfId="7783"/>
    <cellStyle name="Input 13 2 13" xfId="7784"/>
    <cellStyle name="Input 13 2 13 2" xfId="7785"/>
    <cellStyle name="Input 13 2 14" xfId="7786"/>
    <cellStyle name="Input 13 2 14 2" xfId="7787"/>
    <cellStyle name="Input 13 2 15" xfId="7788"/>
    <cellStyle name="Input 13 2 15 2" xfId="7789"/>
    <cellStyle name="Input 13 2 16" xfId="7790"/>
    <cellStyle name="Input 13 2 2" xfId="7791"/>
    <cellStyle name="Input 13 2 2 2" xfId="7792"/>
    <cellStyle name="Input 13 2 3" xfId="7793"/>
    <cellStyle name="Input 13 2 3 2" xfId="7794"/>
    <cellStyle name="Input 13 2 4" xfId="7795"/>
    <cellStyle name="Input 13 2 4 2" xfId="7796"/>
    <cellStyle name="Input 13 2 5" xfId="7797"/>
    <cellStyle name="Input 13 2 5 2" xfId="7798"/>
    <cellStyle name="Input 13 2 6" xfId="7799"/>
    <cellStyle name="Input 13 2 6 2" xfId="7800"/>
    <cellStyle name="Input 13 2 7" xfId="7801"/>
    <cellStyle name="Input 13 2 7 2" xfId="7802"/>
    <cellStyle name="Input 13 2 8" xfId="7803"/>
    <cellStyle name="Input 13 2 8 2" xfId="7804"/>
    <cellStyle name="Input 13 2 9" xfId="7805"/>
    <cellStyle name="Input 13 2 9 2" xfId="7806"/>
    <cellStyle name="Input 13 3" xfId="7807"/>
    <cellStyle name="Input 13 3 2" xfId="7808"/>
    <cellStyle name="Input 13 4" xfId="7809"/>
    <cellStyle name="Input 13 4 2" xfId="7810"/>
    <cellStyle name="Input 13 5" xfId="7811"/>
    <cellStyle name="Input 13 5 2" xfId="7812"/>
    <cellStyle name="Input 13 6" xfId="7813"/>
    <cellStyle name="Input 13 6 2" xfId="7814"/>
    <cellStyle name="Input 13 7" xfId="7815"/>
    <cellStyle name="Input 13 7 2" xfId="7816"/>
    <cellStyle name="Input 13 8" xfId="7817"/>
    <cellStyle name="Input 13 8 2" xfId="7818"/>
    <cellStyle name="Input 13 9" xfId="7819"/>
    <cellStyle name="Input 13 9 2" xfId="7820"/>
    <cellStyle name="Input 14" xfId="7821"/>
    <cellStyle name="Input 14 10" xfId="7822"/>
    <cellStyle name="Input 14 10 2" xfId="7823"/>
    <cellStyle name="Input 14 11" xfId="7824"/>
    <cellStyle name="Input 14 11 2" xfId="7825"/>
    <cellStyle name="Input 14 12" xfId="7826"/>
    <cellStyle name="Input 14 12 2" xfId="7827"/>
    <cellStyle name="Input 14 13" xfId="7828"/>
    <cellStyle name="Input 14 13 2" xfId="7829"/>
    <cellStyle name="Input 14 14" xfId="7830"/>
    <cellStyle name="Input 14 14 2" xfId="7831"/>
    <cellStyle name="Input 14 15" xfId="7832"/>
    <cellStyle name="Input 14 15 2" xfId="7833"/>
    <cellStyle name="Input 14 16" xfId="7834"/>
    <cellStyle name="Input 14 16 2" xfId="7835"/>
    <cellStyle name="Input 14 17" xfId="7836"/>
    <cellStyle name="Input 14 17 2" xfId="7837"/>
    <cellStyle name="Input 14 18" xfId="7838"/>
    <cellStyle name="Input 14 2" xfId="7839"/>
    <cellStyle name="Input 14 2 10" xfId="7840"/>
    <cellStyle name="Input 14 2 10 2" xfId="7841"/>
    <cellStyle name="Input 14 2 11" xfId="7842"/>
    <cellStyle name="Input 14 2 11 2" xfId="7843"/>
    <cellStyle name="Input 14 2 12" xfId="7844"/>
    <cellStyle name="Input 14 2 12 2" xfId="7845"/>
    <cellStyle name="Input 14 2 13" xfId="7846"/>
    <cellStyle name="Input 14 2 13 2" xfId="7847"/>
    <cellStyle name="Input 14 2 14" xfId="7848"/>
    <cellStyle name="Input 14 2 14 2" xfId="7849"/>
    <cellStyle name="Input 14 2 15" xfId="7850"/>
    <cellStyle name="Input 14 2 15 2" xfId="7851"/>
    <cellStyle name="Input 14 2 16" xfId="7852"/>
    <cellStyle name="Input 14 2 2" xfId="7853"/>
    <cellStyle name="Input 14 2 2 2" xfId="7854"/>
    <cellStyle name="Input 14 2 3" xfId="7855"/>
    <cellStyle name="Input 14 2 3 2" xfId="7856"/>
    <cellStyle name="Input 14 2 4" xfId="7857"/>
    <cellStyle name="Input 14 2 4 2" xfId="7858"/>
    <cellStyle name="Input 14 2 5" xfId="7859"/>
    <cellStyle name="Input 14 2 5 2" xfId="7860"/>
    <cellStyle name="Input 14 2 6" xfId="7861"/>
    <cellStyle name="Input 14 2 6 2" xfId="7862"/>
    <cellStyle name="Input 14 2 7" xfId="7863"/>
    <cellStyle name="Input 14 2 7 2" xfId="7864"/>
    <cellStyle name="Input 14 2 8" xfId="7865"/>
    <cellStyle name="Input 14 2 8 2" xfId="7866"/>
    <cellStyle name="Input 14 2 9" xfId="7867"/>
    <cellStyle name="Input 14 2 9 2" xfId="7868"/>
    <cellStyle name="Input 14 3" xfId="7869"/>
    <cellStyle name="Input 14 3 2" xfId="7870"/>
    <cellStyle name="Input 14 4" xfId="7871"/>
    <cellStyle name="Input 14 4 2" xfId="7872"/>
    <cellStyle name="Input 14 5" xfId="7873"/>
    <cellStyle name="Input 14 5 2" xfId="7874"/>
    <cellStyle name="Input 14 6" xfId="7875"/>
    <cellStyle name="Input 14 6 2" xfId="7876"/>
    <cellStyle name="Input 14 7" xfId="7877"/>
    <cellStyle name="Input 14 7 2" xfId="7878"/>
    <cellStyle name="Input 14 8" xfId="7879"/>
    <cellStyle name="Input 14 8 2" xfId="7880"/>
    <cellStyle name="Input 14 9" xfId="7881"/>
    <cellStyle name="Input 14 9 2" xfId="7882"/>
    <cellStyle name="Input 15" xfId="7883"/>
    <cellStyle name="Input 15 10" xfId="7884"/>
    <cellStyle name="Input 15 10 2" xfId="7885"/>
    <cellStyle name="Input 15 11" xfId="7886"/>
    <cellStyle name="Input 15 11 2" xfId="7887"/>
    <cellStyle name="Input 15 12" xfId="7888"/>
    <cellStyle name="Input 15 12 2" xfId="7889"/>
    <cellStyle name="Input 15 13" xfId="7890"/>
    <cellStyle name="Input 15 13 2" xfId="7891"/>
    <cellStyle name="Input 15 14" xfId="7892"/>
    <cellStyle name="Input 15 14 2" xfId="7893"/>
    <cellStyle name="Input 15 15" xfId="7894"/>
    <cellStyle name="Input 15 15 2" xfId="7895"/>
    <cellStyle name="Input 15 16" xfId="7896"/>
    <cellStyle name="Input 15 16 2" xfId="7897"/>
    <cellStyle name="Input 15 17" xfId="7898"/>
    <cellStyle name="Input 15 17 2" xfId="7899"/>
    <cellStyle name="Input 15 18" xfId="7900"/>
    <cellStyle name="Input 15 2" xfId="7901"/>
    <cellStyle name="Input 15 2 10" xfId="7902"/>
    <cellStyle name="Input 15 2 10 2" xfId="7903"/>
    <cellStyle name="Input 15 2 11" xfId="7904"/>
    <cellStyle name="Input 15 2 11 2" xfId="7905"/>
    <cellStyle name="Input 15 2 12" xfId="7906"/>
    <cellStyle name="Input 15 2 12 2" xfId="7907"/>
    <cellStyle name="Input 15 2 13" xfId="7908"/>
    <cellStyle name="Input 15 2 13 2" xfId="7909"/>
    <cellStyle name="Input 15 2 14" xfId="7910"/>
    <cellStyle name="Input 15 2 14 2" xfId="7911"/>
    <cellStyle name="Input 15 2 15" xfId="7912"/>
    <cellStyle name="Input 15 2 15 2" xfId="7913"/>
    <cellStyle name="Input 15 2 16" xfId="7914"/>
    <cellStyle name="Input 15 2 2" xfId="7915"/>
    <cellStyle name="Input 15 2 2 2" xfId="7916"/>
    <cellStyle name="Input 15 2 3" xfId="7917"/>
    <cellStyle name="Input 15 2 3 2" xfId="7918"/>
    <cellStyle name="Input 15 2 4" xfId="7919"/>
    <cellStyle name="Input 15 2 4 2" xfId="7920"/>
    <cellStyle name="Input 15 2 5" xfId="7921"/>
    <cellStyle name="Input 15 2 5 2" xfId="7922"/>
    <cellStyle name="Input 15 2 6" xfId="7923"/>
    <cellStyle name="Input 15 2 6 2" xfId="7924"/>
    <cellStyle name="Input 15 2 7" xfId="7925"/>
    <cellStyle name="Input 15 2 7 2" xfId="7926"/>
    <cellStyle name="Input 15 2 8" xfId="7927"/>
    <cellStyle name="Input 15 2 8 2" xfId="7928"/>
    <cellStyle name="Input 15 2 9" xfId="7929"/>
    <cellStyle name="Input 15 2 9 2" xfId="7930"/>
    <cellStyle name="Input 15 3" xfId="7931"/>
    <cellStyle name="Input 15 3 2" xfId="7932"/>
    <cellStyle name="Input 15 4" xfId="7933"/>
    <cellStyle name="Input 15 4 2" xfId="7934"/>
    <cellStyle name="Input 15 5" xfId="7935"/>
    <cellStyle name="Input 15 5 2" xfId="7936"/>
    <cellStyle name="Input 15 6" xfId="7937"/>
    <cellStyle name="Input 15 6 2" xfId="7938"/>
    <cellStyle name="Input 15 7" xfId="7939"/>
    <cellStyle name="Input 15 7 2" xfId="7940"/>
    <cellStyle name="Input 15 8" xfId="7941"/>
    <cellStyle name="Input 15 8 2" xfId="7942"/>
    <cellStyle name="Input 15 9" xfId="7943"/>
    <cellStyle name="Input 15 9 2" xfId="7944"/>
    <cellStyle name="Input 16" xfId="7945"/>
    <cellStyle name="Input 16 10" xfId="7946"/>
    <cellStyle name="Input 16 10 2" xfId="7947"/>
    <cellStyle name="Input 16 11" xfId="7948"/>
    <cellStyle name="Input 16 11 2" xfId="7949"/>
    <cellStyle name="Input 16 12" xfId="7950"/>
    <cellStyle name="Input 16 12 2" xfId="7951"/>
    <cellStyle name="Input 16 13" xfId="7952"/>
    <cellStyle name="Input 16 13 2" xfId="7953"/>
    <cellStyle name="Input 16 14" xfId="7954"/>
    <cellStyle name="Input 16 14 2" xfId="7955"/>
    <cellStyle name="Input 16 15" xfId="7956"/>
    <cellStyle name="Input 16 15 2" xfId="7957"/>
    <cellStyle name="Input 16 16" xfId="7958"/>
    <cellStyle name="Input 16 16 2" xfId="7959"/>
    <cellStyle name="Input 16 17" xfId="7960"/>
    <cellStyle name="Input 16 17 2" xfId="7961"/>
    <cellStyle name="Input 16 18" xfId="7962"/>
    <cellStyle name="Input 16 2" xfId="7963"/>
    <cellStyle name="Input 16 2 10" xfId="7964"/>
    <cellStyle name="Input 16 2 10 2" xfId="7965"/>
    <cellStyle name="Input 16 2 11" xfId="7966"/>
    <cellStyle name="Input 16 2 11 2" xfId="7967"/>
    <cellStyle name="Input 16 2 12" xfId="7968"/>
    <cellStyle name="Input 16 2 12 2" xfId="7969"/>
    <cellStyle name="Input 16 2 13" xfId="7970"/>
    <cellStyle name="Input 16 2 13 2" xfId="7971"/>
    <cellStyle name="Input 16 2 14" xfId="7972"/>
    <cellStyle name="Input 16 2 14 2" xfId="7973"/>
    <cellStyle name="Input 16 2 15" xfId="7974"/>
    <cellStyle name="Input 16 2 15 2" xfId="7975"/>
    <cellStyle name="Input 16 2 16" xfId="7976"/>
    <cellStyle name="Input 16 2 2" xfId="7977"/>
    <cellStyle name="Input 16 2 2 2" xfId="7978"/>
    <cellStyle name="Input 16 2 3" xfId="7979"/>
    <cellStyle name="Input 16 2 3 2" xfId="7980"/>
    <cellStyle name="Input 16 2 4" xfId="7981"/>
    <cellStyle name="Input 16 2 4 2" xfId="7982"/>
    <cellStyle name="Input 16 2 5" xfId="7983"/>
    <cellStyle name="Input 16 2 5 2" xfId="7984"/>
    <cellStyle name="Input 16 2 6" xfId="7985"/>
    <cellStyle name="Input 16 2 6 2" xfId="7986"/>
    <cellStyle name="Input 16 2 7" xfId="7987"/>
    <cellStyle name="Input 16 2 7 2" xfId="7988"/>
    <cellStyle name="Input 16 2 8" xfId="7989"/>
    <cellStyle name="Input 16 2 8 2" xfId="7990"/>
    <cellStyle name="Input 16 2 9" xfId="7991"/>
    <cellStyle name="Input 16 2 9 2" xfId="7992"/>
    <cellStyle name="Input 16 3" xfId="7993"/>
    <cellStyle name="Input 16 3 2" xfId="7994"/>
    <cellStyle name="Input 16 4" xfId="7995"/>
    <cellStyle name="Input 16 4 2" xfId="7996"/>
    <cellStyle name="Input 16 5" xfId="7997"/>
    <cellStyle name="Input 16 5 2" xfId="7998"/>
    <cellStyle name="Input 16 6" xfId="7999"/>
    <cellStyle name="Input 16 6 2" xfId="8000"/>
    <cellStyle name="Input 16 7" xfId="8001"/>
    <cellStyle name="Input 16 7 2" xfId="8002"/>
    <cellStyle name="Input 16 8" xfId="8003"/>
    <cellStyle name="Input 16 8 2" xfId="8004"/>
    <cellStyle name="Input 16 9" xfId="8005"/>
    <cellStyle name="Input 16 9 2" xfId="8006"/>
    <cellStyle name="Input 17" xfId="8007"/>
    <cellStyle name="Input 17 10" xfId="8008"/>
    <cellStyle name="Input 17 10 2" xfId="8009"/>
    <cellStyle name="Input 17 11" xfId="8010"/>
    <cellStyle name="Input 17 11 2" xfId="8011"/>
    <cellStyle name="Input 17 12" xfId="8012"/>
    <cellStyle name="Input 17 12 2" xfId="8013"/>
    <cellStyle name="Input 17 13" xfId="8014"/>
    <cellStyle name="Input 17 13 2" xfId="8015"/>
    <cellStyle name="Input 17 14" xfId="8016"/>
    <cellStyle name="Input 17 14 2" xfId="8017"/>
    <cellStyle name="Input 17 15" xfId="8018"/>
    <cellStyle name="Input 17 15 2" xfId="8019"/>
    <cellStyle name="Input 17 16" xfId="8020"/>
    <cellStyle name="Input 17 16 2" xfId="8021"/>
    <cellStyle name="Input 17 17" xfId="8022"/>
    <cellStyle name="Input 17 17 2" xfId="8023"/>
    <cellStyle name="Input 17 18" xfId="8024"/>
    <cellStyle name="Input 17 2" xfId="8025"/>
    <cellStyle name="Input 17 2 10" xfId="8026"/>
    <cellStyle name="Input 17 2 10 2" xfId="8027"/>
    <cellStyle name="Input 17 2 11" xfId="8028"/>
    <cellStyle name="Input 17 2 11 2" xfId="8029"/>
    <cellStyle name="Input 17 2 12" xfId="8030"/>
    <cellStyle name="Input 17 2 12 2" xfId="8031"/>
    <cellStyle name="Input 17 2 13" xfId="8032"/>
    <cellStyle name="Input 17 2 13 2" xfId="8033"/>
    <cellStyle name="Input 17 2 14" xfId="8034"/>
    <cellStyle name="Input 17 2 14 2" xfId="8035"/>
    <cellStyle name="Input 17 2 15" xfId="8036"/>
    <cellStyle name="Input 17 2 15 2" xfId="8037"/>
    <cellStyle name="Input 17 2 16" xfId="8038"/>
    <cellStyle name="Input 17 2 2" xfId="8039"/>
    <cellStyle name="Input 17 2 2 2" xfId="8040"/>
    <cellStyle name="Input 17 2 3" xfId="8041"/>
    <cellStyle name="Input 17 2 3 2" xfId="8042"/>
    <cellStyle name="Input 17 2 4" xfId="8043"/>
    <cellStyle name="Input 17 2 4 2" xfId="8044"/>
    <cellStyle name="Input 17 2 5" xfId="8045"/>
    <cellStyle name="Input 17 2 5 2" xfId="8046"/>
    <cellStyle name="Input 17 2 6" xfId="8047"/>
    <cellStyle name="Input 17 2 6 2" xfId="8048"/>
    <cellStyle name="Input 17 2 7" xfId="8049"/>
    <cellStyle name="Input 17 2 7 2" xfId="8050"/>
    <cellStyle name="Input 17 2 8" xfId="8051"/>
    <cellStyle name="Input 17 2 8 2" xfId="8052"/>
    <cellStyle name="Input 17 2 9" xfId="8053"/>
    <cellStyle name="Input 17 2 9 2" xfId="8054"/>
    <cellStyle name="Input 17 3" xfId="8055"/>
    <cellStyle name="Input 17 3 2" xfId="8056"/>
    <cellStyle name="Input 17 4" xfId="8057"/>
    <cellStyle name="Input 17 4 2" xfId="8058"/>
    <cellStyle name="Input 17 5" xfId="8059"/>
    <cellStyle name="Input 17 5 2" xfId="8060"/>
    <cellStyle name="Input 17 6" xfId="8061"/>
    <cellStyle name="Input 17 6 2" xfId="8062"/>
    <cellStyle name="Input 17 7" xfId="8063"/>
    <cellStyle name="Input 17 7 2" xfId="8064"/>
    <cellStyle name="Input 17 8" xfId="8065"/>
    <cellStyle name="Input 17 8 2" xfId="8066"/>
    <cellStyle name="Input 17 9" xfId="8067"/>
    <cellStyle name="Input 17 9 2" xfId="8068"/>
    <cellStyle name="Input 18" xfId="8069"/>
    <cellStyle name="Input 19" xfId="8070"/>
    <cellStyle name="Input 2" xfId="8071"/>
    <cellStyle name="Input 2 10" xfId="8072"/>
    <cellStyle name="Input 2 10 2" xfId="8073"/>
    <cellStyle name="Input 2 11" xfId="8074"/>
    <cellStyle name="Input 2 11 2" xfId="8075"/>
    <cellStyle name="Input 2 12" xfId="8076"/>
    <cellStyle name="Input 2 12 2" xfId="8077"/>
    <cellStyle name="Input 2 13" xfId="8078"/>
    <cellStyle name="Input 2 13 2" xfId="8079"/>
    <cellStyle name="Input 2 14" xfId="8080"/>
    <cellStyle name="Input 2 14 2" xfId="8081"/>
    <cellStyle name="Input 2 15" xfId="8082"/>
    <cellStyle name="Input 2 15 2" xfId="8083"/>
    <cellStyle name="Input 2 16" xfId="8084"/>
    <cellStyle name="Input 2 16 2" xfId="8085"/>
    <cellStyle name="Input 2 17" xfId="8086"/>
    <cellStyle name="Input 2 17 2" xfId="8087"/>
    <cellStyle name="Input 2 18" xfId="8088"/>
    <cellStyle name="Input 2 18 2" xfId="8089"/>
    <cellStyle name="Input 2 19" xfId="8090"/>
    <cellStyle name="Input 2 19 2" xfId="8091"/>
    <cellStyle name="Input 2 2" xfId="8092"/>
    <cellStyle name="Input 2 2 10" xfId="8093"/>
    <cellStyle name="Input 2 2 10 2" xfId="8094"/>
    <cellStyle name="Input 2 2 11" xfId="8095"/>
    <cellStyle name="Input 2 2 11 2" xfId="8096"/>
    <cellStyle name="Input 2 2 12" xfId="8097"/>
    <cellStyle name="Input 2 2 12 2" xfId="8098"/>
    <cellStyle name="Input 2 2 13" xfId="8099"/>
    <cellStyle name="Input 2 2 13 2" xfId="8100"/>
    <cellStyle name="Input 2 2 14" xfId="8101"/>
    <cellStyle name="Input 2 2 14 2" xfId="8102"/>
    <cellStyle name="Input 2 2 15" xfId="8103"/>
    <cellStyle name="Input 2 2 15 2" xfId="8104"/>
    <cellStyle name="Input 2 2 16" xfId="8105"/>
    <cellStyle name="Input 2 2 16 2" xfId="8106"/>
    <cellStyle name="Input 2 2 17" xfId="8107"/>
    <cellStyle name="Input 2 2 17 2" xfId="8108"/>
    <cellStyle name="Input 2 2 18" xfId="8109"/>
    <cellStyle name="Input 2 2 2" xfId="8110"/>
    <cellStyle name="Input 2 2 2 10" xfId="8111"/>
    <cellStyle name="Input 2 2 2 10 2" xfId="8112"/>
    <cellStyle name="Input 2 2 2 11" xfId="8113"/>
    <cellStyle name="Input 2 2 2 11 2" xfId="8114"/>
    <cellStyle name="Input 2 2 2 12" xfId="8115"/>
    <cellStyle name="Input 2 2 2 12 2" xfId="8116"/>
    <cellStyle name="Input 2 2 2 13" xfId="8117"/>
    <cellStyle name="Input 2 2 2 13 2" xfId="8118"/>
    <cellStyle name="Input 2 2 2 14" xfId="8119"/>
    <cellStyle name="Input 2 2 2 14 2" xfId="8120"/>
    <cellStyle name="Input 2 2 2 15" xfId="8121"/>
    <cellStyle name="Input 2 2 2 15 2" xfId="8122"/>
    <cellStyle name="Input 2 2 2 16" xfId="8123"/>
    <cellStyle name="Input 2 2 2 2" xfId="8124"/>
    <cellStyle name="Input 2 2 2 2 2" xfId="8125"/>
    <cellStyle name="Input 2 2 2 3" xfId="8126"/>
    <cellStyle name="Input 2 2 2 3 2" xfId="8127"/>
    <cellStyle name="Input 2 2 2 4" xfId="8128"/>
    <cellStyle name="Input 2 2 2 4 2" xfId="8129"/>
    <cellStyle name="Input 2 2 2 5" xfId="8130"/>
    <cellStyle name="Input 2 2 2 5 2" xfId="8131"/>
    <cellStyle name="Input 2 2 2 6" xfId="8132"/>
    <cellStyle name="Input 2 2 2 6 2" xfId="8133"/>
    <cellStyle name="Input 2 2 2 7" xfId="8134"/>
    <cellStyle name="Input 2 2 2 7 2" xfId="8135"/>
    <cellStyle name="Input 2 2 2 8" xfId="8136"/>
    <cellStyle name="Input 2 2 2 8 2" xfId="8137"/>
    <cellStyle name="Input 2 2 2 9" xfId="8138"/>
    <cellStyle name="Input 2 2 2 9 2" xfId="8139"/>
    <cellStyle name="Input 2 2 3" xfId="8140"/>
    <cellStyle name="Input 2 2 3 2" xfId="8141"/>
    <cellStyle name="Input 2 2 4" xfId="8142"/>
    <cellStyle name="Input 2 2 4 2" xfId="8143"/>
    <cellStyle name="Input 2 2 5" xfId="8144"/>
    <cellStyle name="Input 2 2 5 2" xfId="8145"/>
    <cellStyle name="Input 2 2 6" xfId="8146"/>
    <cellStyle name="Input 2 2 6 2" xfId="8147"/>
    <cellStyle name="Input 2 2 7" xfId="8148"/>
    <cellStyle name="Input 2 2 7 2" xfId="8149"/>
    <cellStyle name="Input 2 2 8" xfId="8150"/>
    <cellStyle name="Input 2 2 8 2" xfId="8151"/>
    <cellStyle name="Input 2 2 9" xfId="8152"/>
    <cellStyle name="Input 2 2 9 2" xfId="8153"/>
    <cellStyle name="Input 2 20" xfId="8154"/>
    <cellStyle name="Input 2 20 2" xfId="8155"/>
    <cellStyle name="Input 2 21" xfId="8156"/>
    <cellStyle name="Input 2 21 2" xfId="8157"/>
    <cellStyle name="Input 2 22" xfId="8158"/>
    <cellStyle name="Input 2 22 2" xfId="8159"/>
    <cellStyle name="Input 2 23" xfId="8160"/>
    <cellStyle name="Input 2 24" xfId="8161"/>
    <cellStyle name="Input 2 25" xfId="8162"/>
    <cellStyle name="Input 2 3" xfId="8163"/>
    <cellStyle name="Input 2 3 10" xfId="8164"/>
    <cellStyle name="Input 2 3 10 2" xfId="8165"/>
    <cellStyle name="Input 2 3 11" xfId="8166"/>
    <cellStyle name="Input 2 3 11 2" xfId="8167"/>
    <cellStyle name="Input 2 3 12" xfId="8168"/>
    <cellStyle name="Input 2 3 12 2" xfId="8169"/>
    <cellStyle name="Input 2 3 13" xfId="8170"/>
    <cellStyle name="Input 2 3 13 2" xfId="8171"/>
    <cellStyle name="Input 2 3 14" xfId="8172"/>
    <cellStyle name="Input 2 3 14 2" xfId="8173"/>
    <cellStyle name="Input 2 3 15" xfId="8174"/>
    <cellStyle name="Input 2 3 15 2" xfId="8175"/>
    <cellStyle name="Input 2 3 16" xfId="8176"/>
    <cellStyle name="Input 2 3 16 2" xfId="8177"/>
    <cellStyle name="Input 2 3 17" xfId="8178"/>
    <cellStyle name="Input 2 3 17 2" xfId="8179"/>
    <cellStyle name="Input 2 3 18" xfId="8180"/>
    <cellStyle name="Input 2 3 2" xfId="8181"/>
    <cellStyle name="Input 2 3 2 10" xfId="8182"/>
    <cellStyle name="Input 2 3 2 10 2" xfId="8183"/>
    <cellStyle name="Input 2 3 2 11" xfId="8184"/>
    <cellStyle name="Input 2 3 2 11 2" xfId="8185"/>
    <cellStyle name="Input 2 3 2 12" xfId="8186"/>
    <cellStyle name="Input 2 3 2 12 2" xfId="8187"/>
    <cellStyle name="Input 2 3 2 13" xfId="8188"/>
    <cellStyle name="Input 2 3 2 13 2" xfId="8189"/>
    <cellStyle name="Input 2 3 2 14" xfId="8190"/>
    <cellStyle name="Input 2 3 2 14 2" xfId="8191"/>
    <cellStyle name="Input 2 3 2 15" xfId="8192"/>
    <cellStyle name="Input 2 3 2 15 2" xfId="8193"/>
    <cellStyle name="Input 2 3 2 16" xfId="8194"/>
    <cellStyle name="Input 2 3 2 2" xfId="8195"/>
    <cellStyle name="Input 2 3 2 2 2" xfId="8196"/>
    <cellStyle name="Input 2 3 2 3" xfId="8197"/>
    <cellStyle name="Input 2 3 2 3 2" xfId="8198"/>
    <cellStyle name="Input 2 3 2 4" xfId="8199"/>
    <cellStyle name="Input 2 3 2 4 2" xfId="8200"/>
    <cellStyle name="Input 2 3 2 5" xfId="8201"/>
    <cellStyle name="Input 2 3 2 5 2" xfId="8202"/>
    <cellStyle name="Input 2 3 2 6" xfId="8203"/>
    <cellStyle name="Input 2 3 2 6 2" xfId="8204"/>
    <cellStyle name="Input 2 3 2 7" xfId="8205"/>
    <cellStyle name="Input 2 3 2 7 2" xfId="8206"/>
    <cellStyle name="Input 2 3 2 8" xfId="8207"/>
    <cellStyle name="Input 2 3 2 8 2" xfId="8208"/>
    <cellStyle name="Input 2 3 2 9" xfId="8209"/>
    <cellStyle name="Input 2 3 2 9 2" xfId="8210"/>
    <cellStyle name="Input 2 3 3" xfId="8211"/>
    <cellStyle name="Input 2 3 3 2" xfId="8212"/>
    <cellStyle name="Input 2 3 4" xfId="8213"/>
    <cellStyle name="Input 2 3 4 2" xfId="8214"/>
    <cellStyle name="Input 2 3 5" xfId="8215"/>
    <cellStyle name="Input 2 3 5 2" xfId="8216"/>
    <cellStyle name="Input 2 3 6" xfId="8217"/>
    <cellStyle name="Input 2 3 6 2" xfId="8218"/>
    <cellStyle name="Input 2 3 7" xfId="8219"/>
    <cellStyle name="Input 2 3 7 2" xfId="8220"/>
    <cellStyle name="Input 2 3 8" xfId="8221"/>
    <cellStyle name="Input 2 3 8 2" xfId="8222"/>
    <cellStyle name="Input 2 3 9" xfId="8223"/>
    <cellStyle name="Input 2 3 9 2" xfId="8224"/>
    <cellStyle name="Input 2 4" xfId="8225"/>
    <cellStyle name="Input 2 4 10" xfId="8226"/>
    <cellStyle name="Input 2 4 10 2" xfId="8227"/>
    <cellStyle name="Input 2 4 11" xfId="8228"/>
    <cellStyle name="Input 2 4 11 2" xfId="8229"/>
    <cellStyle name="Input 2 4 12" xfId="8230"/>
    <cellStyle name="Input 2 4 12 2" xfId="8231"/>
    <cellStyle name="Input 2 4 13" xfId="8232"/>
    <cellStyle name="Input 2 4 13 2" xfId="8233"/>
    <cellStyle name="Input 2 4 14" xfId="8234"/>
    <cellStyle name="Input 2 4 14 2" xfId="8235"/>
    <cellStyle name="Input 2 4 15" xfId="8236"/>
    <cellStyle name="Input 2 4 15 2" xfId="8237"/>
    <cellStyle name="Input 2 4 16" xfId="8238"/>
    <cellStyle name="Input 2 4 16 2" xfId="8239"/>
    <cellStyle name="Input 2 4 17" xfId="8240"/>
    <cellStyle name="Input 2 4 17 2" xfId="8241"/>
    <cellStyle name="Input 2 4 18" xfId="8242"/>
    <cellStyle name="Input 2 4 2" xfId="8243"/>
    <cellStyle name="Input 2 4 2 10" xfId="8244"/>
    <cellStyle name="Input 2 4 2 10 2" xfId="8245"/>
    <cellStyle name="Input 2 4 2 11" xfId="8246"/>
    <cellStyle name="Input 2 4 2 11 2" xfId="8247"/>
    <cellStyle name="Input 2 4 2 12" xfId="8248"/>
    <cellStyle name="Input 2 4 2 12 2" xfId="8249"/>
    <cellStyle name="Input 2 4 2 13" xfId="8250"/>
    <cellStyle name="Input 2 4 2 13 2" xfId="8251"/>
    <cellStyle name="Input 2 4 2 14" xfId="8252"/>
    <cellStyle name="Input 2 4 2 14 2" xfId="8253"/>
    <cellStyle name="Input 2 4 2 15" xfId="8254"/>
    <cellStyle name="Input 2 4 2 15 2" xfId="8255"/>
    <cellStyle name="Input 2 4 2 16" xfId="8256"/>
    <cellStyle name="Input 2 4 2 2" xfId="8257"/>
    <cellStyle name="Input 2 4 2 2 2" xfId="8258"/>
    <cellStyle name="Input 2 4 2 3" xfId="8259"/>
    <cellStyle name="Input 2 4 2 3 2" xfId="8260"/>
    <cellStyle name="Input 2 4 2 4" xfId="8261"/>
    <cellStyle name="Input 2 4 2 4 2" xfId="8262"/>
    <cellStyle name="Input 2 4 2 5" xfId="8263"/>
    <cellStyle name="Input 2 4 2 5 2" xfId="8264"/>
    <cellStyle name="Input 2 4 2 6" xfId="8265"/>
    <cellStyle name="Input 2 4 2 6 2" xfId="8266"/>
    <cellStyle name="Input 2 4 2 7" xfId="8267"/>
    <cellStyle name="Input 2 4 2 7 2" xfId="8268"/>
    <cellStyle name="Input 2 4 2 8" xfId="8269"/>
    <cellStyle name="Input 2 4 2 8 2" xfId="8270"/>
    <cellStyle name="Input 2 4 2 9" xfId="8271"/>
    <cellStyle name="Input 2 4 2 9 2" xfId="8272"/>
    <cellStyle name="Input 2 4 3" xfId="8273"/>
    <cellStyle name="Input 2 4 3 2" xfId="8274"/>
    <cellStyle name="Input 2 4 4" xfId="8275"/>
    <cellStyle name="Input 2 4 4 2" xfId="8276"/>
    <cellStyle name="Input 2 4 5" xfId="8277"/>
    <cellStyle name="Input 2 4 5 2" xfId="8278"/>
    <cellStyle name="Input 2 4 6" xfId="8279"/>
    <cellStyle name="Input 2 4 6 2" xfId="8280"/>
    <cellStyle name="Input 2 4 7" xfId="8281"/>
    <cellStyle name="Input 2 4 7 2" xfId="8282"/>
    <cellStyle name="Input 2 4 8" xfId="8283"/>
    <cellStyle name="Input 2 4 8 2" xfId="8284"/>
    <cellStyle name="Input 2 4 9" xfId="8285"/>
    <cellStyle name="Input 2 4 9 2" xfId="8286"/>
    <cellStyle name="Input 2 5" xfId="8287"/>
    <cellStyle name="Input 2 5 10" xfId="8288"/>
    <cellStyle name="Input 2 5 10 2" xfId="8289"/>
    <cellStyle name="Input 2 5 11" xfId="8290"/>
    <cellStyle name="Input 2 5 11 2" xfId="8291"/>
    <cellStyle name="Input 2 5 12" xfId="8292"/>
    <cellStyle name="Input 2 5 12 2" xfId="8293"/>
    <cellStyle name="Input 2 5 13" xfId="8294"/>
    <cellStyle name="Input 2 5 13 2" xfId="8295"/>
    <cellStyle name="Input 2 5 14" xfId="8296"/>
    <cellStyle name="Input 2 5 14 2" xfId="8297"/>
    <cellStyle name="Input 2 5 15" xfId="8298"/>
    <cellStyle name="Input 2 5 15 2" xfId="8299"/>
    <cellStyle name="Input 2 5 16" xfId="8300"/>
    <cellStyle name="Input 2 5 2" xfId="8301"/>
    <cellStyle name="Input 2 5 2 2" xfId="8302"/>
    <cellStyle name="Input 2 5 3" xfId="8303"/>
    <cellStyle name="Input 2 5 3 2" xfId="8304"/>
    <cellStyle name="Input 2 5 4" xfId="8305"/>
    <cellStyle name="Input 2 5 4 2" xfId="8306"/>
    <cellStyle name="Input 2 5 5" xfId="8307"/>
    <cellStyle name="Input 2 5 5 2" xfId="8308"/>
    <cellStyle name="Input 2 5 6" xfId="8309"/>
    <cellStyle name="Input 2 5 6 2" xfId="8310"/>
    <cellStyle name="Input 2 5 7" xfId="8311"/>
    <cellStyle name="Input 2 5 7 2" xfId="8312"/>
    <cellStyle name="Input 2 5 8" xfId="8313"/>
    <cellStyle name="Input 2 5 8 2" xfId="8314"/>
    <cellStyle name="Input 2 5 9" xfId="8315"/>
    <cellStyle name="Input 2 5 9 2" xfId="8316"/>
    <cellStyle name="Input 2 6" xfId="8317"/>
    <cellStyle name="Input 2 6 2" xfId="8318"/>
    <cellStyle name="Input 2 7" xfId="8319"/>
    <cellStyle name="Input 2 7 2" xfId="8320"/>
    <cellStyle name="Input 2 8" xfId="8321"/>
    <cellStyle name="Input 2 8 2" xfId="8322"/>
    <cellStyle name="Input 2 9" xfId="8323"/>
    <cellStyle name="Input 2 9 2" xfId="8324"/>
    <cellStyle name="Input 2_FERC versus US GAAP differences - GSE MECO and Nantucket" xfId="8325"/>
    <cellStyle name="Input 20" xfId="8326"/>
    <cellStyle name="Input 21" xfId="8327"/>
    <cellStyle name="Input 22" xfId="8328"/>
    <cellStyle name="Input 23" xfId="8329"/>
    <cellStyle name="Input 24" xfId="8330"/>
    <cellStyle name="Input 25" xfId="8331"/>
    <cellStyle name="Input 26" xfId="8332"/>
    <cellStyle name="Input 27" xfId="8333"/>
    <cellStyle name="Input 28" xfId="8334"/>
    <cellStyle name="Input 29" xfId="8335"/>
    <cellStyle name="Input 3" xfId="8336"/>
    <cellStyle name="Input 3 10" xfId="8337"/>
    <cellStyle name="Input 3 10 2" xfId="8338"/>
    <cellStyle name="Input 3 11" xfId="8339"/>
    <cellStyle name="Input 3 11 2" xfId="8340"/>
    <cellStyle name="Input 3 12" xfId="8341"/>
    <cellStyle name="Input 3 12 2" xfId="8342"/>
    <cellStyle name="Input 3 13" xfId="8343"/>
    <cellStyle name="Input 3 13 2" xfId="8344"/>
    <cellStyle name="Input 3 14" xfId="8345"/>
    <cellStyle name="Input 3 14 2" xfId="8346"/>
    <cellStyle name="Input 3 15" xfId="8347"/>
    <cellStyle name="Input 3 15 2" xfId="8348"/>
    <cellStyle name="Input 3 16" xfId="8349"/>
    <cellStyle name="Input 3 16 2" xfId="8350"/>
    <cellStyle name="Input 3 17" xfId="8351"/>
    <cellStyle name="Input 3 17 2" xfId="8352"/>
    <cellStyle name="Input 3 18" xfId="8353"/>
    <cellStyle name="Input 3 18 2" xfId="8354"/>
    <cellStyle name="Input 3 19" xfId="8355"/>
    <cellStyle name="Input 3 19 2" xfId="8356"/>
    <cellStyle name="Input 3 2" xfId="8357"/>
    <cellStyle name="Input 3 2 10" xfId="8358"/>
    <cellStyle name="Input 3 2 10 2" xfId="8359"/>
    <cellStyle name="Input 3 2 11" xfId="8360"/>
    <cellStyle name="Input 3 2 11 2" xfId="8361"/>
    <cellStyle name="Input 3 2 12" xfId="8362"/>
    <cellStyle name="Input 3 2 12 2" xfId="8363"/>
    <cellStyle name="Input 3 2 13" xfId="8364"/>
    <cellStyle name="Input 3 2 13 2" xfId="8365"/>
    <cellStyle name="Input 3 2 14" xfId="8366"/>
    <cellStyle name="Input 3 2 14 2" xfId="8367"/>
    <cellStyle name="Input 3 2 15" xfId="8368"/>
    <cellStyle name="Input 3 2 15 2" xfId="8369"/>
    <cellStyle name="Input 3 2 16" xfId="8370"/>
    <cellStyle name="Input 3 2 16 2" xfId="8371"/>
    <cellStyle name="Input 3 2 17" xfId="8372"/>
    <cellStyle name="Input 3 2 17 2" xfId="8373"/>
    <cellStyle name="Input 3 2 18" xfId="8374"/>
    <cellStyle name="Input 3 2 2" xfId="8375"/>
    <cellStyle name="Input 3 2 2 10" xfId="8376"/>
    <cellStyle name="Input 3 2 2 10 2" xfId="8377"/>
    <cellStyle name="Input 3 2 2 11" xfId="8378"/>
    <cellStyle name="Input 3 2 2 11 2" xfId="8379"/>
    <cellStyle name="Input 3 2 2 12" xfId="8380"/>
    <cellStyle name="Input 3 2 2 12 2" xfId="8381"/>
    <cellStyle name="Input 3 2 2 13" xfId="8382"/>
    <cellStyle name="Input 3 2 2 13 2" xfId="8383"/>
    <cellStyle name="Input 3 2 2 14" xfId="8384"/>
    <cellStyle name="Input 3 2 2 14 2" xfId="8385"/>
    <cellStyle name="Input 3 2 2 15" xfId="8386"/>
    <cellStyle name="Input 3 2 2 15 2" xfId="8387"/>
    <cellStyle name="Input 3 2 2 16" xfId="8388"/>
    <cellStyle name="Input 3 2 2 2" xfId="8389"/>
    <cellStyle name="Input 3 2 2 2 2" xfId="8390"/>
    <cellStyle name="Input 3 2 2 3" xfId="8391"/>
    <cellStyle name="Input 3 2 2 3 2" xfId="8392"/>
    <cellStyle name="Input 3 2 2 4" xfId="8393"/>
    <cellStyle name="Input 3 2 2 4 2" xfId="8394"/>
    <cellStyle name="Input 3 2 2 5" xfId="8395"/>
    <cellStyle name="Input 3 2 2 5 2" xfId="8396"/>
    <cellStyle name="Input 3 2 2 6" xfId="8397"/>
    <cellStyle name="Input 3 2 2 6 2" xfId="8398"/>
    <cellStyle name="Input 3 2 2 7" xfId="8399"/>
    <cellStyle name="Input 3 2 2 7 2" xfId="8400"/>
    <cellStyle name="Input 3 2 2 8" xfId="8401"/>
    <cellStyle name="Input 3 2 2 8 2" xfId="8402"/>
    <cellStyle name="Input 3 2 2 9" xfId="8403"/>
    <cellStyle name="Input 3 2 2 9 2" xfId="8404"/>
    <cellStyle name="Input 3 2 3" xfId="8405"/>
    <cellStyle name="Input 3 2 3 2" xfId="8406"/>
    <cellStyle name="Input 3 2 4" xfId="8407"/>
    <cellStyle name="Input 3 2 4 2" xfId="8408"/>
    <cellStyle name="Input 3 2 5" xfId="8409"/>
    <cellStyle name="Input 3 2 5 2" xfId="8410"/>
    <cellStyle name="Input 3 2 6" xfId="8411"/>
    <cellStyle name="Input 3 2 6 2" xfId="8412"/>
    <cellStyle name="Input 3 2 7" xfId="8413"/>
    <cellStyle name="Input 3 2 7 2" xfId="8414"/>
    <cellStyle name="Input 3 2 8" xfId="8415"/>
    <cellStyle name="Input 3 2 8 2" xfId="8416"/>
    <cellStyle name="Input 3 2 9" xfId="8417"/>
    <cellStyle name="Input 3 2 9 2" xfId="8418"/>
    <cellStyle name="Input 3 20" xfId="8419"/>
    <cellStyle name="Input 3 20 2" xfId="8420"/>
    <cellStyle name="Input 3 21" xfId="8421"/>
    <cellStyle name="Input 3 22" xfId="8422"/>
    <cellStyle name="Input 3 23" xfId="8423"/>
    <cellStyle name="Input 3 3" xfId="8424"/>
    <cellStyle name="Input 3 3 10" xfId="8425"/>
    <cellStyle name="Input 3 3 10 2" xfId="8426"/>
    <cellStyle name="Input 3 3 11" xfId="8427"/>
    <cellStyle name="Input 3 3 11 2" xfId="8428"/>
    <cellStyle name="Input 3 3 12" xfId="8429"/>
    <cellStyle name="Input 3 3 12 2" xfId="8430"/>
    <cellStyle name="Input 3 3 13" xfId="8431"/>
    <cellStyle name="Input 3 3 13 2" xfId="8432"/>
    <cellStyle name="Input 3 3 14" xfId="8433"/>
    <cellStyle name="Input 3 3 14 2" xfId="8434"/>
    <cellStyle name="Input 3 3 15" xfId="8435"/>
    <cellStyle name="Input 3 3 15 2" xfId="8436"/>
    <cellStyle name="Input 3 3 16" xfId="8437"/>
    <cellStyle name="Input 3 3 2" xfId="8438"/>
    <cellStyle name="Input 3 3 2 2" xfId="8439"/>
    <cellStyle name="Input 3 3 3" xfId="8440"/>
    <cellStyle name="Input 3 3 3 2" xfId="8441"/>
    <cellStyle name="Input 3 3 4" xfId="8442"/>
    <cellStyle name="Input 3 3 4 2" xfId="8443"/>
    <cellStyle name="Input 3 3 5" xfId="8444"/>
    <cellStyle name="Input 3 3 5 2" xfId="8445"/>
    <cellStyle name="Input 3 3 6" xfId="8446"/>
    <cellStyle name="Input 3 3 6 2" xfId="8447"/>
    <cellStyle name="Input 3 3 7" xfId="8448"/>
    <cellStyle name="Input 3 3 7 2" xfId="8449"/>
    <cellStyle name="Input 3 3 8" xfId="8450"/>
    <cellStyle name="Input 3 3 8 2" xfId="8451"/>
    <cellStyle name="Input 3 3 9" xfId="8452"/>
    <cellStyle name="Input 3 3 9 2" xfId="8453"/>
    <cellStyle name="Input 3 4" xfId="8454"/>
    <cellStyle name="Input 3 4 2" xfId="8455"/>
    <cellStyle name="Input 3 5" xfId="8456"/>
    <cellStyle name="Input 3 5 2" xfId="8457"/>
    <cellStyle name="Input 3 6" xfId="8458"/>
    <cellStyle name="Input 3 6 2" xfId="8459"/>
    <cellStyle name="Input 3 7" xfId="8460"/>
    <cellStyle name="Input 3 7 2" xfId="8461"/>
    <cellStyle name="Input 3 8" xfId="8462"/>
    <cellStyle name="Input 3 8 2" xfId="8463"/>
    <cellStyle name="Input 3 9" xfId="8464"/>
    <cellStyle name="Input 3 9 2" xfId="8465"/>
    <cellStyle name="Input 3_Income Statement " xfId="8466"/>
    <cellStyle name="Input 4" xfId="8467"/>
    <cellStyle name="Input 4 10" xfId="8468"/>
    <cellStyle name="Input 4 10 2" xfId="8469"/>
    <cellStyle name="Input 4 11" xfId="8470"/>
    <cellStyle name="Input 4 11 2" xfId="8471"/>
    <cellStyle name="Input 4 12" xfId="8472"/>
    <cellStyle name="Input 4 12 2" xfId="8473"/>
    <cellStyle name="Input 4 13" xfId="8474"/>
    <cellStyle name="Input 4 13 2" xfId="8475"/>
    <cellStyle name="Input 4 14" xfId="8476"/>
    <cellStyle name="Input 4 14 2" xfId="8477"/>
    <cellStyle name="Input 4 15" xfId="8478"/>
    <cellStyle name="Input 4 15 2" xfId="8479"/>
    <cellStyle name="Input 4 16" xfId="8480"/>
    <cellStyle name="Input 4 16 2" xfId="8481"/>
    <cellStyle name="Input 4 17" xfId="8482"/>
    <cellStyle name="Input 4 17 2" xfId="8483"/>
    <cellStyle name="Input 4 18" xfId="8484"/>
    <cellStyle name="Input 4 18 2" xfId="8485"/>
    <cellStyle name="Input 4 19" xfId="8486"/>
    <cellStyle name="Input 4 19 2" xfId="8487"/>
    <cellStyle name="Input 4 2" xfId="8488"/>
    <cellStyle name="Input 4 2 10" xfId="8489"/>
    <cellStyle name="Input 4 2 10 2" xfId="8490"/>
    <cellStyle name="Input 4 2 11" xfId="8491"/>
    <cellStyle name="Input 4 2 11 2" xfId="8492"/>
    <cellStyle name="Input 4 2 12" xfId="8493"/>
    <cellStyle name="Input 4 2 12 2" xfId="8494"/>
    <cellStyle name="Input 4 2 13" xfId="8495"/>
    <cellStyle name="Input 4 2 13 2" xfId="8496"/>
    <cellStyle name="Input 4 2 14" xfId="8497"/>
    <cellStyle name="Input 4 2 14 2" xfId="8498"/>
    <cellStyle name="Input 4 2 15" xfId="8499"/>
    <cellStyle name="Input 4 2 15 2" xfId="8500"/>
    <cellStyle name="Input 4 2 16" xfId="8501"/>
    <cellStyle name="Input 4 2 16 2" xfId="8502"/>
    <cellStyle name="Input 4 2 17" xfId="8503"/>
    <cellStyle name="Input 4 2 17 2" xfId="8504"/>
    <cellStyle name="Input 4 2 18" xfId="8505"/>
    <cellStyle name="Input 4 2 2" xfId="8506"/>
    <cellStyle name="Input 4 2 2 10" xfId="8507"/>
    <cellStyle name="Input 4 2 2 10 2" xfId="8508"/>
    <cellStyle name="Input 4 2 2 11" xfId="8509"/>
    <cellStyle name="Input 4 2 2 11 2" xfId="8510"/>
    <cellStyle name="Input 4 2 2 12" xfId="8511"/>
    <cellStyle name="Input 4 2 2 12 2" xfId="8512"/>
    <cellStyle name="Input 4 2 2 13" xfId="8513"/>
    <cellStyle name="Input 4 2 2 13 2" xfId="8514"/>
    <cellStyle name="Input 4 2 2 14" xfId="8515"/>
    <cellStyle name="Input 4 2 2 14 2" xfId="8516"/>
    <cellStyle name="Input 4 2 2 15" xfId="8517"/>
    <cellStyle name="Input 4 2 2 15 2" xfId="8518"/>
    <cellStyle name="Input 4 2 2 16" xfId="8519"/>
    <cellStyle name="Input 4 2 2 2" xfId="8520"/>
    <cellStyle name="Input 4 2 2 2 2" xfId="8521"/>
    <cellStyle name="Input 4 2 2 3" xfId="8522"/>
    <cellStyle name="Input 4 2 2 3 2" xfId="8523"/>
    <cellStyle name="Input 4 2 2 4" xfId="8524"/>
    <cellStyle name="Input 4 2 2 4 2" xfId="8525"/>
    <cellStyle name="Input 4 2 2 5" xfId="8526"/>
    <cellStyle name="Input 4 2 2 5 2" xfId="8527"/>
    <cellStyle name="Input 4 2 2 6" xfId="8528"/>
    <cellStyle name="Input 4 2 2 6 2" xfId="8529"/>
    <cellStyle name="Input 4 2 2 7" xfId="8530"/>
    <cellStyle name="Input 4 2 2 7 2" xfId="8531"/>
    <cellStyle name="Input 4 2 2 8" xfId="8532"/>
    <cellStyle name="Input 4 2 2 8 2" xfId="8533"/>
    <cellStyle name="Input 4 2 2 9" xfId="8534"/>
    <cellStyle name="Input 4 2 2 9 2" xfId="8535"/>
    <cellStyle name="Input 4 2 3" xfId="8536"/>
    <cellStyle name="Input 4 2 3 2" xfId="8537"/>
    <cellStyle name="Input 4 2 4" xfId="8538"/>
    <cellStyle name="Input 4 2 4 2" xfId="8539"/>
    <cellStyle name="Input 4 2 5" xfId="8540"/>
    <cellStyle name="Input 4 2 5 2" xfId="8541"/>
    <cellStyle name="Input 4 2 6" xfId="8542"/>
    <cellStyle name="Input 4 2 6 2" xfId="8543"/>
    <cellStyle name="Input 4 2 7" xfId="8544"/>
    <cellStyle name="Input 4 2 7 2" xfId="8545"/>
    <cellStyle name="Input 4 2 8" xfId="8546"/>
    <cellStyle name="Input 4 2 8 2" xfId="8547"/>
    <cellStyle name="Input 4 2 9" xfId="8548"/>
    <cellStyle name="Input 4 2 9 2" xfId="8549"/>
    <cellStyle name="Input 4 20" xfId="8550"/>
    <cellStyle name="Input 4 20 2" xfId="8551"/>
    <cellStyle name="Input 4 21" xfId="8552"/>
    <cellStyle name="Input 4 22" xfId="8553"/>
    <cellStyle name="Input 4 3" xfId="8554"/>
    <cellStyle name="Input 4 3 10" xfId="8555"/>
    <cellStyle name="Input 4 3 10 2" xfId="8556"/>
    <cellStyle name="Input 4 3 11" xfId="8557"/>
    <cellStyle name="Input 4 3 11 2" xfId="8558"/>
    <cellStyle name="Input 4 3 12" xfId="8559"/>
    <cellStyle name="Input 4 3 12 2" xfId="8560"/>
    <cellStyle name="Input 4 3 13" xfId="8561"/>
    <cellStyle name="Input 4 3 13 2" xfId="8562"/>
    <cellStyle name="Input 4 3 14" xfId="8563"/>
    <cellStyle name="Input 4 3 14 2" xfId="8564"/>
    <cellStyle name="Input 4 3 15" xfId="8565"/>
    <cellStyle name="Input 4 3 15 2" xfId="8566"/>
    <cellStyle name="Input 4 3 16" xfId="8567"/>
    <cellStyle name="Input 4 3 2" xfId="8568"/>
    <cellStyle name="Input 4 3 2 2" xfId="8569"/>
    <cellStyle name="Input 4 3 3" xfId="8570"/>
    <cellStyle name="Input 4 3 3 2" xfId="8571"/>
    <cellStyle name="Input 4 3 4" xfId="8572"/>
    <cellStyle name="Input 4 3 4 2" xfId="8573"/>
    <cellStyle name="Input 4 3 5" xfId="8574"/>
    <cellStyle name="Input 4 3 5 2" xfId="8575"/>
    <cellStyle name="Input 4 3 6" xfId="8576"/>
    <cellStyle name="Input 4 3 6 2" xfId="8577"/>
    <cellStyle name="Input 4 3 7" xfId="8578"/>
    <cellStyle name="Input 4 3 7 2" xfId="8579"/>
    <cellStyle name="Input 4 3 8" xfId="8580"/>
    <cellStyle name="Input 4 3 8 2" xfId="8581"/>
    <cellStyle name="Input 4 3 9" xfId="8582"/>
    <cellStyle name="Input 4 3 9 2" xfId="8583"/>
    <cellStyle name="Input 4 4" xfId="8584"/>
    <cellStyle name="Input 4 4 2" xfId="8585"/>
    <cellStyle name="Input 4 5" xfId="8586"/>
    <cellStyle name="Input 4 5 2" xfId="8587"/>
    <cellStyle name="Input 4 6" xfId="8588"/>
    <cellStyle name="Input 4 6 2" xfId="8589"/>
    <cellStyle name="Input 4 7" xfId="8590"/>
    <cellStyle name="Input 4 7 2" xfId="8591"/>
    <cellStyle name="Input 4 8" xfId="8592"/>
    <cellStyle name="Input 4 8 2" xfId="8593"/>
    <cellStyle name="Input 4 9" xfId="8594"/>
    <cellStyle name="Input 4 9 2" xfId="8595"/>
    <cellStyle name="Input 4_Income Statement " xfId="8596"/>
    <cellStyle name="Input 5" xfId="8597"/>
    <cellStyle name="Input 5 10" xfId="8598"/>
    <cellStyle name="Input 5 10 2" xfId="8599"/>
    <cellStyle name="Input 5 11" xfId="8600"/>
    <cellStyle name="Input 5 11 2" xfId="8601"/>
    <cellStyle name="Input 5 12" xfId="8602"/>
    <cellStyle name="Input 5 12 2" xfId="8603"/>
    <cellStyle name="Input 5 13" xfId="8604"/>
    <cellStyle name="Input 5 13 2" xfId="8605"/>
    <cellStyle name="Input 5 14" xfId="8606"/>
    <cellStyle name="Input 5 14 2" xfId="8607"/>
    <cellStyle name="Input 5 15" xfId="8608"/>
    <cellStyle name="Input 5 15 2" xfId="8609"/>
    <cellStyle name="Input 5 16" xfId="8610"/>
    <cellStyle name="Input 5 16 2" xfId="8611"/>
    <cellStyle name="Input 5 17" xfId="8612"/>
    <cellStyle name="Input 5 17 2" xfId="8613"/>
    <cellStyle name="Input 5 18" xfId="8614"/>
    <cellStyle name="Input 5 18 2" xfId="8615"/>
    <cellStyle name="Input 5 19" xfId="8616"/>
    <cellStyle name="Input 5 19 2" xfId="8617"/>
    <cellStyle name="Input 5 2" xfId="8618"/>
    <cellStyle name="Input 5 2 10" xfId="8619"/>
    <cellStyle name="Input 5 2 10 2" xfId="8620"/>
    <cellStyle name="Input 5 2 11" xfId="8621"/>
    <cellStyle name="Input 5 2 11 2" xfId="8622"/>
    <cellStyle name="Input 5 2 12" xfId="8623"/>
    <cellStyle name="Input 5 2 12 2" xfId="8624"/>
    <cellStyle name="Input 5 2 13" xfId="8625"/>
    <cellStyle name="Input 5 2 13 2" xfId="8626"/>
    <cellStyle name="Input 5 2 14" xfId="8627"/>
    <cellStyle name="Input 5 2 14 2" xfId="8628"/>
    <cellStyle name="Input 5 2 15" xfId="8629"/>
    <cellStyle name="Input 5 2 15 2" xfId="8630"/>
    <cellStyle name="Input 5 2 16" xfId="8631"/>
    <cellStyle name="Input 5 2 16 2" xfId="8632"/>
    <cellStyle name="Input 5 2 17" xfId="8633"/>
    <cellStyle name="Input 5 2 17 2" xfId="8634"/>
    <cellStyle name="Input 5 2 18" xfId="8635"/>
    <cellStyle name="Input 5 2 2" xfId="8636"/>
    <cellStyle name="Input 5 2 2 10" xfId="8637"/>
    <cellStyle name="Input 5 2 2 10 2" xfId="8638"/>
    <cellStyle name="Input 5 2 2 11" xfId="8639"/>
    <cellStyle name="Input 5 2 2 11 2" xfId="8640"/>
    <cellStyle name="Input 5 2 2 12" xfId="8641"/>
    <cellStyle name="Input 5 2 2 12 2" xfId="8642"/>
    <cellStyle name="Input 5 2 2 13" xfId="8643"/>
    <cellStyle name="Input 5 2 2 13 2" xfId="8644"/>
    <cellStyle name="Input 5 2 2 14" xfId="8645"/>
    <cellStyle name="Input 5 2 2 14 2" xfId="8646"/>
    <cellStyle name="Input 5 2 2 15" xfId="8647"/>
    <cellStyle name="Input 5 2 2 15 2" xfId="8648"/>
    <cellStyle name="Input 5 2 2 16" xfId="8649"/>
    <cellStyle name="Input 5 2 2 2" xfId="8650"/>
    <cellStyle name="Input 5 2 2 2 2" xfId="8651"/>
    <cellStyle name="Input 5 2 2 3" xfId="8652"/>
    <cellStyle name="Input 5 2 2 3 2" xfId="8653"/>
    <cellStyle name="Input 5 2 2 4" xfId="8654"/>
    <cellStyle name="Input 5 2 2 4 2" xfId="8655"/>
    <cellStyle name="Input 5 2 2 5" xfId="8656"/>
    <cellStyle name="Input 5 2 2 5 2" xfId="8657"/>
    <cellStyle name="Input 5 2 2 6" xfId="8658"/>
    <cellStyle name="Input 5 2 2 6 2" xfId="8659"/>
    <cellStyle name="Input 5 2 2 7" xfId="8660"/>
    <cellStyle name="Input 5 2 2 7 2" xfId="8661"/>
    <cellStyle name="Input 5 2 2 8" xfId="8662"/>
    <cellStyle name="Input 5 2 2 8 2" xfId="8663"/>
    <cellStyle name="Input 5 2 2 9" xfId="8664"/>
    <cellStyle name="Input 5 2 2 9 2" xfId="8665"/>
    <cellStyle name="Input 5 2 3" xfId="8666"/>
    <cellStyle name="Input 5 2 3 2" xfId="8667"/>
    <cellStyle name="Input 5 2 4" xfId="8668"/>
    <cellStyle name="Input 5 2 4 2" xfId="8669"/>
    <cellStyle name="Input 5 2 5" xfId="8670"/>
    <cellStyle name="Input 5 2 5 2" xfId="8671"/>
    <cellStyle name="Input 5 2 6" xfId="8672"/>
    <cellStyle name="Input 5 2 6 2" xfId="8673"/>
    <cellStyle name="Input 5 2 7" xfId="8674"/>
    <cellStyle name="Input 5 2 7 2" xfId="8675"/>
    <cellStyle name="Input 5 2 8" xfId="8676"/>
    <cellStyle name="Input 5 2 8 2" xfId="8677"/>
    <cellStyle name="Input 5 2 9" xfId="8678"/>
    <cellStyle name="Input 5 2 9 2" xfId="8679"/>
    <cellStyle name="Input 5 20" xfId="8680"/>
    <cellStyle name="Input 5 20 2" xfId="8681"/>
    <cellStyle name="Input 5 21" xfId="8682"/>
    <cellStyle name="Input 5 22" xfId="8683"/>
    <cellStyle name="Input 5 3" xfId="8684"/>
    <cellStyle name="Input 5 3 10" xfId="8685"/>
    <cellStyle name="Input 5 3 10 2" xfId="8686"/>
    <cellStyle name="Input 5 3 11" xfId="8687"/>
    <cellStyle name="Input 5 3 11 2" xfId="8688"/>
    <cellStyle name="Input 5 3 12" xfId="8689"/>
    <cellStyle name="Input 5 3 12 2" xfId="8690"/>
    <cellStyle name="Input 5 3 13" xfId="8691"/>
    <cellStyle name="Input 5 3 13 2" xfId="8692"/>
    <cellStyle name="Input 5 3 14" xfId="8693"/>
    <cellStyle name="Input 5 3 14 2" xfId="8694"/>
    <cellStyle name="Input 5 3 15" xfId="8695"/>
    <cellStyle name="Input 5 3 15 2" xfId="8696"/>
    <cellStyle name="Input 5 3 16" xfId="8697"/>
    <cellStyle name="Input 5 3 2" xfId="8698"/>
    <cellStyle name="Input 5 3 2 2" xfId="8699"/>
    <cellStyle name="Input 5 3 3" xfId="8700"/>
    <cellStyle name="Input 5 3 3 2" xfId="8701"/>
    <cellStyle name="Input 5 3 4" xfId="8702"/>
    <cellStyle name="Input 5 3 4 2" xfId="8703"/>
    <cellStyle name="Input 5 3 5" xfId="8704"/>
    <cellStyle name="Input 5 3 5 2" xfId="8705"/>
    <cellStyle name="Input 5 3 6" xfId="8706"/>
    <cellStyle name="Input 5 3 6 2" xfId="8707"/>
    <cellStyle name="Input 5 3 7" xfId="8708"/>
    <cellStyle name="Input 5 3 7 2" xfId="8709"/>
    <cellStyle name="Input 5 3 8" xfId="8710"/>
    <cellStyle name="Input 5 3 8 2" xfId="8711"/>
    <cellStyle name="Input 5 3 9" xfId="8712"/>
    <cellStyle name="Input 5 3 9 2" xfId="8713"/>
    <cellStyle name="Input 5 4" xfId="8714"/>
    <cellStyle name="Input 5 4 2" xfId="8715"/>
    <cellStyle name="Input 5 5" xfId="8716"/>
    <cellStyle name="Input 5 5 2" xfId="8717"/>
    <cellStyle name="Input 5 6" xfId="8718"/>
    <cellStyle name="Input 5 6 2" xfId="8719"/>
    <cellStyle name="Input 5 7" xfId="8720"/>
    <cellStyle name="Input 5 7 2" xfId="8721"/>
    <cellStyle name="Input 5 8" xfId="8722"/>
    <cellStyle name="Input 5 8 2" xfId="8723"/>
    <cellStyle name="Input 5 9" xfId="8724"/>
    <cellStyle name="Input 5 9 2" xfId="8725"/>
    <cellStyle name="Input 5_Income Statement " xfId="8726"/>
    <cellStyle name="Input 6" xfId="8727"/>
    <cellStyle name="Input 6 10" xfId="8728"/>
    <cellStyle name="Input 6 10 2" xfId="8729"/>
    <cellStyle name="Input 6 11" xfId="8730"/>
    <cellStyle name="Input 6 11 2" xfId="8731"/>
    <cellStyle name="Input 6 12" xfId="8732"/>
    <cellStyle name="Input 6 12 2" xfId="8733"/>
    <cellStyle name="Input 6 13" xfId="8734"/>
    <cellStyle name="Input 6 13 2" xfId="8735"/>
    <cellStyle name="Input 6 14" xfId="8736"/>
    <cellStyle name="Input 6 14 2" xfId="8737"/>
    <cellStyle name="Input 6 15" xfId="8738"/>
    <cellStyle name="Input 6 15 2" xfId="8739"/>
    <cellStyle name="Input 6 16" xfId="8740"/>
    <cellStyle name="Input 6 16 2" xfId="8741"/>
    <cellStyle name="Input 6 17" xfId="8742"/>
    <cellStyle name="Input 6 17 2" xfId="8743"/>
    <cellStyle name="Input 6 18" xfId="8744"/>
    <cellStyle name="Input 6 18 2" xfId="8745"/>
    <cellStyle name="Input 6 19" xfId="8746"/>
    <cellStyle name="Input 6 19 2" xfId="8747"/>
    <cellStyle name="Input 6 2" xfId="8748"/>
    <cellStyle name="Input 6 2 10" xfId="8749"/>
    <cellStyle name="Input 6 2 10 2" xfId="8750"/>
    <cellStyle name="Input 6 2 11" xfId="8751"/>
    <cellStyle name="Input 6 2 11 2" xfId="8752"/>
    <cellStyle name="Input 6 2 12" xfId="8753"/>
    <cellStyle name="Input 6 2 12 2" xfId="8754"/>
    <cellStyle name="Input 6 2 13" xfId="8755"/>
    <cellStyle name="Input 6 2 13 2" xfId="8756"/>
    <cellStyle name="Input 6 2 14" xfId="8757"/>
    <cellStyle name="Input 6 2 14 2" xfId="8758"/>
    <cellStyle name="Input 6 2 15" xfId="8759"/>
    <cellStyle name="Input 6 2 15 2" xfId="8760"/>
    <cellStyle name="Input 6 2 16" xfId="8761"/>
    <cellStyle name="Input 6 2 16 2" xfId="8762"/>
    <cellStyle name="Input 6 2 17" xfId="8763"/>
    <cellStyle name="Input 6 2 17 2" xfId="8764"/>
    <cellStyle name="Input 6 2 18" xfId="8765"/>
    <cellStyle name="Input 6 2 2" xfId="8766"/>
    <cellStyle name="Input 6 2 2 10" xfId="8767"/>
    <cellStyle name="Input 6 2 2 10 2" xfId="8768"/>
    <cellStyle name="Input 6 2 2 11" xfId="8769"/>
    <cellStyle name="Input 6 2 2 11 2" xfId="8770"/>
    <cellStyle name="Input 6 2 2 12" xfId="8771"/>
    <cellStyle name="Input 6 2 2 12 2" xfId="8772"/>
    <cellStyle name="Input 6 2 2 13" xfId="8773"/>
    <cellStyle name="Input 6 2 2 13 2" xfId="8774"/>
    <cellStyle name="Input 6 2 2 14" xfId="8775"/>
    <cellStyle name="Input 6 2 2 14 2" xfId="8776"/>
    <cellStyle name="Input 6 2 2 15" xfId="8777"/>
    <cellStyle name="Input 6 2 2 15 2" xfId="8778"/>
    <cellStyle name="Input 6 2 2 16" xfId="8779"/>
    <cellStyle name="Input 6 2 2 2" xfId="8780"/>
    <cellStyle name="Input 6 2 2 2 2" xfId="8781"/>
    <cellStyle name="Input 6 2 2 3" xfId="8782"/>
    <cellStyle name="Input 6 2 2 3 2" xfId="8783"/>
    <cellStyle name="Input 6 2 2 4" xfId="8784"/>
    <cellStyle name="Input 6 2 2 4 2" xfId="8785"/>
    <cellStyle name="Input 6 2 2 5" xfId="8786"/>
    <cellStyle name="Input 6 2 2 5 2" xfId="8787"/>
    <cellStyle name="Input 6 2 2 6" xfId="8788"/>
    <cellStyle name="Input 6 2 2 6 2" xfId="8789"/>
    <cellStyle name="Input 6 2 2 7" xfId="8790"/>
    <cellStyle name="Input 6 2 2 7 2" xfId="8791"/>
    <cellStyle name="Input 6 2 2 8" xfId="8792"/>
    <cellStyle name="Input 6 2 2 8 2" xfId="8793"/>
    <cellStyle name="Input 6 2 2 9" xfId="8794"/>
    <cellStyle name="Input 6 2 2 9 2" xfId="8795"/>
    <cellStyle name="Input 6 2 3" xfId="8796"/>
    <cellStyle name="Input 6 2 3 2" xfId="8797"/>
    <cellStyle name="Input 6 2 4" xfId="8798"/>
    <cellStyle name="Input 6 2 4 2" xfId="8799"/>
    <cellStyle name="Input 6 2 5" xfId="8800"/>
    <cellStyle name="Input 6 2 5 2" xfId="8801"/>
    <cellStyle name="Input 6 2 6" xfId="8802"/>
    <cellStyle name="Input 6 2 6 2" xfId="8803"/>
    <cellStyle name="Input 6 2 7" xfId="8804"/>
    <cellStyle name="Input 6 2 7 2" xfId="8805"/>
    <cellStyle name="Input 6 2 8" xfId="8806"/>
    <cellStyle name="Input 6 2 8 2" xfId="8807"/>
    <cellStyle name="Input 6 2 9" xfId="8808"/>
    <cellStyle name="Input 6 2 9 2" xfId="8809"/>
    <cellStyle name="Input 6 20" xfId="8810"/>
    <cellStyle name="Input 6 20 2" xfId="8811"/>
    <cellStyle name="Input 6 21" xfId="8812"/>
    <cellStyle name="Input 6 22" xfId="8813"/>
    <cellStyle name="Input 6 3" xfId="8814"/>
    <cellStyle name="Input 6 3 10" xfId="8815"/>
    <cellStyle name="Input 6 3 10 2" xfId="8816"/>
    <cellStyle name="Input 6 3 11" xfId="8817"/>
    <cellStyle name="Input 6 3 11 2" xfId="8818"/>
    <cellStyle name="Input 6 3 12" xfId="8819"/>
    <cellStyle name="Input 6 3 12 2" xfId="8820"/>
    <cellStyle name="Input 6 3 13" xfId="8821"/>
    <cellStyle name="Input 6 3 13 2" xfId="8822"/>
    <cellStyle name="Input 6 3 14" xfId="8823"/>
    <cellStyle name="Input 6 3 14 2" xfId="8824"/>
    <cellStyle name="Input 6 3 15" xfId="8825"/>
    <cellStyle name="Input 6 3 15 2" xfId="8826"/>
    <cellStyle name="Input 6 3 16" xfId="8827"/>
    <cellStyle name="Input 6 3 2" xfId="8828"/>
    <cellStyle name="Input 6 3 2 2" xfId="8829"/>
    <cellStyle name="Input 6 3 3" xfId="8830"/>
    <cellStyle name="Input 6 3 3 2" xfId="8831"/>
    <cellStyle name="Input 6 3 4" xfId="8832"/>
    <cellStyle name="Input 6 3 4 2" xfId="8833"/>
    <cellStyle name="Input 6 3 5" xfId="8834"/>
    <cellStyle name="Input 6 3 5 2" xfId="8835"/>
    <cellStyle name="Input 6 3 6" xfId="8836"/>
    <cellStyle name="Input 6 3 6 2" xfId="8837"/>
    <cellStyle name="Input 6 3 7" xfId="8838"/>
    <cellStyle name="Input 6 3 7 2" xfId="8839"/>
    <cellStyle name="Input 6 3 8" xfId="8840"/>
    <cellStyle name="Input 6 3 8 2" xfId="8841"/>
    <cellStyle name="Input 6 3 9" xfId="8842"/>
    <cellStyle name="Input 6 3 9 2" xfId="8843"/>
    <cellStyle name="Input 6 4" xfId="8844"/>
    <cellStyle name="Input 6 4 2" xfId="8845"/>
    <cellStyle name="Input 6 5" xfId="8846"/>
    <cellStyle name="Input 6 5 2" xfId="8847"/>
    <cellStyle name="Input 6 6" xfId="8848"/>
    <cellStyle name="Input 6 6 2" xfId="8849"/>
    <cellStyle name="Input 6 7" xfId="8850"/>
    <cellStyle name="Input 6 7 2" xfId="8851"/>
    <cellStyle name="Input 6 8" xfId="8852"/>
    <cellStyle name="Input 6 8 2" xfId="8853"/>
    <cellStyle name="Input 6 9" xfId="8854"/>
    <cellStyle name="Input 6 9 2" xfId="8855"/>
    <cellStyle name="Input 6_Income Statement " xfId="8856"/>
    <cellStyle name="Input 7" xfId="8857"/>
    <cellStyle name="Input 7 10" xfId="8858"/>
    <cellStyle name="Input 7 10 2" xfId="8859"/>
    <cellStyle name="Input 7 11" xfId="8860"/>
    <cellStyle name="Input 7 11 2" xfId="8861"/>
    <cellStyle name="Input 7 12" xfId="8862"/>
    <cellStyle name="Input 7 12 2" xfId="8863"/>
    <cellStyle name="Input 7 13" xfId="8864"/>
    <cellStyle name="Input 7 13 2" xfId="8865"/>
    <cellStyle name="Input 7 14" xfId="8866"/>
    <cellStyle name="Input 7 14 2" xfId="8867"/>
    <cellStyle name="Input 7 15" xfId="8868"/>
    <cellStyle name="Input 7 15 2" xfId="8869"/>
    <cellStyle name="Input 7 16" xfId="8870"/>
    <cellStyle name="Input 7 16 2" xfId="8871"/>
    <cellStyle name="Input 7 17" xfId="8872"/>
    <cellStyle name="Input 7 17 2" xfId="8873"/>
    <cellStyle name="Input 7 18" xfId="8874"/>
    <cellStyle name="Input 7 18 2" xfId="8875"/>
    <cellStyle name="Input 7 19" xfId="8876"/>
    <cellStyle name="Input 7 19 2" xfId="8877"/>
    <cellStyle name="Input 7 2" xfId="8878"/>
    <cellStyle name="Input 7 2 10" xfId="8879"/>
    <cellStyle name="Input 7 2 10 2" xfId="8880"/>
    <cellStyle name="Input 7 2 11" xfId="8881"/>
    <cellStyle name="Input 7 2 11 2" xfId="8882"/>
    <cellStyle name="Input 7 2 12" xfId="8883"/>
    <cellStyle name="Input 7 2 12 2" xfId="8884"/>
    <cellStyle name="Input 7 2 13" xfId="8885"/>
    <cellStyle name="Input 7 2 13 2" xfId="8886"/>
    <cellStyle name="Input 7 2 14" xfId="8887"/>
    <cellStyle name="Input 7 2 14 2" xfId="8888"/>
    <cellStyle name="Input 7 2 15" xfId="8889"/>
    <cellStyle name="Input 7 2 15 2" xfId="8890"/>
    <cellStyle name="Input 7 2 16" xfId="8891"/>
    <cellStyle name="Input 7 2 16 2" xfId="8892"/>
    <cellStyle name="Input 7 2 17" xfId="8893"/>
    <cellStyle name="Input 7 2 17 2" xfId="8894"/>
    <cellStyle name="Input 7 2 18" xfId="8895"/>
    <cellStyle name="Input 7 2 2" xfId="8896"/>
    <cellStyle name="Input 7 2 2 10" xfId="8897"/>
    <cellStyle name="Input 7 2 2 10 2" xfId="8898"/>
    <cellStyle name="Input 7 2 2 11" xfId="8899"/>
    <cellStyle name="Input 7 2 2 11 2" xfId="8900"/>
    <cellStyle name="Input 7 2 2 12" xfId="8901"/>
    <cellStyle name="Input 7 2 2 12 2" xfId="8902"/>
    <cellStyle name="Input 7 2 2 13" xfId="8903"/>
    <cellStyle name="Input 7 2 2 13 2" xfId="8904"/>
    <cellStyle name="Input 7 2 2 14" xfId="8905"/>
    <cellStyle name="Input 7 2 2 14 2" xfId="8906"/>
    <cellStyle name="Input 7 2 2 15" xfId="8907"/>
    <cellStyle name="Input 7 2 2 15 2" xfId="8908"/>
    <cellStyle name="Input 7 2 2 16" xfId="8909"/>
    <cellStyle name="Input 7 2 2 2" xfId="8910"/>
    <cellStyle name="Input 7 2 2 2 2" xfId="8911"/>
    <cellStyle name="Input 7 2 2 3" xfId="8912"/>
    <cellStyle name="Input 7 2 2 3 2" xfId="8913"/>
    <cellStyle name="Input 7 2 2 4" xfId="8914"/>
    <cellStyle name="Input 7 2 2 4 2" xfId="8915"/>
    <cellStyle name="Input 7 2 2 5" xfId="8916"/>
    <cellStyle name="Input 7 2 2 5 2" xfId="8917"/>
    <cellStyle name="Input 7 2 2 6" xfId="8918"/>
    <cellStyle name="Input 7 2 2 6 2" xfId="8919"/>
    <cellStyle name="Input 7 2 2 7" xfId="8920"/>
    <cellStyle name="Input 7 2 2 7 2" xfId="8921"/>
    <cellStyle name="Input 7 2 2 8" xfId="8922"/>
    <cellStyle name="Input 7 2 2 8 2" xfId="8923"/>
    <cellStyle name="Input 7 2 2 9" xfId="8924"/>
    <cellStyle name="Input 7 2 2 9 2" xfId="8925"/>
    <cellStyle name="Input 7 2 3" xfId="8926"/>
    <cellStyle name="Input 7 2 3 2" xfId="8927"/>
    <cellStyle name="Input 7 2 4" xfId="8928"/>
    <cellStyle name="Input 7 2 4 2" xfId="8929"/>
    <cellStyle name="Input 7 2 5" xfId="8930"/>
    <cellStyle name="Input 7 2 5 2" xfId="8931"/>
    <cellStyle name="Input 7 2 6" xfId="8932"/>
    <cellStyle name="Input 7 2 6 2" xfId="8933"/>
    <cellStyle name="Input 7 2 7" xfId="8934"/>
    <cellStyle name="Input 7 2 7 2" xfId="8935"/>
    <cellStyle name="Input 7 2 8" xfId="8936"/>
    <cellStyle name="Input 7 2 8 2" xfId="8937"/>
    <cellStyle name="Input 7 2 9" xfId="8938"/>
    <cellStyle name="Input 7 2 9 2" xfId="8939"/>
    <cellStyle name="Input 7 20" xfId="8940"/>
    <cellStyle name="Input 7 20 2" xfId="8941"/>
    <cellStyle name="Input 7 21" xfId="8942"/>
    <cellStyle name="Input 7 22" xfId="8943"/>
    <cellStyle name="Input 7 3" xfId="8944"/>
    <cellStyle name="Input 7 3 10" xfId="8945"/>
    <cellStyle name="Input 7 3 10 2" xfId="8946"/>
    <cellStyle name="Input 7 3 11" xfId="8947"/>
    <cellStyle name="Input 7 3 11 2" xfId="8948"/>
    <cellStyle name="Input 7 3 12" xfId="8949"/>
    <cellStyle name="Input 7 3 12 2" xfId="8950"/>
    <cellStyle name="Input 7 3 13" xfId="8951"/>
    <cellStyle name="Input 7 3 13 2" xfId="8952"/>
    <cellStyle name="Input 7 3 14" xfId="8953"/>
    <cellStyle name="Input 7 3 14 2" xfId="8954"/>
    <cellStyle name="Input 7 3 15" xfId="8955"/>
    <cellStyle name="Input 7 3 15 2" xfId="8956"/>
    <cellStyle name="Input 7 3 16" xfId="8957"/>
    <cellStyle name="Input 7 3 2" xfId="8958"/>
    <cellStyle name="Input 7 3 2 2" xfId="8959"/>
    <cellStyle name="Input 7 3 3" xfId="8960"/>
    <cellStyle name="Input 7 3 3 2" xfId="8961"/>
    <cellStyle name="Input 7 3 4" xfId="8962"/>
    <cellStyle name="Input 7 3 4 2" xfId="8963"/>
    <cellStyle name="Input 7 3 5" xfId="8964"/>
    <cellStyle name="Input 7 3 5 2" xfId="8965"/>
    <cellStyle name="Input 7 3 6" xfId="8966"/>
    <cellStyle name="Input 7 3 6 2" xfId="8967"/>
    <cellStyle name="Input 7 3 7" xfId="8968"/>
    <cellStyle name="Input 7 3 7 2" xfId="8969"/>
    <cellStyle name="Input 7 3 8" xfId="8970"/>
    <cellStyle name="Input 7 3 8 2" xfId="8971"/>
    <cellStyle name="Input 7 3 9" xfId="8972"/>
    <cellStyle name="Input 7 3 9 2" xfId="8973"/>
    <cellStyle name="Input 7 4" xfId="8974"/>
    <cellStyle name="Input 7 4 2" xfId="8975"/>
    <cellStyle name="Input 7 5" xfId="8976"/>
    <cellStyle name="Input 7 5 2" xfId="8977"/>
    <cellStyle name="Input 7 6" xfId="8978"/>
    <cellStyle name="Input 7 6 2" xfId="8979"/>
    <cellStyle name="Input 7 7" xfId="8980"/>
    <cellStyle name="Input 7 7 2" xfId="8981"/>
    <cellStyle name="Input 7 8" xfId="8982"/>
    <cellStyle name="Input 7 8 2" xfId="8983"/>
    <cellStyle name="Input 7 9" xfId="8984"/>
    <cellStyle name="Input 7 9 2" xfId="8985"/>
    <cellStyle name="Input 7_Income Statement " xfId="8986"/>
    <cellStyle name="Input 8" xfId="8987"/>
    <cellStyle name="Input 8 10" xfId="8988"/>
    <cellStyle name="Input 8 10 2" xfId="8989"/>
    <cellStyle name="Input 8 11" xfId="8990"/>
    <cellStyle name="Input 8 11 2" xfId="8991"/>
    <cellStyle name="Input 8 12" xfId="8992"/>
    <cellStyle name="Input 8 12 2" xfId="8993"/>
    <cellStyle name="Input 8 13" xfId="8994"/>
    <cellStyle name="Input 8 13 2" xfId="8995"/>
    <cellStyle name="Input 8 14" xfId="8996"/>
    <cellStyle name="Input 8 14 2" xfId="8997"/>
    <cellStyle name="Input 8 15" xfId="8998"/>
    <cellStyle name="Input 8 15 2" xfId="8999"/>
    <cellStyle name="Input 8 16" xfId="9000"/>
    <cellStyle name="Input 8 16 2" xfId="9001"/>
    <cellStyle name="Input 8 17" xfId="9002"/>
    <cellStyle name="Input 8 17 2" xfId="9003"/>
    <cellStyle name="Input 8 18" xfId="9004"/>
    <cellStyle name="Input 8 18 2" xfId="9005"/>
    <cellStyle name="Input 8 19" xfId="9006"/>
    <cellStyle name="Input 8 19 2" xfId="9007"/>
    <cellStyle name="Input 8 2" xfId="9008"/>
    <cellStyle name="Input 8 2 10" xfId="9009"/>
    <cellStyle name="Input 8 2 10 2" xfId="9010"/>
    <cellStyle name="Input 8 2 11" xfId="9011"/>
    <cellStyle name="Input 8 2 11 2" xfId="9012"/>
    <cellStyle name="Input 8 2 12" xfId="9013"/>
    <cellStyle name="Input 8 2 12 2" xfId="9014"/>
    <cellStyle name="Input 8 2 13" xfId="9015"/>
    <cellStyle name="Input 8 2 13 2" xfId="9016"/>
    <cellStyle name="Input 8 2 14" xfId="9017"/>
    <cellStyle name="Input 8 2 14 2" xfId="9018"/>
    <cellStyle name="Input 8 2 15" xfId="9019"/>
    <cellStyle name="Input 8 2 15 2" xfId="9020"/>
    <cellStyle name="Input 8 2 16" xfId="9021"/>
    <cellStyle name="Input 8 2 16 2" xfId="9022"/>
    <cellStyle name="Input 8 2 17" xfId="9023"/>
    <cellStyle name="Input 8 2 17 2" xfId="9024"/>
    <cellStyle name="Input 8 2 18" xfId="9025"/>
    <cellStyle name="Input 8 2 2" xfId="9026"/>
    <cellStyle name="Input 8 2 2 10" xfId="9027"/>
    <cellStyle name="Input 8 2 2 10 2" xfId="9028"/>
    <cellStyle name="Input 8 2 2 11" xfId="9029"/>
    <cellStyle name="Input 8 2 2 11 2" xfId="9030"/>
    <cellStyle name="Input 8 2 2 12" xfId="9031"/>
    <cellStyle name="Input 8 2 2 12 2" xfId="9032"/>
    <cellStyle name="Input 8 2 2 13" xfId="9033"/>
    <cellStyle name="Input 8 2 2 13 2" xfId="9034"/>
    <cellStyle name="Input 8 2 2 14" xfId="9035"/>
    <cellStyle name="Input 8 2 2 14 2" xfId="9036"/>
    <cellStyle name="Input 8 2 2 15" xfId="9037"/>
    <cellStyle name="Input 8 2 2 15 2" xfId="9038"/>
    <cellStyle name="Input 8 2 2 16" xfId="9039"/>
    <cellStyle name="Input 8 2 2 2" xfId="9040"/>
    <cellStyle name="Input 8 2 2 2 2" xfId="9041"/>
    <cellStyle name="Input 8 2 2 3" xfId="9042"/>
    <cellStyle name="Input 8 2 2 3 2" xfId="9043"/>
    <cellStyle name="Input 8 2 2 4" xfId="9044"/>
    <cellStyle name="Input 8 2 2 4 2" xfId="9045"/>
    <cellStyle name="Input 8 2 2 5" xfId="9046"/>
    <cellStyle name="Input 8 2 2 5 2" xfId="9047"/>
    <cellStyle name="Input 8 2 2 6" xfId="9048"/>
    <cellStyle name="Input 8 2 2 6 2" xfId="9049"/>
    <cellStyle name="Input 8 2 2 7" xfId="9050"/>
    <cellStyle name="Input 8 2 2 7 2" xfId="9051"/>
    <cellStyle name="Input 8 2 2 8" xfId="9052"/>
    <cellStyle name="Input 8 2 2 8 2" xfId="9053"/>
    <cellStyle name="Input 8 2 2 9" xfId="9054"/>
    <cellStyle name="Input 8 2 2 9 2" xfId="9055"/>
    <cellStyle name="Input 8 2 3" xfId="9056"/>
    <cellStyle name="Input 8 2 3 2" xfId="9057"/>
    <cellStyle name="Input 8 2 4" xfId="9058"/>
    <cellStyle name="Input 8 2 4 2" xfId="9059"/>
    <cellStyle name="Input 8 2 5" xfId="9060"/>
    <cellStyle name="Input 8 2 5 2" xfId="9061"/>
    <cellStyle name="Input 8 2 6" xfId="9062"/>
    <cellStyle name="Input 8 2 6 2" xfId="9063"/>
    <cellStyle name="Input 8 2 7" xfId="9064"/>
    <cellStyle name="Input 8 2 7 2" xfId="9065"/>
    <cellStyle name="Input 8 2 8" xfId="9066"/>
    <cellStyle name="Input 8 2 8 2" xfId="9067"/>
    <cellStyle name="Input 8 2 9" xfId="9068"/>
    <cellStyle name="Input 8 2 9 2" xfId="9069"/>
    <cellStyle name="Input 8 20" xfId="9070"/>
    <cellStyle name="Input 8 20 2" xfId="9071"/>
    <cellStyle name="Input 8 21" xfId="9072"/>
    <cellStyle name="Input 8 22" xfId="9073"/>
    <cellStyle name="Input 8 3" xfId="9074"/>
    <cellStyle name="Input 8 3 10" xfId="9075"/>
    <cellStyle name="Input 8 3 10 2" xfId="9076"/>
    <cellStyle name="Input 8 3 11" xfId="9077"/>
    <cellStyle name="Input 8 3 11 2" xfId="9078"/>
    <cellStyle name="Input 8 3 12" xfId="9079"/>
    <cellStyle name="Input 8 3 12 2" xfId="9080"/>
    <cellStyle name="Input 8 3 13" xfId="9081"/>
    <cellStyle name="Input 8 3 13 2" xfId="9082"/>
    <cellStyle name="Input 8 3 14" xfId="9083"/>
    <cellStyle name="Input 8 3 14 2" xfId="9084"/>
    <cellStyle name="Input 8 3 15" xfId="9085"/>
    <cellStyle name="Input 8 3 15 2" xfId="9086"/>
    <cellStyle name="Input 8 3 16" xfId="9087"/>
    <cellStyle name="Input 8 3 2" xfId="9088"/>
    <cellStyle name="Input 8 3 2 2" xfId="9089"/>
    <cellStyle name="Input 8 3 3" xfId="9090"/>
    <cellStyle name="Input 8 3 3 2" xfId="9091"/>
    <cellStyle name="Input 8 3 4" xfId="9092"/>
    <cellStyle name="Input 8 3 4 2" xfId="9093"/>
    <cellStyle name="Input 8 3 5" xfId="9094"/>
    <cellStyle name="Input 8 3 5 2" xfId="9095"/>
    <cellStyle name="Input 8 3 6" xfId="9096"/>
    <cellStyle name="Input 8 3 6 2" xfId="9097"/>
    <cellStyle name="Input 8 3 7" xfId="9098"/>
    <cellStyle name="Input 8 3 7 2" xfId="9099"/>
    <cellStyle name="Input 8 3 8" xfId="9100"/>
    <cellStyle name="Input 8 3 8 2" xfId="9101"/>
    <cellStyle name="Input 8 3 9" xfId="9102"/>
    <cellStyle name="Input 8 3 9 2" xfId="9103"/>
    <cellStyle name="Input 8 4" xfId="9104"/>
    <cellStyle name="Input 8 4 2" xfId="9105"/>
    <cellStyle name="Input 8 5" xfId="9106"/>
    <cellStyle name="Input 8 5 2" xfId="9107"/>
    <cellStyle name="Input 8 6" xfId="9108"/>
    <cellStyle name="Input 8 6 2" xfId="9109"/>
    <cellStyle name="Input 8 7" xfId="9110"/>
    <cellStyle name="Input 8 7 2" xfId="9111"/>
    <cellStyle name="Input 8 8" xfId="9112"/>
    <cellStyle name="Input 8 8 2" xfId="9113"/>
    <cellStyle name="Input 8 9" xfId="9114"/>
    <cellStyle name="Input 8 9 2" xfId="9115"/>
    <cellStyle name="Input 8_Income Statement " xfId="9116"/>
    <cellStyle name="Input 9" xfId="9117"/>
    <cellStyle name="Input 9 10" xfId="9118"/>
    <cellStyle name="Input 9 10 2" xfId="9119"/>
    <cellStyle name="Input 9 11" xfId="9120"/>
    <cellStyle name="Input 9 11 2" xfId="9121"/>
    <cellStyle name="Input 9 12" xfId="9122"/>
    <cellStyle name="Input 9 12 2" xfId="9123"/>
    <cellStyle name="Input 9 13" xfId="9124"/>
    <cellStyle name="Input 9 13 2" xfId="9125"/>
    <cellStyle name="Input 9 14" xfId="9126"/>
    <cellStyle name="Input 9 14 2" xfId="9127"/>
    <cellStyle name="Input 9 15" xfId="9128"/>
    <cellStyle name="Input 9 15 2" xfId="9129"/>
    <cellStyle name="Input 9 16" xfId="9130"/>
    <cellStyle name="Input 9 16 2" xfId="9131"/>
    <cellStyle name="Input 9 17" xfId="9132"/>
    <cellStyle name="Input 9 17 2" xfId="9133"/>
    <cellStyle name="Input 9 18" xfId="9134"/>
    <cellStyle name="Input 9 18 2" xfId="9135"/>
    <cellStyle name="Input 9 19" xfId="9136"/>
    <cellStyle name="Input 9 19 2" xfId="9137"/>
    <cellStyle name="Input 9 2" xfId="9138"/>
    <cellStyle name="Input 9 2 10" xfId="9139"/>
    <cellStyle name="Input 9 2 10 2" xfId="9140"/>
    <cellStyle name="Input 9 2 11" xfId="9141"/>
    <cellStyle name="Input 9 2 11 2" xfId="9142"/>
    <cellStyle name="Input 9 2 12" xfId="9143"/>
    <cellStyle name="Input 9 2 12 2" xfId="9144"/>
    <cellStyle name="Input 9 2 13" xfId="9145"/>
    <cellStyle name="Input 9 2 13 2" xfId="9146"/>
    <cellStyle name="Input 9 2 14" xfId="9147"/>
    <cellStyle name="Input 9 2 14 2" xfId="9148"/>
    <cellStyle name="Input 9 2 15" xfId="9149"/>
    <cellStyle name="Input 9 2 15 2" xfId="9150"/>
    <cellStyle name="Input 9 2 16" xfId="9151"/>
    <cellStyle name="Input 9 2 16 2" xfId="9152"/>
    <cellStyle name="Input 9 2 17" xfId="9153"/>
    <cellStyle name="Input 9 2 17 2" xfId="9154"/>
    <cellStyle name="Input 9 2 18" xfId="9155"/>
    <cellStyle name="Input 9 2 2" xfId="9156"/>
    <cellStyle name="Input 9 2 2 10" xfId="9157"/>
    <cellStyle name="Input 9 2 2 10 2" xfId="9158"/>
    <cellStyle name="Input 9 2 2 11" xfId="9159"/>
    <cellStyle name="Input 9 2 2 11 2" xfId="9160"/>
    <cellStyle name="Input 9 2 2 12" xfId="9161"/>
    <cellStyle name="Input 9 2 2 12 2" xfId="9162"/>
    <cellStyle name="Input 9 2 2 13" xfId="9163"/>
    <cellStyle name="Input 9 2 2 13 2" xfId="9164"/>
    <cellStyle name="Input 9 2 2 14" xfId="9165"/>
    <cellStyle name="Input 9 2 2 14 2" xfId="9166"/>
    <cellStyle name="Input 9 2 2 15" xfId="9167"/>
    <cellStyle name="Input 9 2 2 15 2" xfId="9168"/>
    <cellStyle name="Input 9 2 2 16" xfId="9169"/>
    <cellStyle name="Input 9 2 2 2" xfId="9170"/>
    <cellStyle name="Input 9 2 2 2 2" xfId="9171"/>
    <cellStyle name="Input 9 2 2 3" xfId="9172"/>
    <cellStyle name="Input 9 2 2 3 2" xfId="9173"/>
    <cellStyle name="Input 9 2 2 4" xfId="9174"/>
    <cellStyle name="Input 9 2 2 4 2" xfId="9175"/>
    <cellStyle name="Input 9 2 2 5" xfId="9176"/>
    <cellStyle name="Input 9 2 2 5 2" xfId="9177"/>
    <cellStyle name="Input 9 2 2 6" xfId="9178"/>
    <cellStyle name="Input 9 2 2 6 2" xfId="9179"/>
    <cellStyle name="Input 9 2 2 7" xfId="9180"/>
    <cellStyle name="Input 9 2 2 7 2" xfId="9181"/>
    <cellStyle name="Input 9 2 2 8" xfId="9182"/>
    <cellStyle name="Input 9 2 2 8 2" xfId="9183"/>
    <cellStyle name="Input 9 2 2 9" xfId="9184"/>
    <cellStyle name="Input 9 2 2 9 2" xfId="9185"/>
    <cellStyle name="Input 9 2 3" xfId="9186"/>
    <cellStyle name="Input 9 2 3 2" xfId="9187"/>
    <cellStyle name="Input 9 2 4" xfId="9188"/>
    <cellStyle name="Input 9 2 4 2" xfId="9189"/>
    <cellStyle name="Input 9 2 5" xfId="9190"/>
    <cellStyle name="Input 9 2 5 2" xfId="9191"/>
    <cellStyle name="Input 9 2 6" xfId="9192"/>
    <cellStyle name="Input 9 2 6 2" xfId="9193"/>
    <cellStyle name="Input 9 2 7" xfId="9194"/>
    <cellStyle name="Input 9 2 7 2" xfId="9195"/>
    <cellStyle name="Input 9 2 8" xfId="9196"/>
    <cellStyle name="Input 9 2 8 2" xfId="9197"/>
    <cellStyle name="Input 9 2 9" xfId="9198"/>
    <cellStyle name="Input 9 2 9 2" xfId="9199"/>
    <cellStyle name="Input 9 20" xfId="9200"/>
    <cellStyle name="Input 9 20 2" xfId="9201"/>
    <cellStyle name="Input 9 21" xfId="9202"/>
    <cellStyle name="Input 9 22" xfId="9203"/>
    <cellStyle name="Input 9 3" xfId="9204"/>
    <cellStyle name="Input 9 3 10" xfId="9205"/>
    <cellStyle name="Input 9 3 10 2" xfId="9206"/>
    <cellStyle name="Input 9 3 11" xfId="9207"/>
    <cellStyle name="Input 9 3 11 2" xfId="9208"/>
    <cellStyle name="Input 9 3 12" xfId="9209"/>
    <cellStyle name="Input 9 3 12 2" xfId="9210"/>
    <cellStyle name="Input 9 3 13" xfId="9211"/>
    <cellStyle name="Input 9 3 13 2" xfId="9212"/>
    <cellStyle name="Input 9 3 14" xfId="9213"/>
    <cellStyle name="Input 9 3 14 2" xfId="9214"/>
    <cellStyle name="Input 9 3 15" xfId="9215"/>
    <cellStyle name="Input 9 3 15 2" xfId="9216"/>
    <cellStyle name="Input 9 3 16" xfId="9217"/>
    <cellStyle name="Input 9 3 2" xfId="9218"/>
    <cellStyle name="Input 9 3 2 2" xfId="9219"/>
    <cellStyle name="Input 9 3 3" xfId="9220"/>
    <cellStyle name="Input 9 3 3 2" xfId="9221"/>
    <cellStyle name="Input 9 3 4" xfId="9222"/>
    <cellStyle name="Input 9 3 4 2" xfId="9223"/>
    <cellStyle name="Input 9 3 5" xfId="9224"/>
    <cellStyle name="Input 9 3 5 2" xfId="9225"/>
    <cellStyle name="Input 9 3 6" xfId="9226"/>
    <cellStyle name="Input 9 3 6 2" xfId="9227"/>
    <cellStyle name="Input 9 3 7" xfId="9228"/>
    <cellStyle name="Input 9 3 7 2" xfId="9229"/>
    <cellStyle name="Input 9 3 8" xfId="9230"/>
    <cellStyle name="Input 9 3 8 2" xfId="9231"/>
    <cellStyle name="Input 9 3 9" xfId="9232"/>
    <cellStyle name="Input 9 3 9 2" xfId="9233"/>
    <cellStyle name="Input 9 4" xfId="9234"/>
    <cellStyle name="Input 9 4 2" xfId="9235"/>
    <cellStyle name="Input 9 5" xfId="9236"/>
    <cellStyle name="Input 9 5 2" xfId="9237"/>
    <cellStyle name="Input 9 6" xfId="9238"/>
    <cellStyle name="Input 9 6 2" xfId="9239"/>
    <cellStyle name="Input 9 7" xfId="9240"/>
    <cellStyle name="Input 9 7 2" xfId="9241"/>
    <cellStyle name="Input 9 8" xfId="9242"/>
    <cellStyle name="Input 9 8 2" xfId="9243"/>
    <cellStyle name="Input 9 9" xfId="9244"/>
    <cellStyle name="Input 9 9 2" xfId="9245"/>
    <cellStyle name="Input 9_Income Statement " xfId="9246"/>
    <cellStyle name="Input Cells" xfId="9247"/>
    <cellStyle name="Input Cells Percent" xfId="9248"/>
    <cellStyle name="Input Cells_ACCOUNTALLOC" xfId="9249"/>
    <cellStyle name="InputBlueFont" xfId="9250"/>
    <cellStyle name="InputNegative" xfId="9251"/>
    <cellStyle name="Integer" xfId="9252"/>
    <cellStyle name="left" xfId="9253"/>
    <cellStyle name="Left:" xfId="9254"/>
    <cellStyle name="Left: 10" xfId="9255"/>
    <cellStyle name="Left: 2" xfId="9256"/>
    <cellStyle name="Left: 3" xfId="9257"/>
    <cellStyle name="Left: 3 2" xfId="9258"/>
    <cellStyle name="Left: 4" xfId="9259"/>
    <cellStyle name="Left: 4 2" xfId="9260"/>
    <cellStyle name="Left: 5" xfId="9261"/>
    <cellStyle name="Left: 5 2" xfId="9262"/>
    <cellStyle name="Left: 6" xfId="9263"/>
    <cellStyle name="Left: 7" xfId="9264"/>
    <cellStyle name="Left: 8" xfId="9265"/>
    <cellStyle name="Left: 9" xfId="9266"/>
    <cellStyle name="Lines" xfId="9267"/>
    <cellStyle name="Lines 2" xfId="9268"/>
    <cellStyle name="Lines 2 2" xfId="9269"/>
    <cellStyle name="Lines 2 3" xfId="9270"/>
    <cellStyle name="Lines 3" xfId="9271"/>
    <cellStyle name="Lines 3 2" xfId="9272"/>
    <cellStyle name="Lines 3 3" xfId="9273"/>
    <cellStyle name="Lines 4" xfId="9274"/>
    <cellStyle name="Lines 5" xfId="9275"/>
    <cellStyle name="Lines 6" xfId="9276"/>
    <cellStyle name="Lines_Final New way Fas 143 entry March 2012 mail" xfId="9277"/>
    <cellStyle name="LINKED" xfId="9278"/>
    <cellStyle name="Linked Cell 10" xfId="9279"/>
    <cellStyle name="Linked Cell 10 2" xfId="9280"/>
    <cellStyle name="Linked Cell 10 2 2" xfId="9281"/>
    <cellStyle name="Linked Cell 10 2 3" xfId="9282"/>
    <cellStyle name="Linked Cell 10 3" xfId="9283"/>
    <cellStyle name="Linked Cell 10 4" xfId="9284"/>
    <cellStyle name="Linked Cell 10 5" xfId="9285"/>
    <cellStyle name="Linked Cell 11" xfId="9286"/>
    <cellStyle name="Linked Cell 11 2" xfId="9287"/>
    <cellStyle name="Linked Cell 11 3" xfId="9288"/>
    <cellStyle name="Linked Cell 12" xfId="9289"/>
    <cellStyle name="Linked Cell 13" xfId="9290"/>
    <cellStyle name="Linked Cell 14" xfId="9291"/>
    <cellStyle name="Linked Cell 15" xfId="9292"/>
    <cellStyle name="Linked Cell 2" xfId="9293"/>
    <cellStyle name="Linked Cell 2 2" xfId="9294"/>
    <cellStyle name="Linked Cell 2 2 2" xfId="9295"/>
    <cellStyle name="Linked Cell 2 2 3" xfId="9296"/>
    <cellStyle name="Linked Cell 2 3" xfId="9297"/>
    <cellStyle name="Linked Cell 2 3 2" xfId="9298"/>
    <cellStyle name="Linked Cell 2 3 3" xfId="9299"/>
    <cellStyle name="Linked Cell 2 4" xfId="9300"/>
    <cellStyle name="Linked Cell 2 4 2" xfId="9301"/>
    <cellStyle name="Linked Cell 2 4 3" xfId="9302"/>
    <cellStyle name="Linked Cell 2 5" xfId="9303"/>
    <cellStyle name="Linked Cell 2 6" xfId="9304"/>
    <cellStyle name="Linked Cell 2 7" xfId="9305"/>
    <cellStyle name="Linked Cell 2 8" xfId="9306"/>
    <cellStyle name="Linked Cell 2 9" xfId="9307"/>
    <cellStyle name="Linked Cell 2_FERC versus US GAAP differences - GSE MECO and Nantucket" xfId="9308"/>
    <cellStyle name="Linked Cell 3" xfId="9309"/>
    <cellStyle name="Linked Cell 3 2" xfId="9310"/>
    <cellStyle name="Linked Cell 3 2 2" xfId="9311"/>
    <cellStyle name="Linked Cell 3 2 3" xfId="9312"/>
    <cellStyle name="Linked Cell 3 3" xfId="9313"/>
    <cellStyle name="Linked Cell 3 4" xfId="9314"/>
    <cellStyle name="Linked Cell 3 5" xfId="9315"/>
    <cellStyle name="Linked Cell 3 6" xfId="9316"/>
    <cellStyle name="Linked Cell 4" xfId="9317"/>
    <cellStyle name="Linked Cell 4 2" xfId="9318"/>
    <cellStyle name="Linked Cell 4 2 2" xfId="9319"/>
    <cellStyle name="Linked Cell 4 2 3" xfId="9320"/>
    <cellStyle name="Linked Cell 4 3" xfId="9321"/>
    <cellStyle name="Linked Cell 4 4" xfId="9322"/>
    <cellStyle name="Linked Cell 4 5" xfId="9323"/>
    <cellStyle name="Linked Cell 5" xfId="9324"/>
    <cellStyle name="Linked Cell 5 2" xfId="9325"/>
    <cellStyle name="Linked Cell 5 2 2" xfId="9326"/>
    <cellStyle name="Linked Cell 5 2 3" xfId="9327"/>
    <cellStyle name="Linked Cell 5 3" xfId="9328"/>
    <cellStyle name="Linked Cell 5 4" xfId="9329"/>
    <cellStyle name="Linked Cell 5 5" xfId="9330"/>
    <cellStyle name="Linked Cell 6" xfId="9331"/>
    <cellStyle name="Linked Cell 6 2" xfId="9332"/>
    <cellStyle name="Linked Cell 6 2 2" xfId="9333"/>
    <cellStyle name="Linked Cell 6 2 3" xfId="9334"/>
    <cellStyle name="Linked Cell 6 3" xfId="9335"/>
    <cellStyle name="Linked Cell 6 4" xfId="9336"/>
    <cellStyle name="Linked Cell 6 5" xfId="9337"/>
    <cellStyle name="Linked Cell 7" xfId="9338"/>
    <cellStyle name="Linked Cell 7 2" xfId="9339"/>
    <cellStyle name="Linked Cell 7 2 2" xfId="9340"/>
    <cellStyle name="Linked Cell 7 2 3" xfId="9341"/>
    <cellStyle name="Linked Cell 7 3" xfId="9342"/>
    <cellStyle name="Linked Cell 7 4" xfId="9343"/>
    <cellStyle name="Linked Cell 7 5" xfId="9344"/>
    <cellStyle name="Linked Cell 8" xfId="9345"/>
    <cellStyle name="Linked Cell 8 2" xfId="9346"/>
    <cellStyle name="Linked Cell 8 2 2" xfId="9347"/>
    <cellStyle name="Linked Cell 8 2 3" xfId="9348"/>
    <cellStyle name="Linked Cell 8 3" xfId="9349"/>
    <cellStyle name="Linked Cell 8 4" xfId="9350"/>
    <cellStyle name="Linked Cell 8 5" xfId="9351"/>
    <cellStyle name="Linked Cell 9" xfId="9352"/>
    <cellStyle name="Linked Cell 9 2" xfId="9353"/>
    <cellStyle name="Linked Cell 9 2 2" xfId="9354"/>
    <cellStyle name="Linked Cell 9 2 3" xfId="9355"/>
    <cellStyle name="Linked Cell 9 3" xfId="9356"/>
    <cellStyle name="Linked Cell 9 4" xfId="9357"/>
    <cellStyle name="Linked Cell 9 5" xfId="9358"/>
    <cellStyle name="M2" xfId="9359"/>
    <cellStyle name="M2 10" xfId="9360"/>
    <cellStyle name="M2 2" xfId="9361"/>
    <cellStyle name="M2 3" xfId="9362"/>
    <cellStyle name="M2 3 2" xfId="9363"/>
    <cellStyle name="M2 4" xfId="9364"/>
    <cellStyle name="M2 4 2" xfId="9365"/>
    <cellStyle name="M2 5" xfId="9366"/>
    <cellStyle name="M2 5 2" xfId="9367"/>
    <cellStyle name="M2 6" xfId="9368"/>
    <cellStyle name="M2 7" xfId="9369"/>
    <cellStyle name="M2 8" xfId="9370"/>
    <cellStyle name="M2 9" xfId="9371"/>
    <cellStyle name="M3" xfId="9372"/>
    <cellStyle name="M3 10" xfId="9373"/>
    <cellStyle name="M3 2" xfId="9374"/>
    <cellStyle name="M3 2 2" xfId="9375"/>
    <cellStyle name="M3 3" xfId="9376"/>
    <cellStyle name="M3 3 2" xfId="9377"/>
    <cellStyle name="M3 3 2 2" xfId="9378"/>
    <cellStyle name="M3 3 3" xfId="9379"/>
    <cellStyle name="M3 4" xfId="9380"/>
    <cellStyle name="M3 4 2" xfId="9381"/>
    <cellStyle name="M3 4 2 2" xfId="9382"/>
    <cellStyle name="M3 4 3" xfId="9383"/>
    <cellStyle name="M3 5" xfId="9384"/>
    <cellStyle name="M3 5 2" xfId="9385"/>
    <cellStyle name="M3 5 2 2" xfId="9386"/>
    <cellStyle name="M3 5 3" xfId="9387"/>
    <cellStyle name="M3 6" xfId="9388"/>
    <cellStyle name="M3 7" xfId="9389"/>
    <cellStyle name="M3 8" xfId="9390"/>
    <cellStyle name="M3 9" xfId="9391"/>
    <cellStyle name="MACRO" xfId="9392"/>
    <cellStyle name="MacroHeader" xfId="9393"/>
    <cellStyle name="MacroHeader 2" xfId="9394"/>
    <cellStyle name="MacroHeader 2 2" xfId="9395"/>
    <cellStyle name="MacroHeader 2 3" xfId="9396"/>
    <cellStyle name="MacroHeader 3" xfId="9397"/>
    <cellStyle name="MacroHeader 4" xfId="9398"/>
    <cellStyle name="MacroHeader 5" xfId="9399"/>
    <cellStyle name="MacroHeader_Income Statement " xfId="9400"/>
    <cellStyle name="Main Heading" xfId="9401"/>
    <cellStyle name="Main Title" xfId="9402"/>
    <cellStyle name="Main Title 2" xfId="9403"/>
    <cellStyle name="Main Title 2 2" xfId="9404"/>
    <cellStyle name="Main Title 2 3" xfId="9405"/>
    <cellStyle name="Main Title 3" xfId="9406"/>
    <cellStyle name="Main Title 4" xfId="9407"/>
    <cellStyle name="Main Title 5" xfId="9408"/>
    <cellStyle name="Main Title_Income Statement " xfId="9409"/>
    <cellStyle name="MAN06" xfId="9410"/>
    <cellStyle name="MAN06 2" xfId="9411"/>
    <cellStyle name="MAN06_Income Statement " xfId="9412"/>
    <cellStyle name="Millares_repenerconsomarzobis" xfId="9413"/>
    <cellStyle name="Milliers [0]_laroux" xfId="9414"/>
    <cellStyle name="Milliers_laroux" xfId="9415"/>
    <cellStyle name="million" xfId="9416"/>
    <cellStyle name="Model" xfId="9417"/>
    <cellStyle name="Monétaire [0]_laroux" xfId="9418"/>
    <cellStyle name="Monétaire_laroux" xfId="9419"/>
    <cellStyle name="mult" xfId="9420"/>
    <cellStyle name="Multiple" xfId="9421"/>
    <cellStyle name="MultipleBelow" xfId="9422"/>
    <cellStyle name="Neutral 10" xfId="9423"/>
    <cellStyle name="Neutral 10 2" xfId="9424"/>
    <cellStyle name="Neutral 10 2 2" xfId="9425"/>
    <cellStyle name="Neutral 10 2 3" xfId="9426"/>
    <cellStyle name="Neutral 10 3" xfId="9427"/>
    <cellStyle name="Neutral 10 4" xfId="9428"/>
    <cellStyle name="Neutral 10 5" xfId="9429"/>
    <cellStyle name="Neutral 11" xfId="9430"/>
    <cellStyle name="Neutral 11 2" xfId="9431"/>
    <cellStyle name="Neutral 11 3" xfId="9432"/>
    <cellStyle name="Neutral 12" xfId="9433"/>
    <cellStyle name="Neutral 13" xfId="9434"/>
    <cellStyle name="Neutral 14" xfId="9435"/>
    <cellStyle name="Neutral 15" xfId="9436"/>
    <cellStyle name="Neutral 2" xfId="9437"/>
    <cellStyle name="Neutral 2 2" xfId="9438"/>
    <cellStyle name="Neutral 2 2 2" xfId="9439"/>
    <cellStyle name="Neutral 2 2 3" xfId="9440"/>
    <cellStyle name="Neutral 2 3" xfId="9441"/>
    <cellStyle name="Neutral 2 3 2" xfId="9442"/>
    <cellStyle name="Neutral 2 3 3" xfId="9443"/>
    <cellStyle name="Neutral 2 4" xfId="9444"/>
    <cellStyle name="Neutral 2 4 2" xfId="9445"/>
    <cellStyle name="Neutral 2 4 3" xfId="9446"/>
    <cellStyle name="Neutral 2 5" xfId="9447"/>
    <cellStyle name="Neutral 2 6" xfId="9448"/>
    <cellStyle name="Neutral 2 7" xfId="9449"/>
    <cellStyle name="Neutral 2 8" xfId="9450"/>
    <cellStyle name="Neutral 2 9" xfId="9451"/>
    <cellStyle name="Neutral 3" xfId="9452"/>
    <cellStyle name="Neutral 3 2" xfId="9453"/>
    <cellStyle name="Neutral 3 2 2" xfId="9454"/>
    <cellStyle name="Neutral 3 2 3" xfId="9455"/>
    <cellStyle name="Neutral 3 3" xfId="9456"/>
    <cellStyle name="Neutral 3 4" xfId="9457"/>
    <cellStyle name="Neutral 3 5" xfId="9458"/>
    <cellStyle name="Neutral 3 6" xfId="9459"/>
    <cellStyle name="Neutral 4" xfId="9460"/>
    <cellStyle name="Neutral 4 2" xfId="9461"/>
    <cellStyle name="Neutral 4 2 2" xfId="9462"/>
    <cellStyle name="Neutral 4 2 3" xfId="9463"/>
    <cellStyle name="Neutral 4 3" xfId="9464"/>
    <cellStyle name="Neutral 4 4" xfId="9465"/>
    <cellStyle name="Neutral 4 5" xfId="9466"/>
    <cellStyle name="Neutral 5" xfId="9467"/>
    <cellStyle name="Neutral 5 2" xfId="9468"/>
    <cellStyle name="Neutral 5 2 2" xfId="9469"/>
    <cellStyle name="Neutral 5 2 3" xfId="9470"/>
    <cellStyle name="Neutral 5 3" xfId="9471"/>
    <cellStyle name="Neutral 5 4" xfId="9472"/>
    <cellStyle name="Neutral 5 5" xfId="9473"/>
    <cellStyle name="Neutral 6" xfId="9474"/>
    <cellStyle name="Neutral 6 2" xfId="9475"/>
    <cellStyle name="Neutral 6 2 2" xfId="9476"/>
    <cellStyle name="Neutral 6 2 3" xfId="9477"/>
    <cellStyle name="Neutral 6 3" xfId="9478"/>
    <cellStyle name="Neutral 6 4" xfId="9479"/>
    <cellStyle name="Neutral 6 5" xfId="9480"/>
    <cellStyle name="Neutral 7" xfId="9481"/>
    <cellStyle name="Neutral 7 2" xfId="9482"/>
    <cellStyle name="Neutral 7 2 2" xfId="9483"/>
    <cellStyle name="Neutral 7 2 3" xfId="9484"/>
    <cellStyle name="Neutral 7 3" xfId="9485"/>
    <cellStyle name="Neutral 7 4" xfId="9486"/>
    <cellStyle name="Neutral 7 5" xfId="9487"/>
    <cellStyle name="Neutral 8" xfId="9488"/>
    <cellStyle name="Neutral 8 2" xfId="9489"/>
    <cellStyle name="Neutral 8 2 2" xfId="9490"/>
    <cellStyle name="Neutral 8 2 3" xfId="9491"/>
    <cellStyle name="Neutral 8 3" xfId="9492"/>
    <cellStyle name="Neutral 8 4" xfId="9493"/>
    <cellStyle name="Neutral 8 5" xfId="9494"/>
    <cellStyle name="Neutral 9" xfId="9495"/>
    <cellStyle name="Neutral 9 2" xfId="9496"/>
    <cellStyle name="Neutral 9 2 2" xfId="9497"/>
    <cellStyle name="Neutral 9 2 3" xfId="9498"/>
    <cellStyle name="Neutral 9 3" xfId="9499"/>
    <cellStyle name="Neutral 9 4" xfId="9500"/>
    <cellStyle name="Neutral 9 5" xfId="9501"/>
    <cellStyle name="no dec" xfId="9502"/>
    <cellStyle name="Normal" xfId="0" builtinId="0"/>
    <cellStyle name="Normal - Style1" xfId="9503"/>
    <cellStyle name="Normal - Style1 10" xfId="9504"/>
    <cellStyle name="Normal - Style1 11" xfId="9505"/>
    <cellStyle name="Normal - Style1 11 2" xfId="9506"/>
    <cellStyle name="Normal - Style1 11 3" xfId="9507"/>
    <cellStyle name="Normal - Style1 11 4" xfId="9508"/>
    <cellStyle name="Normal - Style1 12" xfId="9509"/>
    <cellStyle name="Normal - Style1 2" xfId="9510"/>
    <cellStyle name="Normal - Style1 3" xfId="9511"/>
    <cellStyle name="Normal - Style1 3 2" xfId="9512"/>
    <cellStyle name="Normal - Style1 4" xfId="9513"/>
    <cellStyle name="Normal - Style1 4 2" xfId="9514"/>
    <cellStyle name="Normal - Style1 5" xfId="9515"/>
    <cellStyle name="Normal - Style1 5 2" xfId="9516"/>
    <cellStyle name="Normal - Style1 6" xfId="9517"/>
    <cellStyle name="Normal - Style1 7" xfId="9518"/>
    <cellStyle name="Normal - Style1 8" xfId="9519"/>
    <cellStyle name="Normal - Style1 9" xfId="9520"/>
    <cellStyle name="Normal - Style1_Copy of 36_NIMO_12 31 11_v2" xfId="9521"/>
    <cellStyle name="Normal (0)" xfId="9522"/>
    <cellStyle name="Normal (0) U" xfId="9523"/>
    <cellStyle name="Normal (0) UD" xfId="9524"/>
    <cellStyle name="Normal (1)" xfId="9525"/>
    <cellStyle name="Normal (2)" xfId="9526"/>
    <cellStyle name="Normal (3)" xfId="9527"/>
    <cellStyle name="Normal 10" xfId="9528"/>
    <cellStyle name="Normal 10 10" xfId="9529"/>
    <cellStyle name="Normal 10 2" xfId="9530"/>
    <cellStyle name="Normal 10 2 2" xfId="9531"/>
    <cellStyle name="Normal 10 2 2 2" xfId="9532"/>
    <cellStyle name="Normal 10 2 2 3" xfId="9533"/>
    <cellStyle name="Normal 10 2 3" xfId="9534"/>
    <cellStyle name="Normal 10 2 4" xfId="9535"/>
    <cellStyle name="Normal 10 2 5" xfId="9536"/>
    <cellStyle name="Normal 10 2 6" xfId="9537"/>
    <cellStyle name="Normal 10 2 7" xfId="9538"/>
    <cellStyle name="Normal 10 2 8" xfId="9539"/>
    <cellStyle name="Normal 10 2_Income Statement " xfId="9540"/>
    <cellStyle name="Normal 10 3" xfId="9541"/>
    <cellStyle name="Normal 10 3 2" xfId="9542"/>
    <cellStyle name="Normal 10 3 3" xfId="9543"/>
    <cellStyle name="Normal 10 3 4" xfId="9544"/>
    <cellStyle name="Normal 10 4" xfId="9545"/>
    <cellStyle name="Normal 10 5" xfId="9546"/>
    <cellStyle name="Normal 10 6" xfId="9547"/>
    <cellStyle name="Normal 10 7" xfId="9548"/>
    <cellStyle name="Normal 10 7 3" xfId="9549"/>
    <cellStyle name="Normal 10 8" xfId="9550"/>
    <cellStyle name="Normal 10 9" xfId="9551"/>
    <cellStyle name="Normal 10_Energy Trading TBBS 5-5" xfId="9552"/>
    <cellStyle name="Normal 100" xfId="9553"/>
    <cellStyle name="Normal 100 2" xfId="9554"/>
    <cellStyle name="Normal 100 2 2" xfId="9555"/>
    <cellStyle name="Normal 100 2 3" xfId="9556"/>
    <cellStyle name="Normal 100 3" xfId="9557"/>
    <cellStyle name="Normal 100 3 2" xfId="9558"/>
    <cellStyle name="Normal 100 3 3" xfId="9559"/>
    <cellStyle name="Normal 100 4" xfId="9560"/>
    <cellStyle name="Normal 100 5" xfId="9561"/>
    <cellStyle name="Normal 100 6" xfId="9562"/>
    <cellStyle name="Normal 100_Income Statement " xfId="9563"/>
    <cellStyle name="Normal 101" xfId="9564"/>
    <cellStyle name="Normal 101 2" xfId="9565"/>
    <cellStyle name="Normal 101 2 2" xfId="9566"/>
    <cellStyle name="Normal 101 2 3" xfId="9567"/>
    <cellStyle name="Normal 101 3" xfId="9568"/>
    <cellStyle name="Normal 101 3 2" xfId="9569"/>
    <cellStyle name="Normal 101 3 3" xfId="9570"/>
    <cellStyle name="Normal 101 4" xfId="9571"/>
    <cellStyle name="Normal 101 5" xfId="9572"/>
    <cellStyle name="Normal 101 6" xfId="9573"/>
    <cellStyle name="Normal 101_Income Statement " xfId="9574"/>
    <cellStyle name="Normal 102" xfId="9575"/>
    <cellStyle name="Normal 102 2" xfId="9576"/>
    <cellStyle name="Normal 102 2 2" xfId="9577"/>
    <cellStyle name="Normal 102 2 3" xfId="9578"/>
    <cellStyle name="Normal 102 3" xfId="9579"/>
    <cellStyle name="Normal 102 3 2" xfId="9580"/>
    <cellStyle name="Normal 102 3 3" xfId="9581"/>
    <cellStyle name="Normal 102 4" xfId="9582"/>
    <cellStyle name="Normal 102 5" xfId="9583"/>
    <cellStyle name="Normal 102 6" xfId="9584"/>
    <cellStyle name="Normal 102_Income Statement " xfId="9585"/>
    <cellStyle name="Normal 103" xfId="9586"/>
    <cellStyle name="Normal 103 2" xfId="9587"/>
    <cellStyle name="Normal 103 2 2" xfId="9588"/>
    <cellStyle name="Normal 103 2 3" xfId="9589"/>
    <cellStyle name="Normal 103 3" xfId="9590"/>
    <cellStyle name="Normal 103 3 2" xfId="9591"/>
    <cellStyle name="Normal 103 3 3" xfId="9592"/>
    <cellStyle name="Normal 103 4" xfId="9593"/>
    <cellStyle name="Normal 103 5" xfId="9594"/>
    <cellStyle name="Normal 103 6" xfId="9595"/>
    <cellStyle name="Normal 103_Income Statement " xfId="9596"/>
    <cellStyle name="Normal 104" xfId="9597"/>
    <cellStyle name="Normal 104 2" xfId="9598"/>
    <cellStyle name="Normal 104 2 2" xfId="9599"/>
    <cellStyle name="Normal 104 2 3" xfId="9600"/>
    <cellStyle name="Normal 104 3" xfId="9601"/>
    <cellStyle name="Normal 104 3 2" xfId="9602"/>
    <cellStyle name="Normal 104 3 3" xfId="9603"/>
    <cellStyle name="Normal 104 4" xfId="9604"/>
    <cellStyle name="Normal 104 5" xfId="9605"/>
    <cellStyle name="Normal 104 6" xfId="9606"/>
    <cellStyle name="Normal 104_Income Statement " xfId="9607"/>
    <cellStyle name="Normal 105" xfId="9608"/>
    <cellStyle name="Normal 105 2" xfId="9609"/>
    <cellStyle name="Normal 105 2 2" xfId="9610"/>
    <cellStyle name="Normal 105 2 3" xfId="9611"/>
    <cellStyle name="Normal 105 3" xfId="9612"/>
    <cellStyle name="Normal 105 3 2" xfId="9613"/>
    <cellStyle name="Normal 105 3 3" xfId="9614"/>
    <cellStyle name="Normal 105 4" xfId="9615"/>
    <cellStyle name="Normal 105 5" xfId="9616"/>
    <cellStyle name="Normal 105 6" xfId="9617"/>
    <cellStyle name="Normal 105_Income Statement " xfId="9618"/>
    <cellStyle name="Normal 106" xfId="9619"/>
    <cellStyle name="Normal 106 2" xfId="9620"/>
    <cellStyle name="Normal 106 2 2" xfId="9621"/>
    <cellStyle name="Normal 106 2 3" xfId="9622"/>
    <cellStyle name="Normal 106 3" xfId="9623"/>
    <cellStyle name="Normal 106 3 2" xfId="9624"/>
    <cellStyle name="Normal 106 3 3" xfId="9625"/>
    <cellStyle name="Normal 106 4" xfId="9626"/>
    <cellStyle name="Normal 106 5" xfId="9627"/>
    <cellStyle name="Normal 106 6" xfId="9628"/>
    <cellStyle name="Normal 106_Income Statement " xfId="9629"/>
    <cellStyle name="Normal 107" xfId="9630"/>
    <cellStyle name="Normal 107 2" xfId="9631"/>
    <cellStyle name="Normal 107 2 2" xfId="9632"/>
    <cellStyle name="Normal 107 2 3" xfId="9633"/>
    <cellStyle name="Normal 107 3" xfId="9634"/>
    <cellStyle name="Normal 107 3 2" xfId="9635"/>
    <cellStyle name="Normal 107 3 3" xfId="9636"/>
    <cellStyle name="Normal 107 4" xfId="9637"/>
    <cellStyle name="Normal 107 5" xfId="9638"/>
    <cellStyle name="Normal 107 6" xfId="9639"/>
    <cellStyle name="Normal 107_Income Statement " xfId="9640"/>
    <cellStyle name="Normal 108" xfId="9641"/>
    <cellStyle name="Normal 108 2" xfId="9642"/>
    <cellStyle name="Normal 108 2 2" xfId="9643"/>
    <cellStyle name="Normal 108 2 3" xfId="9644"/>
    <cellStyle name="Normal 108 3" xfId="9645"/>
    <cellStyle name="Normal 108 3 2" xfId="9646"/>
    <cellStyle name="Normal 108 3 3" xfId="9647"/>
    <cellStyle name="Normal 108 4" xfId="9648"/>
    <cellStyle name="Normal 108 5" xfId="9649"/>
    <cellStyle name="Normal 108 6" xfId="9650"/>
    <cellStyle name="Normal 108_Income Statement " xfId="9651"/>
    <cellStyle name="Normal 109" xfId="9652"/>
    <cellStyle name="Normal 109 2" xfId="9653"/>
    <cellStyle name="Normal 109 3" xfId="9654"/>
    <cellStyle name="Normal 11" xfId="9655"/>
    <cellStyle name="Normal 11 10" xfId="9656"/>
    <cellStyle name="Normal 11 11" xfId="9657"/>
    <cellStyle name="Normal 11 2" xfId="9658"/>
    <cellStyle name="Normal 11 2 2" xfId="9659"/>
    <cellStyle name="Normal 11 2 2 2" xfId="9660"/>
    <cellStyle name="Normal 11 2 2 3" xfId="9661"/>
    <cellStyle name="Normal 11 2 3" xfId="9662"/>
    <cellStyle name="Normal 11 2 4" xfId="9663"/>
    <cellStyle name="Normal 11 2 5" xfId="9664"/>
    <cellStyle name="Normal 11 2 6" xfId="9665"/>
    <cellStyle name="Normal 11 2 7" xfId="9666"/>
    <cellStyle name="Normal 11 2 8" xfId="9667"/>
    <cellStyle name="Normal 11 2 9" xfId="9668"/>
    <cellStyle name="Normal 11 2_Income Statement " xfId="9669"/>
    <cellStyle name="Normal 11 3" xfId="9670"/>
    <cellStyle name="Normal 11 3 2" xfId="9671"/>
    <cellStyle name="Normal 11 3 3" xfId="9672"/>
    <cellStyle name="Normal 11 3 4" xfId="9673"/>
    <cellStyle name="Normal 11 4" xfId="9674"/>
    <cellStyle name="Normal 11 5" xfId="9675"/>
    <cellStyle name="Normal 11 6" xfId="9676"/>
    <cellStyle name="Normal 11 7" xfId="9677"/>
    <cellStyle name="Normal 11 8" xfId="9678"/>
    <cellStyle name="Normal 11 9" xfId="9679"/>
    <cellStyle name="Normal 11_60 Keyspan Corp TBBS 6-9" xfId="9680"/>
    <cellStyle name="Normal 110" xfId="9681"/>
    <cellStyle name="Normal 110 2" xfId="9682"/>
    <cellStyle name="Normal 110 3" xfId="9683"/>
    <cellStyle name="Normal 111" xfId="9684"/>
    <cellStyle name="Normal 111 2" xfId="9685"/>
    <cellStyle name="Normal 111 3" xfId="9686"/>
    <cellStyle name="Normal 112" xfId="9687"/>
    <cellStyle name="Normal 112 2" xfId="9688"/>
    <cellStyle name="Normal 112 3" xfId="9689"/>
    <cellStyle name="Normal 113" xfId="9690"/>
    <cellStyle name="Normal 113 2" xfId="9691"/>
    <cellStyle name="Normal 113 3" xfId="9692"/>
    <cellStyle name="Normal 114" xfId="9693"/>
    <cellStyle name="Normal 114 2" xfId="9694"/>
    <cellStyle name="Normal 114 3" xfId="9695"/>
    <cellStyle name="Normal 115" xfId="9696"/>
    <cellStyle name="Normal 115 2" xfId="9697"/>
    <cellStyle name="Normal 115 3" xfId="9698"/>
    <cellStyle name="Normal 116" xfId="9699"/>
    <cellStyle name="Normal 116 2" xfId="9700"/>
    <cellStyle name="Normal 116 3" xfId="9701"/>
    <cellStyle name="Normal 117" xfId="9702"/>
    <cellStyle name="Normal 117 2" xfId="9703"/>
    <cellStyle name="Normal 117 3" xfId="9704"/>
    <cellStyle name="Normal 118" xfId="9705"/>
    <cellStyle name="Normal 118 2" xfId="9706"/>
    <cellStyle name="Normal 118 3" xfId="9707"/>
    <cellStyle name="Normal 119" xfId="9708"/>
    <cellStyle name="Normal 119 2" xfId="9709"/>
    <cellStyle name="Normal 119 3" xfId="9710"/>
    <cellStyle name="Normal 12" xfId="9711"/>
    <cellStyle name="Normal 12 10" xfId="9712"/>
    <cellStyle name="Normal 12 2" xfId="9713"/>
    <cellStyle name="Normal 12 2 2" xfId="9714"/>
    <cellStyle name="Normal 12 2 2 2" xfId="9715"/>
    <cellStyle name="Normal 12 2 2 3" xfId="9716"/>
    <cellStyle name="Normal 12 2 3" xfId="9717"/>
    <cellStyle name="Normal 12 2 4" xfId="9718"/>
    <cellStyle name="Normal 12 2 5" xfId="9719"/>
    <cellStyle name="Normal 12 2 6" xfId="9720"/>
    <cellStyle name="Normal 12 2 7" xfId="9721"/>
    <cellStyle name="Normal 12 2 8" xfId="9722"/>
    <cellStyle name="Normal 12 2_Income Statement " xfId="9723"/>
    <cellStyle name="Normal 12 3" xfId="9724"/>
    <cellStyle name="Normal 12 3 2" xfId="9725"/>
    <cellStyle name="Normal 12 3 3" xfId="9726"/>
    <cellStyle name="Normal 12 3 4" xfId="9727"/>
    <cellStyle name="Normal 12 4" xfId="9728"/>
    <cellStyle name="Normal 12 5" xfId="9729"/>
    <cellStyle name="Normal 12 6" xfId="9730"/>
    <cellStyle name="Normal 12 7" xfId="9731"/>
    <cellStyle name="Normal 12 8" xfId="9732"/>
    <cellStyle name="Normal 12 9" xfId="9733"/>
    <cellStyle name="Normal 12_00431" xfId="9734"/>
    <cellStyle name="Normal 120" xfId="9735"/>
    <cellStyle name="Normal 120 2" xfId="9736"/>
    <cellStyle name="Normal 120 3" xfId="9737"/>
    <cellStyle name="Normal 121" xfId="9738"/>
    <cellStyle name="Normal 121 2" xfId="9739"/>
    <cellStyle name="Normal 121 3" xfId="9740"/>
    <cellStyle name="Normal 122" xfId="9741"/>
    <cellStyle name="Normal 122 2" xfId="9742"/>
    <cellStyle name="Normal 122 3" xfId="9743"/>
    <cellStyle name="Normal 123" xfId="9744"/>
    <cellStyle name="Normal 123 2" xfId="9745"/>
    <cellStyle name="Normal 123 3" xfId="9746"/>
    <cellStyle name="Normal 124" xfId="9747"/>
    <cellStyle name="Normal 124 2" xfId="9748"/>
    <cellStyle name="Normal 124 3" xfId="9749"/>
    <cellStyle name="Normal 125" xfId="9750"/>
    <cellStyle name="Normal 125 2" xfId="9751"/>
    <cellStyle name="Normal 125 3" xfId="9752"/>
    <cellStyle name="Normal 126" xfId="9753"/>
    <cellStyle name="Normal 126 2" xfId="9754"/>
    <cellStyle name="Normal 126 3" xfId="9755"/>
    <cellStyle name="Normal 127" xfId="9756"/>
    <cellStyle name="Normal 127 2" xfId="9757"/>
    <cellStyle name="Normal 127 3" xfId="9758"/>
    <cellStyle name="Normal 128" xfId="9759"/>
    <cellStyle name="Normal 128 2" xfId="9760"/>
    <cellStyle name="Normal 128 3" xfId="9761"/>
    <cellStyle name="Normal 129" xfId="9762"/>
    <cellStyle name="Normal 129 2" xfId="9763"/>
    <cellStyle name="Normal 129 3" xfId="9764"/>
    <cellStyle name="Normal 13" xfId="9765"/>
    <cellStyle name="Normal 13 2" xfId="9766"/>
    <cellStyle name="Normal 13 2 2" xfId="9767"/>
    <cellStyle name="Normal 13 2 3" xfId="9768"/>
    <cellStyle name="Normal 13 2 4" xfId="9769"/>
    <cellStyle name="Normal 13 3" xfId="9770"/>
    <cellStyle name="Normal 13 4" xfId="9771"/>
    <cellStyle name="Normal 13 5" xfId="9772"/>
    <cellStyle name="Normal 13 6" xfId="9773"/>
    <cellStyle name="Normal 13 7" xfId="9774"/>
    <cellStyle name="Normal 13 8" xfId="9775"/>
    <cellStyle name="Normal 13 9" xfId="9776"/>
    <cellStyle name="Normal 13_Income Statement " xfId="9777"/>
    <cellStyle name="Normal 130" xfId="9778"/>
    <cellStyle name="Normal 130 2" xfId="9779"/>
    <cellStyle name="Normal 130 3" xfId="9780"/>
    <cellStyle name="Normal 131" xfId="9781"/>
    <cellStyle name="Normal 131 2" xfId="9782"/>
    <cellStyle name="Normal 131 3" xfId="9783"/>
    <cellStyle name="Normal 132" xfId="9784"/>
    <cellStyle name="Normal 132 2" xfId="9785"/>
    <cellStyle name="Normal 132 3" xfId="9786"/>
    <cellStyle name="Normal 133" xfId="9787"/>
    <cellStyle name="Normal 133 2" xfId="9788"/>
    <cellStyle name="Normal 133 3" xfId="9789"/>
    <cellStyle name="Normal 134" xfId="9790"/>
    <cellStyle name="Normal 134 2" xfId="9791"/>
    <cellStyle name="Normal 134 3" xfId="9792"/>
    <cellStyle name="Normal 135" xfId="9793"/>
    <cellStyle name="Normal 135 2" xfId="9794"/>
    <cellStyle name="Normal 135 3" xfId="9795"/>
    <cellStyle name="Normal 136" xfId="9796"/>
    <cellStyle name="Normal 136 2" xfId="9797"/>
    <cellStyle name="Normal 136 3" xfId="9798"/>
    <cellStyle name="Normal 137" xfId="9799"/>
    <cellStyle name="Normal 137 2" xfId="9800"/>
    <cellStyle name="Normal 137 3" xfId="9801"/>
    <cellStyle name="Normal 138" xfId="9802"/>
    <cellStyle name="Normal 138 2" xfId="9803"/>
    <cellStyle name="Normal 138 3" xfId="9804"/>
    <cellStyle name="Normal 139" xfId="9805"/>
    <cellStyle name="Normal 139 2" xfId="9806"/>
    <cellStyle name="Normal 139 3" xfId="9807"/>
    <cellStyle name="Normal 14" xfId="9808"/>
    <cellStyle name="Normal 14 10" xfId="9809"/>
    <cellStyle name="Normal 14 2" xfId="9810"/>
    <cellStyle name="Normal 14 2 2" xfId="9811"/>
    <cellStyle name="Normal 14 2 3" xfId="9812"/>
    <cellStyle name="Normal 14 3" xfId="9813"/>
    <cellStyle name="Normal 14 3 2" xfId="9814"/>
    <cellStyle name="Normal 14 3 3" xfId="9815"/>
    <cellStyle name="Normal 14 3 4" xfId="9816"/>
    <cellStyle name="Normal 14 4" xfId="9817"/>
    <cellStyle name="Normal 14 5" xfId="9818"/>
    <cellStyle name="Normal 14 6" xfId="9819"/>
    <cellStyle name="Normal 14 7" xfId="9820"/>
    <cellStyle name="Normal 14 8" xfId="9821"/>
    <cellStyle name="Normal 14 9" xfId="9822"/>
    <cellStyle name="Normal 14_60 Keyspan Corp TBBS 6-9" xfId="9823"/>
    <cellStyle name="Normal 140" xfId="9824"/>
    <cellStyle name="Normal 140 2" xfId="9825"/>
    <cellStyle name="Normal 140 3" xfId="9826"/>
    <cellStyle name="Normal 141" xfId="9827"/>
    <cellStyle name="Normal 141 2" xfId="9828"/>
    <cellStyle name="Normal 141 2 2" xfId="9829"/>
    <cellStyle name="Normal 141 3" xfId="9830"/>
    <cellStyle name="Normal 141 4" xfId="9831"/>
    <cellStyle name="Normal 141 5" xfId="9832"/>
    <cellStyle name="Normal 142" xfId="9833"/>
    <cellStyle name="Normal 142 2" xfId="9834"/>
    <cellStyle name="Normal 142 3" xfId="9835"/>
    <cellStyle name="Normal 143" xfId="9836"/>
    <cellStyle name="Normal 144" xfId="9837"/>
    <cellStyle name="Normal 145" xfId="9838"/>
    <cellStyle name="Normal 146" xfId="9839"/>
    <cellStyle name="Normal 147" xfId="9840"/>
    <cellStyle name="Normal 148" xfId="9841"/>
    <cellStyle name="Normal 149" xfId="9842"/>
    <cellStyle name="Normal 15" xfId="9843"/>
    <cellStyle name="Normal 15 2" xfId="9844"/>
    <cellStyle name="Normal 15 2 2" xfId="9845"/>
    <cellStyle name="Normal 15 2 3" xfId="9846"/>
    <cellStyle name="Normal 15 2 4" xfId="9847"/>
    <cellStyle name="Normal 15 3" xfId="9848"/>
    <cellStyle name="Normal 15 4" xfId="9849"/>
    <cellStyle name="Normal 15 5" xfId="9850"/>
    <cellStyle name="Normal 15 6" xfId="9851"/>
    <cellStyle name="Normal 15 7" xfId="9852"/>
    <cellStyle name="Normal 15 8" xfId="9853"/>
    <cellStyle name="Normal 15 9" xfId="9854"/>
    <cellStyle name="Normal 15_Income Statement " xfId="9855"/>
    <cellStyle name="Normal 150" xfId="9856"/>
    <cellStyle name="Normal 151" xfId="9857"/>
    <cellStyle name="Normal 152" xfId="9858"/>
    <cellStyle name="Normal 152 2" xfId="9859"/>
    <cellStyle name="Normal 152 3" xfId="9860"/>
    <cellStyle name="Normal 153" xfId="9861"/>
    <cellStyle name="Normal 153 2" xfId="9862"/>
    <cellStyle name="Normal 153 3" xfId="9863"/>
    <cellStyle name="Normal 154" xfId="9864"/>
    <cellStyle name="Normal 154 2" xfId="9865"/>
    <cellStyle name="Normal 154 3" xfId="9866"/>
    <cellStyle name="Normal 155" xfId="9867"/>
    <cellStyle name="Normal 155 2" xfId="9868"/>
    <cellStyle name="Normal 155 3" xfId="9869"/>
    <cellStyle name="Normal 156" xfId="9870"/>
    <cellStyle name="Normal 156 2" xfId="9871"/>
    <cellStyle name="Normal 156 3" xfId="9872"/>
    <cellStyle name="Normal 157" xfId="9873"/>
    <cellStyle name="Normal 157 2" xfId="9874"/>
    <cellStyle name="Normal 157 3" xfId="9875"/>
    <cellStyle name="Normal 158" xfId="9876"/>
    <cellStyle name="Normal 158 2" xfId="9877"/>
    <cellStyle name="Normal 158 3" xfId="9878"/>
    <cellStyle name="Normal 159" xfId="9879"/>
    <cellStyle name="Normal 159 2" xfId="9880"/>
    <cellStyle name="Normal 159 3" xfId="9881"/>
    <cellStyle name="Normal 16" xfId="9882"/>
    <cellStyle name="Normal 16 10" xfId="9883"/>
    <cellStyle name="Normal 16 2" xfId="9884"/>
    <cellStyle name="Normal 16 2 2" xfId="9885"/>
    <cellStyle name="Normal 16 2 3" xfId="9886"/>
    <cellStyle name="Normal 16 2 4" xfId="9887"/>
    <cellStyle name="Normal 16 3" xfId="9888"/>
    <cellStyle name="Normal 16 3 2" xfId="9889"/>
    <cellStyle name="Normal 16 3 3" xfId="9890"/>
    <cellStyle name="Normal 16 4" xfId="9891"/>
    <cellStyle name="Normal 16 5" xfId="9892"/>
    <cellStyle name="Normal 16 6" xfId="9893"/>
    <cellStyle name="Normal 16 7" xfId="9894"/>
    <cellStyle name="Normal 16 8" xfId="9895"/>
    <cellStyle name="Normal 16 9" xfId="9896"/>
    <cellStyle name="Normal 16_Income Statement " xfId="9897"/>
    <cellStyle name="Normal 160" xfId="9898"/>
    <cellStyle name="Normal 160 2" xfId="9899"/>
    <cellStyle name="Normal 161" xfId="9900"/>
    <cellStyle name="Normal 161 2" xfId="9901"/>
    <cellStyle name="Normal 162" xfId="9902"/>
    <cellStyle name="Normal 163" xfId="9903"/>
    <cellStyle name="Normal 164" xfId="9904"/>
    <cellStyle name="Normal 165" xfId="9905"/>
    <cellStyle name="Normal 166" xfId="9906"/>
    <cellStyle name="Normal 167" xfId="9907"/>
    <cellStyle name="Normal 168" xfId="9908"/>
    <cellStyle name="Normal 168 2" xfId="9909"/>
    <cellStyle name="Normal 169" xfId="9910"/>
    <cellStyle name="Normal 17" xfId="9911"/>
    <cellStyle name="Normal 17 2" xfId="9912"/>
    <cellStyle name="Normal 17 2 2" xfId="9913"/>
    <cellStyle name="Normal 17 3" xfId="9914"/>
    <cellStyle name="Normal 17 3 2" xfId="9915"/>
    <cellStyle name="Normal 17 4" xfId="9916"/>
    <cellStyle name="Normal 17 4 2" xfId="9917"/>
    <cellStyle name="Normal 17 5" xfId="9918"/>
    <cellStyle name="Normal 17 5 2" xfId="9919"/>
    <cellStyle name="Normal 17 6" xfId="9920"/>
    <cellStyle name="Normal 17 7" xfId="9921"/>
    <cellStyle name="Normal 17 8" xfId="9922"/>
    <cellStyle name="Normal 17 9" xfId="9923"/>
    <cellStyle name="Normal 17_Copy of 36_NIMO_12 31 11_v2" xfId="9924"/>
    <cellStyle name="Normal 170" xfId="9925"/>
    <cellStyle name="Normal 171" xfId="9926"/>
    <cellStyle name="Normal 172" xfId="9927"/>
    <cellStyle name="Normal 173" xfId="9928"/>
    <cellStyle name="Normal 174" xfId="9929"/>
    <cellStyle name="Normal 175" xfId="9930"/>
    <cellStyle name="Normal 176" xfId="9931"/>
    <cellStyle name="Normal 177" xfId="9932"/>
    <cellStyle name="Normal 178" xfId="9933"/>
    <cellStyle name="Normal 179" xfId="9934"/>
    <cellStyle name="Normal 18" xfId="9935"/>
    <cellStyle name="Normal 18 2" xfId="9936"/>
    <cellStyle name="Normal 18 2 2" xfId="9937"/>
    <cellStyle name="Normal 18 2 3" xfId="9938"/>
    <cellStyle name="Normal 18 2 4" xfId="9939"/>
    <cellStyle name="Normal 18 3" xfId="9940"/>
    <cellStyle name="Normal 18 4" xfId="9941"/>
    <cellStyle name="Normal 18 5" xfId="9942"/>
    <cellStyle name="Normal 18 6" xfId="9943"/>
    <cellStyle name="Normal 18 7" xfId="9944"/>
    <cellStyle name="Normal 18 8" xfId="9945"/>
    <cellStyle name="Normal 18_Income Statement " xfId="9946"/>
    <cellStyle name="Normal 180" xfId="9947"/>
    <cellStyle name="Normal 180 2" xfId="9948"/>
    <cellStyle name="Normal 181" xfId="9949"/>
    <cellStyle name="Normal 182" xfId="9950"/>
    <cellStyle name="Normal 183" xfId="9951"/>
    <cellStyle name="Normal 184" xfId="9952"/>
    <cellStyle name="Normal 185" xfId="9953"/>
    <cellStyle name="Normal 186" xfId="9954"/>
    <cellStyle name="Normal 187" xfId="9955"/>
    <cellStyle name="Normal 188" xfId="9956"/>
    <cellStyle name="Normal 189" xfId="9957"/>
    <cellStyle name="Normal 19" xfId="9958"/>
    <cellStyle name="Normal 19 2" xfId="9959"/>
    <cellStyle name="Normal 19 2 2" xfId="9960"/>
    <cellStyle name="Normal 19 2 3" xfId="9961"/>
    <cellStyle name="Normal 19 2 4" xfId="9962"/>
    <cellStyle name="Normal 19 3" xfId="9963"/>
    <cellStyle name="Normal 19 3 2" xfId="9964"/>
    <cellStyle name="Normal 19 3 3" xfId="9965"/>
    <cellStyle name="Normal 19 4" xfId="9966"/>
    <cellStyle name="Normal 19 5" xfId="9967"/>
    <cellStyle name="Normal 19 6" xfId="9968"/>
    <cellStyle name="Normal 19 7" xfId="9969"/>
    <cellStyle name="Normal 19 8" xfId="9970"/>
    <cellStyle name="Normal 19_Income Statement " xfId="9971"/>
    <cellStyle name="Normal 190" xfId="9972"/>
    <cellStyle name="Normal 191" xfId="9973"/>
    <cellStyle name="Normal 192" xfId="9974"/>
    <cellStyle name="Normal 193" xfId="9975"/>
    <cellStyle name="Normal 194" xfId="9976"/>
    <cellStyle name="Normal 195" xfId="9977"/>
    <cellStyle name="Normal 196" xfId="9978"/>
    <cellStyle name="Normal 197" xfId="9979"/>
    <cellStyle name="Normal 198" xfId="9980"/>
    <cellStyle name="Normal 199" xfId="9981"/>
    <cellStyle name="Normal 2" xfId="9982"/>
    <cellStyle name="Normal 2 10" xfId="9983"/>
    <cellStyle name="Normal 2 10 2" xfId="9984"/>
    <cellStyle name="Normal 2 10 2 2" xfId="9985"/>
    <cellStyle name="Normal 2 10 2 3" xfId="9986"/>
    <cellStyle name="Normal 2 10 2 4" xfId="9987"/>
    <cellStyle name="Normal 2 11" xfId="9988"/>
    <cellStyle name="Normal 2 11 2" xfId="9989"/>
    <cellStyle name="Normal 2 12" xfId="9990"/>
    <cellStyle name="Normal 2 13" xfId="9991"/>
    <cellStyle name="Normal 2 14" xfId="9992"/>
    <cellStyle name="Normal 2 15" xfId="9993"/>
    <cellStyle name="Normal 2 2" xfId="9994"/>
    <cellStyle name="Normal 2 2 2" xfId="9995"/>
    <cellStyle name="Normal 2 2 2 2" xfId="9996"/>
    <cellStyle name="Normal 2 2 2 2 2" xfId="9997"/>
    <cellStyle name="Normal 2 2 2 2 2 2" xfId="9998"/>
    <cellStyle name="Normal 2 2 2 2 2 3" xfId="9999"/>
    <cellStyle name="Normal 2 2 2 2 3" xfId="10000"/>
    <cellStyle name="Normal 2 2 2 2 4" xfId="10001"/>
    <cellStyle name="Normal 2 2 2 2 5" xfId="10002"/>
    <cellStyle name="Normal 2 2 2 2 6" xfId="10003"/>
    <cellStyle name="Normal 2 2 2 2_Income Statement " xfId="10004"/>
    <cellStyle name="Normal 2 2 2 3" xfId="10005"/>
    <cellStyle name="Normal 2 2 2 3 2" xfId="10006"/>
    <cellStyle name="Normal 2 2 2 3 3" xfId="10007"/>
    <cellStyle name="Normal 2 2 2 4" xfId="10008"/>
    <cellStyle name="Normal 2 2 2 5" xfId="10009"/>
    <cellStyle name="Normal 2 2 2 6" xfId="10010"/>
    <cellStyle name="Normal 2 2 2 7" xfId="10011"/>
    <cellStyle name="Normal 2 2 2_60 Keyspan Corp TBBS 6-9" xfId="10012"/>
    <cellStyle name="Normal 2 2 3" xfId="10013"/>
    <cellStyle name="Normal 2 2 3 2" xfId="10014"/>
    <cellStyle name="Normal 2 2 3 2 2" xfId="10015"/>
    <cellStyle name="Normal 2 2 3 2 3" xfId="10016"/>
    <cellStyle name="Normal 2 2 3 3" xfId="10017"/>
    <cellStyle name="Normal 2 2 3 4" xfId="10018"/>
    <cellStyle name="Normal 2 2 3 5" xfId="10019"/>
    <cellStyle name="Normal 2 2 3 6" xfId="10020"/>
    <cellStyle name="Normal 2 2 3_Income Statement " xfId="10021"/>
    <cellStyle name="Normal 2 2 4" xfId="10022"/>
    <cellStyle name="Normal 2 2 4 2" xfId="10023"/>
    <cellStyle name="Normal 2 2 4 3" xfId="10024"/>
    <cellStyle name="Normal 2 2 5" xfId="10025"/>
    <cellStyle name="Normal 2 2 6" xfId="10026"/>
    <cellStyle name="Normal 2 2 7" xfId="10027"/>
    <cellStyle name="Normal 2 2 8" xfId="10028"/>
    <cellStyle name="Normal 2 2_Income Statement " xfId="10029"/>
    <cellStyle name="Normal 2 3" xfId="10030"/>
    <cellStyle name="Normal 2 3 10" xfId="10031"/>
    <cellStyle name="Normal 2 3 10 2" xfId="10032"/>
    <cellStyle name="Normal 2 3 10 2 2" xfId="10033"/>
    <cellStyle name="Normal 2 3 10 2 3" xfId="10034"/>
    <cellStyle name="Normal 2 3 10 3" xfId="10035"/>
    <cellStyle name="Normal 2 3 10 3 2" xfId="10036"/>
    <cellStyle name="Normal 2 3 10 3 3" xfId="10037"/>
    <cellStyle name="Normal 2 3 10 4" xfId="10038"/>
    <cellStyle name="Normal 2 3 10 5" xfId="10039"/>
    <cellStyle name="Normal 2 3 10 6" xfId="10040"/>
    <cellStyle name="Normal 2 3 10_Income Statement " xfId="10041"/>
    <cellStyle name="Normal 2 3 11" xfId="10042"/>
    <cellStyle name="Normal 2 3 11 2" xfId="10043"/>
    <cellStyle name="Normal 2 3 11 2 2" xfId="10044"/>
    <cellStyle name="Normal 2 3 11 2 3" xfId="10045"/>
    <cellStyle name="Normal 2 3 11 3" xfId="10046"/>
    <cellStyle name="Normal 2 3 11 3 2" xfId="10047"/>
    <cellStyle name="Normal 2 3 11 3 3" xfId="10048"/>
    <cellStyle name="Normal 2 3 11 4" xfId="10049"/>
    <cellStyle name="Normal 2 3 11 5" xfId="10050"/>
    <cellStyle name="Normal 2 3 11 6" xfId="10051"/>
    <cellStyle name="Normal 2 3 11_Income Statement " xfId="10052"/>
    <cellStyle name="Normal 2 3 12" xfId="10053"/>
    <cellStyle name="Normal 2 3 12 2" xfId="10054"/>
    <cellStyle name="Normal 2 3 12 2 2" xfId="10055"/>
    <cellStyle name="Normal 2 3 12 2 3" xfId="10056"/>
    <cellStyle name="Normal 2 3 12 3" xfId="10057"/>
    <cellStyle name="Normal 2 3 12 3 2" xfId="10058"/>
    <cellStyle name="Normal 2 3 12 3 3" xfId="10059"/>
    <cellStyle name="Normal 2 3 12 4" xfId="10060"/>
    <cellStyle name="Normal 2 3 12 5" xfId="10061"/>
    <cellStyle name="Normal 2 3 12 6" xfId="10062"/>
    <cellStyle name="Normal 2 3 12_Income Statement " xfId="10063"/>
    <cellStyle name="Normal 2 3 13" xfId="10064"/>
    <cellStyle name="Normal 2 3 13 2" xfId="10065"/>
    <cellStyle name="Normal 2 3 13 3" xfId="10066"/>
    <cellStyle name="Normal 2 3 14" xfId="10067"/>
    <cellStyle name="Normal 2 3 15" xfId="10068"/>
    <cellStyle name="Normal 2 3 16" xfId="10069"/>
    <cellStyle name="Normal 2 3 17" xfId="10070"/>
    <cellStyle name="Normal 2 3 18" xfId="10071"/>
    <cellStyle name="Normal 2 3 19" xfId="10072"/>
    <cellStyle name="Normal 2 3 2" xfId="10073"/>
    <cellStyle name="Normal 2 3 2 2" xfId="10074"/>
    <cellStyle name="Normal 2 3 2 2 2" xfId="10075"/>
    <cellStyle name="Normal 2 3 2 2 3" xfId="10076"/>
    <cellStyle name="Normal 2 3 2 3" xfId="10077"/>
    <cellStyle name="Normal 2 3 2 3 2" xfId="10078"/>
    <cellStyle name="Normal 2 3 2 3 3" xfId="10079"/>
    <cellStyle name="Normal 2 3 2 4" xfId="10080"/>
    <cellStyle name="Normal 2 3 2 5" xfId="10081"/>
    <cellStyle name="Normal 2 3 2 6" xfId="10082"/>
    <cellStyle name="Normal 2 3 2 7" xfId="10083"/>
    <cellStyle name="Normal 2 3 2 8" xfId="10084"/>
    <cellStyle name="Normal 2 3 2_Income Statement " xfId="10085"/>
    <cellStyle name="Normal 2 3 20" xfId="10086"/>
    <cellStyle name="Normal 2 3 21" xfId="10087"/>
    <cellStyle name="Normal 2 3 22" xfId="10088"/>
    <cellStyle name="Normal 2 3 23" xfId="10089"/>
    <cellStyle name="Normal 2 3 24" xfId="10090"/>
    <cellStyle name="Normal 2 3 25" xfId="10091"/>
    <cellStyle name="Normal 2 3 26" xfId="10092"/>
    <cellStyle name="Normal 2 3 27" xfId="10093"/>
    <cellStyle name="Normal 2 3 28" xfId="10094"/>
    <cellStyle name="Normal 2 3 3" xfId="10095"/>
    <cellStyle name="Normal 2 3 3 2" xfId="10096"/>
    <cellStyle name="Normal 2 3 3 2 2" xfId="10097"/>
    <cellStyle name="Normal 2 3 3 2 3" xfId="10098"/>
    <cellStyle name="Normal 2 3 3 3" xfId="10099"/>
    <cellStyle name="Normal 2 3 3 3 2" xfId="10100"/>
    <cellStyle name="Normal 2 3 3 3 3" xfId="10101"/>
    <cellStyle name="Normal 2 3 3 4" xfId="10102"/>
    <cellStyle name="Normal 2 3 3 5" xfId="10103"/>
    <cellStyle name="Normal 2 3 3 6" xfId="10104"/>
    <cellStyle name="Normal 2 3 3_Income Statement " xfId="10105"/>
    <cellStyle name="Normal 2 3 4" xfId="10106"/>
    <cellStyle name="Normal 2 3 4 2" xfId="10107"/>
    <cellStyle name="Normal 2 3 4 2 2" xfId="10108"/>
    <cellStyle name="Normal 2 3 4 2 3" xfId="10109"/>
    <cellStyle name="Normal 2 3 4 3" xfId="10110"/>
    <cellStyle name="Normal 2 3 4 3 2" xfId="10111"/>
    <cellStyle name="Normal 2 3 4 3 3" xfId="10112"/>
    <cellStyle name="Normal 2 3 4 4" xfId="10113"/>
    <cellStyle name="Normal 2 3 4 5" xfId="10114"/>
    <cellStyle name="Normal 2 3 4 6" xfId="10115"/>
    <cellStyle name="Normal 2 3 4_Income Statement " xfId="10116"/>
    <cellStyle name="Normal 2 3 5" xfId="10117"/>
    <cellStyle name="Normal 2 3 5 2" xfId="10118"/>
    <cellStyle name="Normal 2 3 5 2 2" xfId="10119"/>
    <cellStyle name="Normal 2 3 5 2 3" xfId="10120"/>
    <cellStyle name="Normal 2 3 5 3" xfId="10121"/>
    <cellStyle name="Normal 2 3 5 3 2" xfId="10122"/>
    <cellStyle name="Normal 2 3 5 3 3" xfId="10123"/>
    <cellStyle name="Normal 2 3 5 4" xfId="10124"/>
    <cellStyle name="Normal 2 3 5 5" xfId="10125"/>
    <cellStyle name="Normal 2 3 5 6" xfId="10126"/>
    <cellStyle name="Normal 2 3 5_Income Statement " xfId="10127"/>
    <cellStyle name="Normal 2 3 6" xfId="10128"/>
    <cellStyle name="Normal 2 3 6 2" xfId="10129"/>
    <cellStyle name="Normal 2 3 6 2 2" xfId="10130"/>
    <cellStyle name="Normal 2 3 6 2 3" xfId="10131"/>
    <cellStyle name="Normal 2 3 6 3" xfId="10132"/>
    <cellStyle name="Normal 2 3 6 3 2" xfId="10133"/>
    <cellStyle name="Normal 2 3 6 3 3" xfId="10134"/>
    <cellStyle name="Normal 2 3 6 4" xfId="10135"/>
    <cellStyle name="Normal 2 3 6 5" xfId="10136"/>
    <cellStyle name="Normal 2 3 6 6" xfId="10137"/>
    <cellStyle name="Normal 2 3 6_Income Statement " xfId="10138"/>
    <cellStyle name="Normal 2 3 7" xfId="10139"/>
    <cellStyle name="Normal 2 3 7 2" xfId="10140"/>
    <cellStyle name="Normal 2 3 7 2 2" xfId="10141"/>
    <cellStyle name="Normal 2 3 7 2 3" xfId="10142"/>
    <cellStyle name="Normal 2 3 7 3" xfId="10143"/>
    <cellStyle name="Normal 2 3 7 3 2" xfId="10144"/>
    <cellStyle name="Normal 2 3 7 3 3" xfId="10145"/>
    <cellStyle name="Normal 2 3 7 4" xfId="10146"/>
    <cellStyle name="Normal 2 3 7 5" xfId="10147"/>
    <cellStyle name="Normal 2 3 7 6" xfId="10148"/>
    <cellStyle name="Normal 2 3 7_Income Statement " xfId="10149"/>
    <cellStyle name="Normal 2 3 8" xfId="10150"/>
    <cellStyle name="Normal 2 3 8 2" xfId="10151"/>
    <cellStyle name="Normal 2 3 8 2 2" xfId="10152"/>
    <cellStyle name="Normal 2 3 8 2 3" xfId="10153"/>
    <cellStyle name="Normal 2 3 8 3" xfId="10154"/>
    <cellStyle name="Normal 2 3 8 3 2" xfId="10155"/>
    <cellStyle name="Normal 2 3 8 3 3" xfId="10156"/>
    <cellStyle name="Normal 2 3 8 4" xfId="10157"/>
    <cellStyle name="Normal 2 3 8 5" xfId="10158"/>
    <cellStyle name="Normal 2 3 8 6" xfId="10159"/>
    <cellStyle name="Normal 2 3 8_Income Statement " xfId="10160"/>
    <cellStyle name="Normal 2 3 9" xfId="10161"/>
    <cellStyle name="Normal 2 3 9 2" xfId="10162"/>
    <cellStyle name="Normal 2 3 9 2 2" xfId="10163"/>
    <cellStyle name="Normal 2 3 9 2 3" xfId="10164"/>
    <cellStyle name="Normal 2 3 9 3" xfId="10165"/>
    <cellStyle name="Normal 2 3 9 3 2" xfId="10166"/>
    <cellStyle name="Normal 2 3 9 3 3" xfId="10167"/>
    <cellStyle name="Normal 2 3 9 4" xfId="10168"/>
    <cellStyle name="Normal 2 3 9 5" xfId="10169"/>
    <cellStyle name="Normal 2 3 9 6" xfId="10170"/>
    <cellStyle name="Normal 2 3 9_Income Statement " xfId="10171"/>
    <cellStyle name="Normal 2 3_00401" xfId="10172"/>
    <cellStyle name="Normal 2 4" xfId="10173"/>
    <cellStyle name="Normal 2 4 2" xfId="10174"/>
    <cellStyle name="Normal 2 4 2 2" xfId="10175"/>
    <cellStyle name="Normal 2 4 2 3" xfId="10176"/>
    <cellStyle name="Normal 2 4 2 4" xfId="10177"/>
    <cellStyle name="Normal 2 4 3" xfId="10178"/>
    <cellStyle name="Normal 2 4 4" xfId="10179"/>
    <cellStyle name="Normal 2 4 5" xfId="10180"/>
    <cellStyle name="Normal 2 4 6" xfId="10181"/>
    <cellStyle name="Normal 2 4_Income Statement " xfId="10182"/>
    <cellStyle name="Normal 2 5" xfId="10183"/>
    <cellStyle name="Normal 2 5 10" xfId="10184"/>
    <cellStyle name="Normal 2 5 10 2" xfId="10185"/>
    <cellStyle name="Normal 2 5 10 2 2" xfId="10186"/>
    <cellStyle name="Normal 2 5 10 2 3" xfId="10187"/>
    <cellStyle name="Normal 2 5 10 3" xfId="10188"/>
    <cellStyle name="Normal 2 5 10 3 2" xfId="10189"/>
    <cellStyle name="Normal 2 5 10 3 3" xfId="10190"/>
    <cellStyle name="Normal 2 5 10 4" xfId="10191"/>
    <cellStyle name="Normal 2 5 10 5" xfId="10192"/>
    <cellStyle name="Normal 2 5 10 6" xfId="10193"/>
    <cellStyle name="Normal 2 5 10_Income Statement " xfId="10194"/>
    <cellStyle name="Normal 2 5 11" xfId="10195"/>
    <cellStyle name="Normal 2 5 11 2" xfId="10196"/>
    <cellStyle name="Normal 2 5 11 2 2" xfId="10197"/>
    <cellStyle name="Normal 2 5 11 2 3" xfId="10198"/>
    <cellStyle name="Normal 2 5 11 3" xfId="10199"/>
    <cellStyle name="Normal 2 5 11 3 2" xfId="10200"/>
    <cellStyle name="Normal 2 5 11 3 3" xfId="10201"/>
    <cellStyle name="Normal 2 5 11 4" xfId="10202"/>
    <cellStyle name="Normal 2 5 11 5" xfId="10203"/>
    <cellStyle name="Normal 2 5 11 6" xfId="10204"/>
    <cellStyle name="Normal 2 5 11_Income Statement " xfId="10205"/>
    <cellStyle name="Normal 2 5 12" xfId="10206"/>
    <cellStyle name="Normal 2 5 12 2" xfId="10207"/>
    <cellStyle name="Normal 2 5 12 2 2" xfId="10208"/>
    <cellStyle name="Normal 2 5 12 2 3" xfId="10209"/>
    <cellStyle name="Normal 2 5 12 3" xfId="10210"/>
    <cellStyle name="Normal 2 5 12 3 2" xfId="10211"/>
    <cellStyle name="Normal 2 5 12 3 3" xfId="10212"/>
    <cellStyle name="Normal 2 5 12 4" xfId="10213"/>
    <cellStyle name="Normal 2 5 12 5" xfId="10214"/>
    <cellStyle name="Normal 2 5 12 6" xfId="10215"/>
    <cellStyle name="Normal 2 5 12_Income Statement " xfId="10216"/>
    <cellStyle name="Normal 2 5 13" xfId="10217"/>
    <cellStyle name="Normal 2 5 13 2" xfId="10218"/>
    <cellStyle name="Normal 2 5 13 2 2" xfId="10219"/>
    <cellStyle name="Normal 2 5 13 2 3" xfId="10220"/>
    <cellStyle name="Normal 2 5 13 3" xfId="10221"/>
    <cellStyle name="Normal 2 5 13 3 2" xfId="10222"/>
    <cellStyle name="Normal 2 5 13 3 3" xfId="10223"/>
    <cellStyle name="Normal 2 5 13 4" xfId="10224"/>
    <cellStyle name="Normal 2 5 13 5" xfId="10225"/>
    <cellStyle name="Normal 2 5 13 6" xfId="10226"/>
    <cellStyle name="Normal 2 5 13_Income Statement " xfId="10227"/>
    <cellStyle name="Normal 2 5 14" xfId="10228"/>
    <cellStyle name="Normal 2 5 14 2" xfId="10229"/>
    <cellStyle name="Normal 2 5 14 2 2" xfId="10230"/>
    <cellStyle name="Normal 2 5 14 2 3" xfId="10231"/>
    <cellStyle name="Normal 2 5 14 3" xfId="10232"/>
    <cellStyle name="Normal 2 5 14 3 2" xfId="10233"/>
    <cellStyle name="Normal 2 5 14 3 3" xfId="10234"/>
    <cellStyle name="Normal 2 5 14 4" xfId="10235"/>
    <cellStyle name="Normal 2 5 14 5" xfId="10236"/>
    <cellStyle name="Normal 2 5 14 6" xfId="10237"/>
    <cellStyle name="Normal 2 5 14_Income Statement " xfId="10238"/>
    <cellStyle name="Normal 2 5 15" xfId="10239"/>
    <cellStyle name="Normal 2 5 15 2" xfId="10240"/>
    <cellStyle name="Normal 2 5 15 2 2" xfId="10241"/>
    <cellStyle name="Normal 2 5 15 2 3" xfId="10242"/>
    <cellStyle name="Normal 2 5 15 3" xfId="10243"/>
    <cellStyle name="Normal 2 5 15 3 2" xfId="10244"/>
    <cellStyle name="Normal 2 5 15 3 3" xfId="10245"/>
    <cellStyle name="Normal 2 5 15 4" xfId="10246"/>
    <cellStyle name="Normal 2 5 15 5" xfId="10247"/>
    <cellStyle name="Normal 2 5 15 6" xfId="10248"/>
    <cellStyle name="Normal 2 5 15_Income Statement " xfId="10249"/>
    <cellStyle name="Normal 2 5 16" xfId="10250"/>
    <cellStyle name="Normal 2 5 16 2" xfId="10251"/>
    <cellStyle name="Normal 2 5 16 2 2" xfId="10252"/>
    <cellStyle name="Normal 2 5 16 2 3" xfId="10253"/>
    <cellStyle name="Normal 2 5 16 3" xfId="10254"/>
    <cellStyle name="Normal 2 5 16 3 2" xfId="10255"/>
    <cellStyle name="Normal 2 5 16 3 3" xfId="10256"/>
    <cellStyle name="Normal 2 5 16 4" xfId="10257"/>
    <cellStyle name="Normal 2 5 16 5" xfId="10258"/>
    <cellStyle name="Normal 2 5 16 6" xfId="10259"/>
    <cellStyle name="Normal 2 5 16_Income Statement " xfId="10260"/>
    <cellStyle name="Normal 2 5 17" xfId="10261"/>
    <cellStyle name="Normal 2 5 17 2" xfId="10262"/>
    <cellStyle name="Normal 2 5 17 2 2" xfId="10263"/>
    <cellStyle name="Normal 2 5 17 2 3" xfId="10264"/>
    <cellStyle name="Normal 2 5 17 3" xfId="10265"/>
    <cellStyle name="Normal 2 5 17 3 2" xfId="10266"/>
    <cellStyle name="Normal 2 5 17 3 3" xfId="10267"/>
    <cellStyle name="Normal 2 5 17 4" xfId="10268"/>
    <cellStyle name="Normal 2 5 17 5" xfId="10269"/>
    <cellStyle name="Normal 2 5 17 6" xfId="10270"/>
    <cellStyle name="Normal 2 5 17_Income Statement " xfId="10271"/>
    <cellStyle name="Normal 2 5 18" xfId="10272"/>
    <cellStyle name="Normal 2 5 18 2" xfId="10273"/>
    <cellStyle name="Normal 2 5 18 2 2" xfId="10274"/>
    <cellStyle name="Normal 2 5 18 2 3" xfId="10275"/>
    <cellStyle name="Normal 2 5 18 3" xfId="10276"/>
    <cellStyle name="Normal 2 5 18 3 2" xfId="10277"/>
    <cellStyle name="Normal 2 5 18 3 3" xfId="10278"/>
    <cellStyle name="Normal 2 5 18 4" xfId="10279"/>
    <cellStyle name="Normal 2 5 18 5" xfId="10280"/>
    <cellStyle name="Normal 2 5 18 6" xfId="10281"/>
    <cellStyle name="Normal 2 5 18_Income Statement " xfId="10282"/>
    <cellStyle name="Normal 2 5 19" xfId="10283"/>
    <cellStyle name="Normal 2 5 19 2" xfId="10284"/>
    <cellStyle name="Normal 2 5 19 2 2" xfId="10285"/>
    <cellStyle name="Normal 2 5 19 2 3" xfId="10286"/>
    <cellStyle name="Normal 2 5 19 3" xfId="10287"/>
    <cellStyle name="Normal 2 5 19 3 2" xfId="10288"/>
    <cellStyle name="Normal 2 5 19 3 3" xfId="10289"/>
    <cellStyle name="Normal 2 5 19 4" xfId="10290"/>
    <cellStyle name="Normal 2 5 19 5" xfId="10291"/>
    <cellStyle name="Normal 2 5 19 6" xfId="10292"/>
    <cellStyle name="Normal 2 5 19_Income Statement " xfId="10293"/>
    <cellStyle name="Normal 2 5 2" xfId="10294"/>
    <cellStyle name="Normal 2 5 2 2" xfId="10295"/>
    <cellStyle name="Normal 2 5 2 2 2" xfId="10296"/>
    <cellStyle name="Normal 2 5 2 2 3" xfId="10297"/>
    <cellStyle name="Normal 2 5 2 3" xfId="10298"/>
    <cellStyle name="Normal 2 5 2 3 2" xfId="10299"/>
    <cellStyle name="Normal 2 5 2 3 3" xfId="10300"/>
    <cellStyle name="Normal 2 5 2 4" xfId="10301"/>
    <cellStyle name="Normal 2 5 2 5" xfId="10302"/>
    <cellStyle name="Normal 2 5 2 6" xfId="10303"/>
    <cellStyle name="Normal 2 5 2_Income Statement " xfId="10304"/>
    <cellStyle name="Normal 2 5 20" xfId="10305"/>
    <cellStyle name="Normal 2 5 20 2" xfId="10306"/>
    <cellStyle name="Normal 2 5 20 2 2" xfId="10307"/>
    <cellStyle name="Normal 2 5 20 2 3" xfId="10308"/>
    <cellStyle name="Normal 2 5 20 3" xfId="10309"/>
    <cellStyle name="Normal 2 5 20 3 2" xfId="10310"/>
    <cellStyle name="Normal 2 5 20 3 3" xfId="10311"/>
    <cellStyle name="Normal 2 5 20 4" xfId="10312"/>
    <cellStyle name="Normal 2 5 20 5" xfId="10313"/>
    <cellStyle name="Normal 2 5 20 6" xfId="10314"/>
    <cellStyle name="Normal 2 5 20_Income Statement " xfId="10315"/>
    <cellStyle name="Normal 2 5 21" xfId="10316"/>
    <cellStyle name="Normal 2 5 21 2" xfId="10317"/>
    <cellStyle name="Normal 2 5 21 3" xfId="10318"/>
    <cellStyle name="Normal 2 5 22" xfId="10319"/>
    <cellStyle name="Normal 2 5 22 2" xfId="10320"/>
    <cellStyle name="Normal 2 5 22 3" xfId="10321"/>
    <cellStyle name="Normal 2 5 23" xfId="10322"/>
    <cellStyle name="Normal 2 5 24" xfId="10323"/>
    <cellStyle name="Normal 2 5 25" xfId="10324"/>
    <cellStyle name="Normal 2 5 26" xfId="10325"/>
    <cellStyle name="Normal 2 5 3" xfId="10326"/>
    <cellStyle name="Normal 2 5 3 2" xfId="10327"/>
    <cellStyle name="Normal 2 5 3 2 2" xfId="10328"/>
    <cellStyle name="Normal 2 5 3 2 3" xfId="10329"/>
    <cellStyle name="Normal 2 5 3 3" xfId="10330"/>
    <cellStyle name="Normal 2 5 3 3 2" xfId="10331"/>
    <cellStyle name="Normal 2 5 3 3 3" xfId="10332"/>
    <cellStyle name="Normal 2 5 3 4" xfId="10333"/>
    <cellStyle name="Normal 2 5 3 5" xfId="10334"/>
    <cellStyle name="Normal 2 5 3 6" xfId="10335"/>
    <cellStyle name="Normal 2 5 3_Income Statement " xfId="10336"/>
    <cellStyle name="Normal 2 5 4" xfId="10337"/>
    <cellStyle name="Normal 2 5 4 2" xfId="10338"/>
    <cellStyle name="Normal 2 5 4 2 2" xfId="10339"/>
    <cellStyle name="Normal 2 5 4 2 3" xfId="10340"/>
    <cellStyle name="Normal 2 5 4 3" xfId="10341"/>
    <cellStyle name="Normal 2 5 4 3 2" xfId="10342"/>
    <cellStyle name="Normal 2 5 4 3 3" xfId="10343"/>
    <cellStyle name="Normal 2 5 4 4" xfId="10344"/>
    <cellStyle name="Normal 2 5 4 5" xfId="10345"/>
    <cellStyle name="Normal 2 5 4 6" xfId="10346"/>
    <cellStyle name="Normal 2 5 4_Income Statement " xfId="10347"/>
    <cellStyle name="Normal 2 5 5" xfId="10348"/>
    <cellStyle name="Normal 2 5 5 2" xfId="10349"/>
    <cellStyle name="Normal 2 5 5 2 2" xfId="10350"/>
    <cellStyle name="Normal 2 5 5 2 3" xfId="10351"/>
    <cellStyle name="Normal 2 5 5 3" xfId="10352"/>
    <cellStyle name="Normal 2 5 5 3 2" xfId="10353"/>
    <cellStyle name="Normal 2 5 5 3 3" xfId="10354"/>
    <cellStyle name="Normal 2 5 5 4" xfId="10355"/>
    <cellStyle name="Normal 2 5 5 5" xfId="10356"/>
    <cellStyle name="Normal 2 5 5 6" xfId="10357"/>
    <cellStyle name="Normal 2 5 5_Income Statement " xfId="10358"/>
    <cellStyle name="Normal 2 5 6" xfId="10359"/>
    <cellStyle name="Normal 2 5 6 2" xfId="10360"/>
    <cellStyle name="Normal 2 5 6 2 2" xfId="10361"/>
    <cellStyle name="Normal 2 5 6 2 3" xfId="10362"/>
    <cellStyle name="Normal 2 5 6 3" xfId="10363"/>
    <cellStyle name="Normal 2 5 6 3 2" xfId="10364"/>
    <cellStyle name="Normal 2 5 6 3 3" xfId="10365"/>
    <cellStyle name="Normal 2 5 6 4" xfId="10366"/>
    <cellStyle name="Normal 2 5 6 5" xfId="10367"/>
    <cellStyle name="Normal 2 5 6 6" xfId="10368"/>
    <cellStyle name="Normal 2 5 6_Income Statement " xfId="10369"/>
    <cellStyle name="Normal 2 5 7" xfId="10370"/>
    <cellStyle name="Normal 2 5 7 2" xfId="10371"/>
    <cellStyle name="Normal 2 5 7 2 2" xfId="10372"/>
    <cellStyle name="Normal 2 5 7 2 3" xfId="10373"/>
    <cellStyle name="Normal 2 5 7 3" xfId="10374"/>
    <cellStyle name="Normal 2 5 7 3 2" xfId="10375"/>
    <cellStyle name="Normal 2 5 7 3 3" xfId="10376"/>
    <cellStyle name="Normal 2 5 7 4" xfId="10377"/>
    <cellStyle name="Normal 2 5 7 5" xfId="10378"/>
    <cellStyle name="Normal 2 5 7 6" xfId="10379"/>
    <cellStyle name="Normal 2 5 7_Income Statement " xfId="10380"/>
    <cellStyle name="Normal 2 5 8" xfId="10381"/>
    <cellStyle name="Normal 2 5 8 2" xfId="10382"/>
    <cellStyle name="Normal 2 5 8 2 2" xfId="10383"/>
    <cellStyle name="Normal 2 5 8 2 3" xfId="10384"/>
    <cellStyle name="Normal 2 5 8 3" xfId="10385"/>
    <cellStyle name="Normal 2 5 8 3 2" xfId="10386"/>
    <cellStyle name="Normal 2 5 8 3 3" xfId="10387"/>
    <cellStyle name="Normal 2 5 8 4" xfId="10388"/>
    <cellStyle name="Normal 2 5 8 5" xfId="10389"/>
    <cellStyle name="Normal 2 5 8 6" xfId="10390"/>
    <cellStyle name="Normal 2 5 8_Income Statement " xfId="10391"/>
    <cellStyle name="Normal 2 5 9" xfId="10392"/>
    <cellStyle name="Normal 2 5 9 2" xfId="10393"/>
    <cellStyle name="Normal 2 5 9 2 2" xfId="10394"/>
    <cellStyle name="Normal 2 5 9 2 3" xfId="10395"/>
    <cellStyle name="Normal 2 5 9 3" xfId="10396"/>
    <cellStyle name="Normal 2 5 9 3 2" xfId="10397"/>
    <cellStyle name="Normal 2 5 9 3 3" xfId="10398"/>
    <cellStyle name="Normal 2 5 9 4" xfId="10399"/>
    <cellStyle name="Normal 2 5 9 5" xfId="10400"/>
    <cellStyle name="Normal 2 5 9 6" xfId="10401"/>
    <cellStyle name="Normal 2 5 9_Income Statement " xfId="10402"/>
    <cellStyle name="Normal 2 5_Copy of 36_NIMO_12 31 11_v2" xfId="10403"/>
    <cellStyle name="Normal 2 6" xfId="10404"/>
    <cellStyle name="Normal 2 6 2" xfId="10405"/>
    <cellStyle name="Normal 2 6 3" xfId="10406"/>
    <cellStyle name="Normal 2 7" xfId="10407"/>
    <cellStyle name="Normal 2 7 2" xfId="10408"/>
    <cellStyle name="Normal 2 7 3" xfId="10409"/>
    <cellStyle name="Normal 2 7 4" xfId="10410"/>
    <cellStyle name="Normal 2 8" xfId="10411"/>
    <cellStyle name="Normal 2 8 2" xfId="10412"/>
    <cellStyle name="Normal 2 8 3" xfId="10413"/>
    <cellStyle name="Normal 2 9" xfId="10414"/>
    <cellStyle name="Normal 2 9 2" xfId="10415"/>
    <cellStyle name="Normal 2_00406" xfId="10416"/>
    <cellStyle name="Normal 20" xfId="10417"/>
    <cellStyle name="Normal 20 10" xfId="10418"/>
    <cellStyle name="Normal 20 11" xfId="10419"/>
    <cellStyle name="Normal 20 2" xfId="10420"/>
    <cellStyle name="Normal 20 2 2" xfId="10421"/>
    <cellStyle name="Normal 20 2 3" xfId="10422"/>
    <cellStyle name="Normal 20 2 4" xfId="10423"/>
    <cellStyle name="Normal 20 2 5" xfId="10424"/>
    <cellStyle name="Normal 20 3" xfId="10425"/>
    <cellStyle name="Normal 20 4" xfId="10426"/>
    <cellStyle name="Normal 20 5" xfId="10427"/>
    <cellStyle name="Normal 20 6" xfId="10428"/>
    <cellStyle name="Normal 20 7" xfId="10429"/>
    <cellStyle name="Normal 20 8" xfId="10430"/>
    <cellStyle name="Normal 20 9" xfId="10431"/>
    <cellStyle name="Normal 20_Income Statement " xfId="10432"/>
    <cellStyle name="Normal 200" xfId="10433"/>
    <cellStyle name="Normal 201" xfId="10434"/>
    <cellStyle name="Normal 202" xfId="10435"/>
    <cellStyle name="Normal 203" xfId="10436"/>
    <cellStyle name="Normal 204" xfId="10437"/>
    <cellStyle name="Normal 204 2" xfId="10438"/>
    <cellStyle name="Normal 204 3" xfId="10439"/>
    <cellStyle name="Normal 205" xfId="10440"/>
    <cellStyle name="Normal 205 2" xfId="10441"/>
    <cellStyle name="Normal 205 3" xfId="10442"/>
    <cellStyle name="Normal 206" xfId="10443"/>
    <cellStyle name="Normal 206 2" xfId="10444"/>
    <cellStyle name="Normal 206 3" xfId="10445"/>
    <cellStyle name="Normal 207" xfId="10446"/>
    <cellStyle name="Normal 207 2" xfId="10447"/>
    <cellStyle name="Normal 207 3" xfId="10448"/>
    <cellStyle name="Normal 208" xfId="10449"/>
    <cellStyle name="Normal 208 2" xfId="10450"/>
    <cellStyle name="Normal 209" xfId="10451"/>
    <cellStyle name="Normal 21" xfId="10452"/>
    <cellStyle name="Normal 21 10" xfId="10453"/>
    <cellStyle name="Normal 21 11" xfId="10454"/>
    <cellStyle name="Normal 21 2" xfId="10455"/>
    <cellStyle name="Normal 21 2 2" xfId="10456"/>
    <cellStyle name="Normal 21 2 3" xfId="10457"/>
    <cellStyle name="Normal 21 2 4" xfId="10458"/>
    <cellStyle name="Normal 21 3" xfId="10459"/>
    <cellStyle name="Normal 21 4" xfId="10460"/>
    <cellStyle name="Normal 21 4 2" xfId="10461"/>
    <cellStyle name="Normal 21 4 3" xfId="10462"/>
    <cellStyle name="Normal 21 4 4" xfId="10463"/>
    <cellStyle name="Normal 21 4 5" xfId="10464"/>
    <cellStyle name="Normal 21 5" xfId="10465"/>
    <cellStyle name="Normal 21 6" xfId="10466"/>
    <cellStyle name="Normal 21 7" xfId="10467"/>
    <cellStyle name="Normal 21 8" xfId="10468"/>
    <cellStyle name="Normal 21 9" xfId="10469"/>
    <cellStyle name="Normal 210" xfId="10470"/>
    <cellStyle name="Normal 211" xfId="10471"/>
    <cellStyle name="Normal 212" xfId="10472"/>
    <cellStyle name="Normal 213" xfId="10473"/>
    <cellStyle name="Normal 214" xfId="10474"/>
    <cellStyle name="Normal 215" xfId="10475"/>
    <cellStyle name="Normal 216" xfId="10476"/>
    <cellStyle name="Normal 217" xfId="10477"/>
    <cellStyle name="Normal 217 4" xfId="10478"/>
    <cellStyle name="Normal 217 4 2" xfId="10479"/>
    <cellStyle name="Normal 218" xfId="10480"/>
    <cellStyle name="Normal 219" xfId="10481"/>
    <cellStyle name="Normal 22" xfId="10482"/>
    <cellStyle name="Normal 22 10" xfId="10483"/>
    <cellStyle name="Normal 22 11" xfId="10484"/>
    <cellStyle name="Normal 22 2" xfId="10485"/>
    <cellStyle name="Normal 22 2 2" xfId="10486"/>
    <cellStyle name="Normal 22 2 3" xfId="10487"/>
    <cellStyle name="Normal 22 2 4" xfId="10488"/>
    <cellStyle name="Normal 22 3" xfId="10489"/>
    <cellStyle name="Normal 22 4" xfId="10490"/>
    <cellStyle name="Normal 22 4 2" xfId="10491"/>
    <cellStyle name="Normal 22 4 3" xfId="10492"/>
    <cellStyle name="Normal 22 4 4" xfId="10493"/>
    <cellStyle name="Normal 22 4 5" xfId="10494"/>
    <cellStyle name="Normal 22 5" xfId="10495"/>
    <cellStyle name="Normal 22 6" xfId="10496"/>
    <cellStyle name="Normal 22 7" xfId="10497"/>
    <cellStyle name="Normal 22 8" xfId="10498"/>
    <cellStyle name="Normal 22 9" xfId="10499"/>
    <cellStyle name="Normal 220" xfId="10500"/>
    <cellStyle name="Normal 221" xfId="10501"/>
    <cellStyle name="Normal 222" xfId="10502"/>
    <cellStyle name="Normal 223" xfId="10503"/>
    <cellStyle name="Normal 224" xfId="10504"/>
    <cellStyle name="Normal 225" xfId="10505"/>
    <cellStyle name="Normal 226" xfId="10506"/>
    <cellStyle name="Normal 227" xfId="10507"/>
    <cellStyle name="Normal 228" xfId="10508"/>
    <cellStyle name="Normal 229" xfId="10509"/>
    <cellStyle name="Normal 229 2" xfId="10510"/>
    <cellStyle name="Normal 23" xfId="10511"/>
    <cellStyle name="Normal 23 2" xfId="10512"/>
    <cellStyle name="Normal 23 2 2" xfId="10513"/>
    <cellStyle name="Normal 23 2 3" xfId="10514"/>
    <cellStyle name="Normal 23 3" xfId="10515"/>
    <cellStyle name="Normal 23 4" xfId="10516"/>
    <cellStyle name="Normal 23 5" xfId="10517"/>
    <cellStyle name="Normal 23 6" xfId="10518"/>
    <cellStyle name="Normal 23 7" xfId="10519"/>
    <cellStyle name="Normal 23 8" xfId="10520"/>
    <cellStyle name="Normal 230" xfId="10521"/>
    <cellStyle name="Normal 230 2" xfId="10522"/>
    <cellStyle name="Normal 231" xfId="10523"/>
    <cellStyle name="Normal 232" xfId="10524"/>
    <cellStyle name="Normal 233" xfId="10525"/>
    <cellStyle name="Normal 234" xfId="10526"/>
    <cellStyle name="Normal 234 2" xfId="10527"/>
    <cellStyle name="Normal 235" xfId="10528"/>
    <cellStyle name="Normal 236" xfId="10529"/>
    <cellStyle name="Normal 237" xfId="10530"/>
    <cellStyle name="Normal 238" xfId="10531"/>
    <cellStyle name="Normal 239" xfId="10532"/>
    <cellStyle name="Normal 24" xfId="10533"/>
    <cellStyle name="Normal 24 2" xfId="10534"/>
    <cellStyle name="Normal 24 2 2" xfId="10535"/>
    <cellStyle name="Normal 24 2 3" xfId="10536"/>
    <cellStyle name="Normal 24 2 4" xfId="10537"/>
    <cellStyle name="Normal 24 3" xfId="10538"/>
    <cellStyle name="Normal 24 4" xfId="10539"/>
    <cellStyle name="Normal 24 5" xfId="10540"/>
    <cellStyle name="Normal 24 6" xfId="10541"/>
    <cellStyle name="Normal 24 7" xfId="10542"/>
    <cellStyle name="Normal 240" xfId="10543"/>
    <cellStyle name="Normal 241" xfId="10544"/>
    <cellStyle name="Normal 242" xfId="10545"/>
    <cellStyle name="Normal 243" xfId="10546"/>
    <cellStyle name="Normal 25" xfId="10547"/>
    <cellStyle name="Normal 25 2" xfId="10548"/>
    <cellStyle name="Normal 25 2 2" xfId="10549"/>
    <cellStyle name="Normal 25 2 2 2" xfId="10550"/>
    <cellStyle name="Normal 25 2 2 3" xfId="10551"/>
    <cellStyle name="Normal 25 2 3" xfId="10552"/>
    <cellStyle name="Normal 25 2 4" xfId="10553"/>
    <cellStyle name="Normal 25 2 5" xfId="10554"/>
    <cellStyle name="Normal 25 2_Income Statement " xfId="10555"/>
    <cellStyle name="Normal 25 3" xfId="10556"/>
    <cellStyle name="Normal 25 3 2" xfId="10557"/>
    <cellStyle name="Normal 25 3 2 2" xfId="10558"/>
    <cellStyle name="Normal 25 3 2 3" xfId="10559"/>
    <cellStyle name="Normal 25 3 3" xfId="10560"/>
    <cellStyle name="Normal 25 3 4" xfId="10561"/>
    <cellStyle name="Normal 25 4" xfId="10562"/>
    <cellStyle name="Normal 25 4 2" xfId="10563"/>
    <cellStyle name="Normal 25 4 3" xfId="10564"/>
    <cellStyle name="Normal 25 5" xfId="10565"/>
    <cellStyle name="Normal 25 5 2" xfId="10566"/>
    <cellStyle name="Normal 25 6" xfId="10567"/>
    <cellStyle name="Normal 25 6 2" xfId="10568"/>
    <cellStyle name="Normal 25 6 3" xfId="10569"/>
    <cellStyle name="Normal 25 7" xfId="10570"/>
    <cellStyle name="Normal 25 8" xfId="10571"/>
    <cellStyle name="Normal 25_Copy of 36_NIMO_12 31 11_v2" xfId="10572"/>
    <cellStyle name="Normal 26" xfId="10573"/>
    <cellStyle name="Normal 26 2" xfId="10574"/>
    <cellStyle name="Normal 26 2 2" xfId="10575"/>
    <cellStyle name="Normal 26 2 3" xfId="10576"/>
    <cellStyle name="Normal 26 2 4" xfId="10577"/>
    <cellStyle name="Normal 26 3" xfId="10578"/>
    <cellStyle name="Normal 26 4" xfId="10579"/>
    <cellStyle name="Normal 26 5" xfId="10580"/>
    <cellStyle name="Normal 26 6" xfId="10581"/>
    <cellStyle name="Normal 26 7" xfId="10582"/>
    <cellStyle name="Normal 27" xfId="10583"/>
    <cellStyle name="Normal 27 2" xfId="10584"/>
    <cellStyle name="Normal 27 2 2" xfId="10585"/>
    <cellStyle name="Normal 27 2 3" xfId="10586"/>
    <cellStyle name="Normal 27 2 4" xfId="10587"/>
    <cellStyle name="Normal 27 3" xfId="10588"/>
    <cellStyle name="Normal 27 4" xfId="10589"/>
    <cellStyle name="Normal 27 5" xfId="10590"/>
    <cellStyle name="Normal 27 6" xfId="10591"/>
    <cellStyle name="Normal 27 7" xfId="10592"/>
    <cellStyle name="Normal 277" xfId="10593"/>
    <cellStyle name="Normal 28" xfId="10594"/>
    <cellStyle name="Normal 28 2" xfId="10595"/>
    <cellStyle name="Normal 28 2 2" xfId="10596"/>
    <cellStyle name="Normal 28 2 3" xfId="10597"/>
    <cellStyle name="Normal 28 2 4" xfId="10598"/>
    <cellStyle name="Normal 28 3" xfId="10599"/>
    <cellStyle name="Normal 28 4" xfId="10600"/>
    <cellStyle name="Normal 28 5" xfId="10601"/>
    <cellStyle name="Normal 29" xfId="10602"/>
    <cellStyle name="Normal 29 2" xfId="10603"/>
    <cellStyle name="Normal 29 2 2" xfId="10604"/>
    <cellStyle name="Normal 29 3" xfId="10605"/>
    <cellStyle name="Normal 29 4" xfId="10606"/>
    <cellStyle name="Normal 3" xfId="10607"/>
    <cellStyle name="Normal 3 10" xfId="10608"/>
    <cellStyle name="Normal 3 10 2" xfId="10609"/>
    <cellStyle name="Normal 3 10 2 2" xfId="10610"/>
    <cellStyle name="Normal 3 10 2 3" xfId="10611"/>
    <cellStyle name="Normal 3 10 3" xfId="10612"/>
    <cellStyle name="Normal 3 10 3 2" xfId="10613"/>
    <cellStyle name="Normal 3 10 3 3" xfId="10614"/>
    <cellStyle name="Normal 3 10 4" xfId="10615"/>
    <cellStyle name="Normal 3 10 5" xfId="10616"/>
    <cellStyle name="Normal 3 10 6" xfId="10617"/>
    <cellStyle name="Normal 3 10_Income Statement " xfId="10618"/>
    <cellStyle name="Normal 3 100" xfId="10619"/>
    <cellStyle name="Normal 3 100 2" xfId="10620"/>
    <cellStyle name="Normal 3 100 2 2" xfId="10621"/>
    <cellStyle name="Normal 3 100 2 3" xfId="10622"/>
    <cellStyle name="Normal 3 100 3" xfId="10623"/>
    <cellStyle name="Normal 3 100 3 2" xfId="10624"/>
    <cellStyle name="Normal 3 100 3 3" xfId="10625"/>
    <cellStyle name="Normal 3 100 4" xfId="10626"/>
    <cellStyle name="Normal 3 100 5" xfId="10627"/>
    <cellStyle name="Normal 3 100 6" xfId="10628"/>
    <cellStyle name="Normal 3 100_Income Statement " xfId="10629"/>
    <cellStyle name="Normal 3 101" xfId="10630"/>
    <cellStyle name="Normal 3 101 2" xfId="10631"/>
    <cellStyle name="Normal 3 101 3" xfId="10632"/>
    <cellStyle name="Normal 3 102" xfId="10633"/>
    <cellStyle name="Normal 3 102 2" xfId="10634"/>
    <cellStyle name="Normal 3 102 3" xfId="10635"/>
    <cellStyle name="Normal 3 103" xfId="10636"/>
    <cellStyle name="Normal 3 104" xfId="10637"/>
    <cellStyle name="Normal 3 105" xfId="10638"/>
    <cellStyle name="Normal 3 106" xfId="10639"/>
    <cellStyle name="Normal 3 107" xfId="10640"/>
    <cellStyle name="Normal 3 108" xfId="10641"/>
    <cellStyle name="Normal 3 109" xfId="10642"/>
    <cellStyle name="Normal 3 11" xfId="10643"/>
    <cellStyle name="Normal 3 11 2" xfId="10644"/>
    <cellStyle name="Normal 3 11 2 2" xfId="10645"/>
    <cellStyle name="Normal 3 11 2 3" xfId="10646"/>
    <cellStyle name="Normal 3 11 3" xfId="10647"/>
    <cellStyle name="Normal 3 11 3 2" xfId="10648"/>
    <cellStyle name="Normal 3 11 3 3" xfId="10649"/>
    <cellStyle name="Normal 3 11 4" xfId="10650"/>
    <cellStyle name="Normal 3 11 5" xfId="10651"/>
    <cellStyle name="Normal 3 11 6" xfId="10652"/>
    <cellStyle name="Normal 3 11_Income Statement " xfId="10653"/>
    <cellStyle name="Normal 3 110" xfId="10654"/>
    <cellStyle name="Normal 3 111" xfId="10655"/>
    <cellStyle name="Normal 3 112" xfId="10656"/>
    <cellStyle name="Normal 3 113" xfId="10657"/>
    <cellStyle name="Normal 3 114" xfId="10658"/>
    <cellStyle name="Normal 3 115" xfId="10659"/>
    <cellStyle name="Normal 3 116" xfId="10660"/>
    <cellStyle name="Normal 3 117" xfId="10661"/>
    <cellStyle name="Normal 3 118" xfId="10662"/>
    <cellStyle name="Normal 3 119" xfId="10663"/>
    <cellStyle name="Normal 3 12" xfId="10664"/>
    <cellStyle name="Normal 3 12 2" xfId="10665"/>
    <cellStyle name="Normal 3 12 2 2" xfId="10666"/>
    <cellStyle name="Normal 3 12 2 3" xfId="10667"/>
    <cellStyle name="Normal 3 12 3" xfId="10668"/>
    <cellStyle name="Normal 3 12 3 2" xfId="10669"/>
    <cellStyle name="Normal 3 12 3 3" xfId="10670"/>
    <cellStyle name="Normal 3 12 4" xfId="10671"/>
    <cellStyle name="Normal 3 12 5" xfId="10672"/>
    <cellStyle name="Normal 3 12 6" xfId="10673"/>
    <cellStyle name="Normal 3 12_Income Statement " xfId="10674"/>
    <cellStyle name="Normal 3 13" xfId="10675"/>
    <cellStyle name="Normal 3 13 2" xfId="10676"/>
    <cellStyle name="Normal 3 13 2 2" xfId="10677"/>
    <cellStyle name="Normal 3 13 2 3" xfId="10678"/>
    <cellStyle name="Normal 3 13 3" xfId="10679"/>
    <cellStyle name="Normal 3 13 3 2" xfId="10680"/>
    <cellStyle name="Normal 3 13 3 3" xfId="10681"/>
    <cellStyle name="Normal 3 13 4" xfId="10682"/>
    <cellStyle name="Normal 3 13 5" xfId="10683"/>
    <cellStyle name="Normal 3 13 6" xfId="10684"/>
    <cellStyle name="Normal 3 13_Income Statement " xfId="10685"/>
    <cellStyle name="Normal 3 14" xfId="10686"/>
    <cellStyle name="Normal 3 14 2" xfId="10687"/>
    <cellStyle name="Normal 3 14 2 2" xfId="10688"/>
    <cellStyle name="Normal 3 14 2 3" xfId="10689"/>
    <cellStyle name="Normal 3 14 3" xfId="10690"/>
    <cellStyle name="Normal 3 14 3 2" xfId="10691"/>
    <cellStyle name="Normal 3 14 3 3" xfId="10692"/>
    <cellStyle name="Normal 3 14 4" xfId="10693"/>
    <cellStyle name="Normal 3 14 5" xfId="10694"/>
    <cellStyle name="Normal 3 14 6" xfId="10695"/>
    <cellStyle name="Normal 3 14_Income Statement " xfId="10696"/>
    <cellStyle name="Normal 3 15" xfId="10697"/>
    <cellStyle name="Normal 3 15 2" xfId="10698"/>
    <cellStyle name="Normal 3 15 2 2" xfId="10699"/>
    <cellStyle name="Normal 3 15 2 3" xfId="10700"/>
    <cellStyle name="Normal 3 15 3" xfId="10701"/>
    <cellStyle name="Normal 3 15 3 2" xfId="10702"/>
    <cellStyle name="Normal 3 15 3 3" xfId="10703"/>
    <cellStyle name="Normal 3 15 4" xfId="10704"/>
    <cellStyle name="Normal 3 15 5" xfId="10705"/>
    <cellStyle name="Normal 3 15 6" xfId="10706"/>
    <cellStyle name="Normal 3 15_Income Statement " xfId="10707"/>
    <cellStyle name="Normal 3 16" xfId="10708"/>
    <cellStyle name="Normal 3 16 2" xfId="10709"/>
    <cellStyle name="Normal 3 16 2 2" xfId="10710"/>
    <cellStyle name="Normal 3 16 2 3" xfId="10711"/>
    <cellStyle name="Normal 3 16 3" xfId="10712"/>
    <cellStyle name="Normal 3 16 3 2" xfId="10713"/>
    <cellStyle name="Normal 3 16 3 3" xfId="10714"/>
    <cellStyle name="Normal 3 16 4" xfId="10715"/>
    <cellStyle name="Normal 3 16 5" xfId="10716"/>
    <cellStyle name="Normal 3 16 6" xfId="10717"/>
    <cellStyle name="Normal 3 16_Income Statement " xfId="10718"/>
    <cellStyle name="Normal 3 17" xfId="10719"/>
    <cellStyle name="Normal 3 17 2" xfId="10720"/>
    <cellStyle name="Normal 3 17 2 2" xfId="10721"/>
    <cellStyle name="Normal 3 17 2 3" xfId="10722"/>
    <cellStyle name="Normal 3 17 3" xfId="10723"/>
    <cellStyle name="Normal 3 17 3 2" xfId="10724"/>
    <cellStyle name="Normal 3 17 3 3" xfId="10725"/>
    <cellStyle name="Normal 3 17 4" xfId="10726"/>
    <cellStyle name="Normal 3 17 5" xfId="10727"/>
    <cellStyle name="Normal 3 17 6" xfId="10728"/>
    <cellStyle name="Normal 3 17_Income Statement " xfId="10729"/>
    <cellStyle name="Normal 3 18" xfId="10730"/>
    <cellStyle name="Normal 3 18 2" xfId="10731"/>
    <cellStyle name="Normal 3 18 2 2" xfId="10732"/>
    <cellStyle name="Normal 3 18 2 3" xfId="10733"/>
    <cellStyle name="Normal 3 18 3" xfId="10734"/>
    <cellStyle name="Normal 3 18 3 2" xfId="10735"/>
    <cellStyle name="Normal 3 18 3 3" xfId="10736"/>
    <cellStyle name="Normal 3 18 4" xfId="10737"/>
    <cellStyle name="Normal 3 18 5" xfId="10738"/>
    <cellStyle name="Normal 3 18 6" xfId="10739"/>
    <cellStyle name="Normal 3 18_Income Statement " xfId="10740"/>
    <cellStyle name="Normal 3 19" xfId="10741"/>
    <cellStyle name="Normal 3 19 2" xfId="10742"/>
    <cellStyle name="Normal 3 19 2 2" xfId="10743"/>
    <cellStyle name="Normal 3 19 2 3" xfId="10744"/>
    <cellStyle name="Normal 3 19 3" xfId="10745"/>
    <cellStyle name="Normal 3 19 3 2" xfId="10746"/>
    <cellStyle name="Normal 3 19 3 3" xfId="10747"/>
    <cellStyle name="Normal 3 19 4" xfId="10748"/>
    <cellStyle name="Normal 3 19 5" xfId="10749"/>
    <cellStyle name="Normal 3 19 6" xfId="10750"/>
    <cellStyle name="Normal 3 19_Income Statement " xfId="10751"/>
    <cellStyle name="Normal 3 2" xfId="10752"/>
    <cellStyle name="Normal 3 2 2" xfId="10753"/>
    <cellStyle name="Normal 3 2 2 2" xfId="10754"/>
    <cellStyle name="Normal 3 2 2 2 2" xfId="10755"/>
    <cellStyle name="Normal 3 2 2 3" xfId="10756"/>
    <cellStyle name="Normal 3 2 2 3 2" xfId="10757"/>
    <cellStyle name="Normal 3 2 2 3 2 2" xfId="10758"/>
    <cellStyle name="Normal 3 2 2 3 2 3" xfId="10759"/>
    <cellStyle name="Normal 3 2 2 3 3" xfId="10760"/>
    <cellStyle name="Normal 3 2 2 3 4" xfId="10761"/>
    <cellStyle name="Normal 3 2 2 3 5" xfId="10762"/>
    <cellStyle name="Normal 3 2 2 3_Income Statement " xfId="10763"/>
    <cellStyle name="Normal 3 2 2 4" xfId="10764"/>
    <cellStyle name="Normal 3 2 2 4 2" xfId="10765"/>
    <cellStyle name="Normal 3 2 2 4 3" xfId="10766"/>
    <cellStyle name="Normal 3 2 2 5" xfId="10767"/>
    <cellStyle name="Normal 3 2 2 6" xfId="10768"/>
    <cellStyle name="Normal 3 2 2 7" xfId="10769"/>
    <cellStyle name="Normal 3 2 2 8" xfId="10770"/>
    <cellStyle name="Normal 3 2 2_Energy Trading TBBS 5-5" xfId="10771"/>
    <cellStyle name="Normal 3 2 3" xfId="10772"/>
    <cellStyle name="Normal 3 2 3 2" xfId="10773"/>
    <cellStyle name="Normal 3 2 4" xfId="10774"/>
    <cellStyle name="Normal 3 2_00437" xfId="10775"/>
    <cellStyle name="Normal 3 20" xfId="10776"/>
    <cellStyle name="Normal 3 20 2" xfId="10777"/>
    <cellStyle name="Normal 3 20 2 2" xfId="10778"/>
    <cellStyle name="Normal 3 20 2 3" xfId="10779"/>
    <cellStyle name="Normal 3 20 3" xfId="10780"/>
    <cellStyle name="Normal 3 20 3 2" xfId="10781"/>
    <cellStyle name="Normal 3 20 3 3" xfId="10782"/>
    <cellStyle name="Normal 3 20 4" xfId="10783"/>
    <cellStyle name="Normal 3 20 5" xfId="10784"/>
    <cellStyle name="Normal 3 20 6" xfId="10785"/>
    <cellStyle name="Normal 3 20_Income Statement " xfId="10786"/>
    <cellStyle name="Normal 3 21" xfId="10787"/>
    <cellStyle name="Normal 3 21 2" xfId="10788"/>
    <cellStyle name="Normal 3 21 2 2" xfId="10789"/>
    <cellStyle name="Normal 3 21 2 3" xfId="10790"/>
    <cellStyle name="Normal 3 21 3" xfId="10791"/>
    <cellStyle name="Normal 3 21 3 2" xfId="10792"/>
    <cellStyle name="Normal 3 21 3 3" xfId="10793"/>
    <cellStyle name="Normal 3 21 4" xfId="10794"/>
    <cellStyle name="Normal 3 21 5" xfId="10795"/>
    <cellStyle name="Normal 3 21 6" xfId="10796"/>
    <cellStyle name="Normal 3 21_Income Statement " xfId="10797"/>
    <cellStyle name="Normal 3 22" xfId="10798"/>
    <cellStyle name="Normal 3 22 2" xfId="10799"/>
    <cellStyle name="Normal 3 22 2 2" xfId="10800"/>
    <cellStyle name="Normal 3 22 2 3" xfId="10801"/>
    <cellStyle name="Normal 3 22 3" xfId="10802"/>
    <cellStyle name="Normal 3 22 3 2" xfId="10803"/>
    <cellStyle name="Normal 3 22 3 3" xfId="10804"/>
    <cellStyle name="Normal 3 22 4" xfId="10805"/>
    <cellStyle name="Normal 3 22 5" xfId="10806"/>
    <cellStyle name="Normal 3 22 6" xfId="10807"/>
    <cellStyle name="Normal 3 22_Income Statement " xfId="10808"/>
    <cellStyle name="Normal 3 23" xfId="10809"/>
    <cellStyle name="Normal 3 23 2" xfId="10810"/>
    <cellStyle name="Normal 3 23 2 2" xfId="10811"/>
    <cellStyle name="Normal 3 23 2 3" xfId="10812"/>
    <cellStyle name="Normal 3 23 3" xfId="10813"/>
    <cellStyle name="Normal 3 23 3 2" xfId="10814"/>
    <cellStyle name="Normal 3 23 3 3" xfId="10815"/>
    <cellStyle name="Normal 3 23 4" xfId="10816"/>
    <cellStyle name="Normal 3 23 5" xfId="10817"/>
    <cellStyle name="Normal 3 23 6" xfId="10818"/>
    <cellStyle name="Normal 3 23_Income Statement " xfId="10819"/>
    <cellStyle name="Normal 3 24" xfId="10820"/>
    <cellStyle name="Normal 3 24 2" xfId="10821"/>
    <cellStyle name="Normal 3 24 2 2" xfId="10822"/>
    <cellStyle name="Normal 3 24 2 3" xfId="10823"/>
    <cellStyle name="Normal 3 24 3" xfId="10824"/>
    <cellStyle name="Normal 3 24 3 2" xfId="10825"/>
    <cellStyle name="Normal 3 24 3 3" xfId="10826"/>
    <cellStyle name="Normal 3 24 4" xfId="10827"/>
    <cellStyle name="Normal 3 24 5" xfId="10828"/>
    <cellStyle name="Normal 3 24 6" xfId="10829"/>
    <cellStyle name="Normal 3 24_Income Statement " xfId="10830"/>
    <cellStyle name="Normal 3 25" xfId="10831"/>
    <cellStyle name="Normal 3 25 2" xfId="10832"/>
    <cellStyle name="Normal 3 25 2 2" xfId="10833"/>
    <cellStyle name="Normal 3 25 2 3" xfId="10834"/>
    <cellStyle name="Normal 3 25 3" xfId="10835"/>
    <cellStyle name="Normal 3 25 3 2" xfId="10836"/>
    <cellStyle name="Normal 3 25 3 3" xfId="10837"/>
    <cellStyle name="Normal 3 25 4" xfId="10838"/>
    <cellStyle name="Normal 3 25 5" xfId="10839"/>
    <cellStyle name="Normal 3 25 6" xfId="10840"/>
    <cellStyle name="Normal 3 25_Income Statement " xfId="10841"/>
    <cellStyle name="Normal 3 26" xfId="10842"/>
    <cellStyle name="Normal 3 26 2" xfId="10843"/>
    <cellStyle name="Normal 3 26 2 2" xfId="10844"/>
    <cellStyle name="Normal 3 26 2 3" xfId="10845"/>
    <cellStyle name="Normal 3 26 3" xfId="10846"/>
    <cellStyle name="Normal 3 26 3 2" xfId="10847"/>
    <cellStyle name="Normal 3 26 3 3" xfId="10848"/>
    <cellStyle name="Normal 3 26 4" xfId="10849"/>
    <cellStyle name="Normal 3 26 5" xfId="10850"/>
    <cellStyle name="Normal 3 26 6" xfId="10851"/>
    <cellStyle name="Normal 3 26_Income Statement " xfId="10852"/>
    <cellStyle name="Normal 3 27" xfId="10853"/>
    <cellStyle name="Normal 3 27 2" xfId="10854"/>
    <cellStyle name="Normal 3 27 2 2" xfId="10855"/>
    <cellStyle name="Normal 3 27 2 3" xfId="10856"/>
    <cellStyle name="Normal 3 27 3" xfId="10857"/>
    <cellStyle name="Normal 3 27 3 2" xfId="10858"/>
    <cellStyle name="Normal 3 27 3 3" xfId="10859"/>
    <cellStyle name="Normal 3 27 4" xfId="10860"/>
    <cellStyle name="Normal 3 27 5" xfId="10861"/>
    <cellStyle name="Normal 3 27 6" xfId="10862"/>
    <cellStyle name="Normal 3 27_Income Statement " xfId="10863"/>
    <cellStyle name="Normal 3 28" xfId="10864"/>
    <cellStyle name="Normal 3 28 2" xfId="10865"/>
    <cellStyle name="Normal 3 28 2 2" xfId="10866"/>
    <cellStyle name="Normal 3 28 2 3" xfId="10867"/>
    <cellStyle name="Normal 3 28 3" xfId="10868"/>
    <cellStyle name="Normal 3 28 3 2" xfId="10869"/>
    <cellStyle name="Normal 3 28 3 3" xfId="10870"/>
    <cellStyle name="Normal 3 28 4" xfId="10871"/>
    <cellStyle name="Normal 3 28 5" xfId="10872"/>
    <cellStyle name="Normal 3 28 6" xfId="10873"/>
    <cellStyle name="Normal 3 28_Income Statement " xfId="10874"/>
    <cellStyle name="Normal 3 29" xfId="10875"/>
    <cellStyle name="Normal 3 29 2" xfId="10876"/>
    <cellStyle name="Normal 3 29 2 2" xfId="10877"/>
    <cellStyle name="Normal 3 29 2 3" xfId="10878"/>
    <cellStyle name="Normal 3 29 3" xfId="10879"/>
    <cellStyle name="Normal 3 29 3 2" xfId="10880"/>
    <cellStyle name="Normal 3 29 3 3" xfId="10881"/>
    <cellStyle name="Normal 3 29 4" xfId="10882"/>
    <cellStyle name="Normal 3 29 5" xfId="10883"/>
    <cellStyle name="Normal 3 29 6" xfId="10884"/>
    <cellStyle name="Normal 3 29_Income Statement " xfId="10885"/>
    <cellStyle name="Normal 3 3" xfId="10886"/>
    <cellStyle name="Normal 3 3 2" xfId="10887"/>
    <cellStyle name="Normal 3 3 2 2" xfId="10888"/>
    <cellStyle name="Normal 3 3 2 2 2" xfId="10889"/>
    <cellStyle name="Normal 3 3 2 3" xfId="10890"/>
    <cellStyle name="Normal 3 3 3" xfId="10891"/>
    <cellStyle name="Normal 3 3 4" xfId="10892"/>
    <cellStyle name="Normal 3 3_60 Keyspan Corp TBBS 6-9" xfId="10893"/>
    <cellStyle name="Normal 3 30" xfId="10894"/>
    <cellStyle name="Normal 3 30 2" xfId="10895"/>
    <cellStyle name="Normal 3 30 2 2" xfId="10896"/>
    <cellStyle name="Normal 3 30 2 3" xfId="10897"/>
    <cellStyle name="Normal 3 30 3" xfId="10898"/>
    <cellStyle name="Normal 3 30 3 2" xfId="10899"/>
    <cellStyle name="Normal 3 30 3 3" xfId="10900"/>
    <cellStyle name="Normal 3 30 4" xfId="10901"/>
    <cellStyle name="Normal 3 30 5" xfId="10902"/>
    <cellStyle name="Normal 3 30 6" xfId="10903"/>
    <cellStyle name="Normal 3 30_Income Statement " xfId="10904"/>
    <cellStyle name="Normal 3 31" xfId="10905"/>
    <cellStyle name="Normal 3 31 2" xfId="10906"/>
    <cellStyle name="Normal 3 31 2 2" xfId="10907"/>
    <cellStyle name="Normal 3 31 2 3" xfId="10908"/>
    <cellStyle name="Normal 3 31 3" xfId="10909"/>
    <cellStyle name="Normal 3 31 3 2" xfId="10910"/>
    <cellStyle name="Normal 3 31 3 3" xfId="10911"/>
    <cellStyle name="Normal 3 31 4" xfId="10912"/>
    <cellStyle name="Normal 3 31 5" xfId="10913"/>
    <cellStyle name="Normal 3 31 6" xfId="10914"/>
    <cellStyle name="Normal 3 31_Income Statement " xfId="10915"/>
    <cellStyle name="Normal 3 32" xfId="10916"/>
    <cellStyle name="Normal 3 32 2" xfId="10917"/>
    <cellStyle name="Normal 3 32 2 2" xfId="10918"/>
    <cellStyle name="Normal 3 32 2 3" xfId="10919"/>
    <cellStyle name="Normal 3 32 3" xfId="10920"/>
    <cellStyle name="Normal 3 32 3 2" xfId="10921"/>
    <cellStyle name="Normal 3 32 3 3" xfId="10922"/>
    <cellStyle name="Normal 3 32 4" xfId="10923"/>
    <cellStyle name="Normal 3 32 5" xfId="10924"/>
    <cellStyle name="Normal 3 32 6" xfId="10925"/>
    <cellStyle name="Normal 3 32_Income Statement " xfId="10926"/>
    <cellStyle name="Normal 3 33" xfId="10927"/>
    <cellStyle name="Normal 3 33 2" xfId="10928"/>
    <cellStyle name="Normal 3 33 2 2" xfId="10929"/>
    <cellStyle name="Normal 3 33 2 3" xfId="10930"/>
    <cellStyle name="Normal 3 33 3" xfId="10931"/>
    <cellStyle name="Normal 3 33 3 2" xfId="10932"/>
    <cellStyle name="Normal 3 33 3 3" xfId="10933"/>
    <cellStyle name="Normal 3 33 4" xfId="10934"/>
    <cellStyle name="Normal 3 33 5" xfId="10935"/>
    <cellStyle name="Normal 3 33 6" xfId="10936"/>
    <cellStyle name="Normal 3 33_Income Statement " xfId="10937"/>
    <cellStyle name="Normal 3 34" xfId="10938"/>
    <cellStyle name="Normal 3 34 2" xfId="10939"/>
    <cellStyle name="Normal 3 34 2 2" xfId="10940"/>
    <cellStyle name="Normal 3 34 2 3" xfId="10941"/>
    <cellStyle name="Normal 3 34 3" xfId="10942"/>
    <cellStyle name="Normal 3 34 3 2" xfId="10943"/>
    <cellStyle name="Normal 3 34 3 3" xfId="10944"/>
    <cellStyle name="Normal 3 34 4" xfId="10945"/>
    <cellStyle name="Normal 3 34 5" xfId="10946"/>
    <cellStyle name="Normal 3 34 6" xfId="10947"/>
    <cellStyle name="Normal 3 34_Income Statement " xfId="10948"/>
    <cellStyle name="Normal 3 35" xfId="10949"/>
    <cellStyle name="Normal 3 35 2" xfId="10950"/>
    <cellStyle name="Normal 3 35 2 2" xfId="10951"/>
    <cellStyle name="Normal 3 35 2 3" xfId="10952"/>
    <cellStyle name="Normal 3 35 3" xfId="10953"/>
    <cellStyle name="Normal 3 35 3 2" xfId="10954"/>
    <cellStyle name="Normal 3 35 3 3" xfId="10955"/>
    <cellStyle name="Normal 3 35 4" xfId="10956"/>
    <cellStyle name="Normal 3 35 5" xfId="10957"/>
    <cellStyle name="Normal 3 35 6" xfId="10958"/>
    <cellStyle name="Normal 3 35_Income Statement " xfId="10959"/>
    <cellStyle name="Normal 3 36" xfId="10960"/>
    <cellStyle name="Normal 3 36 2" xfId="10961"/>
    <cellStyle name="Normal 3 36 2 2" xfId="10962"/>
    <cellStyle name="Normal 3 36 2 3" xfId="10963"/>
    <cellStyle name="Normal 3 36 3" xfId="10964"/>
    <cellStyle name="Normal 3 36 3 2" xfId="10965"/>
    <cellStyle name="Normal 3 36 3 3" xfId="10966"/>
    <cellStyle name="Normal 3 36 4" xfId="10967"/>
    <cellStyle name="Normal 3 36 5" xfId="10968"/>
    <cellStyle name="Normal 3 36 6" xfId="10969"/>
    <cellStyle name="Normal 3 36_Income Statement " xfId="10970"/>
    <cellStyle name="Normal 3 37" xfId="10971"/>
    <cellStyle name="Normal 3 37 2" xfId="10972"/>
    <cellStyle name="Normal 3 37 2 2" xfId="10973"/>
    <cellStyle name="Normal 3 37 2 3" xfId="10974"/>
    <cellStyle name="Normal 3 37 3" xfId="10975"/>
    <cellStyle name="Normal 3 37 3 2" xfId="10976"/>
    <cellStyle name="Normal 3 37 3 3" xfId="10977"/>
    <cellStyle name="Normal 3 37 4" xfId="10978"/>
    <cellStyle name="Normal 3 37 5" xfId="10979"/>
    <cellStyle name="Normal 3 37 6" xfId="10980"/>
    <cellStyle name="Normal 3 37_Income Statement " xfId="10981"/>
    <cellStyle name="Normal 3 38" xfId="10982"/>
    <cellStyle name="Normal 3 38 2" xfId="10983"/>
    <cellStyle name="Normal 3 38 2 2" xfId="10984"/>
    <cellStyle name="Normal 3 38 2 3" xfId="10985"/>
    <cellStyle name="Normal 3 38 3" xfId="10986"/>
    <cellStyle name="Normal 3 38 3 2" xfId="10987"/>
    <cellStyle name="Normal 3 38 3 3" xfId="10988"/>
    <cellStyle name="Normal 3 38 4" xfId="10989"/>
    <cellStyle name="Normal 3 38 5" xfId="10990"/>
    <cellStyle name="Normal 3 38 6" xfId="10991"/>
    <cellStyle name="Normal 3 38_Income Statement " xfId="10992"/>
    <cellStyle name="Normal 3 39" xfId="10993"/>
    <cellStyle name="Normal 3 39 2" xfId="10994"/>
    <cellStyle name="Normal 3 39 2 2" xfId="10995"/>
    <cellStyle name="Normal 3 39 2 3" xfId="10996"/>
    <cellStyle name="Normal 3 39 3" xfId="10997"/>
    <cellStyle name="Normal 3 39 3 2" xfId="10998"/>
    <cellStyle name="Normal 3 39 3 3" xfId="10999"/>
    <cellStyle name="Normal 3 39 4" xfId="11000"/>
    <cellStyle name="Normal 3 39 5" xfId="11001"/>
    <cellStyle name="Normal 3 39 6" xfId="11002"/>
    <cellStyle name="Normal 3 39_Income Statement " xfId="11003"/>
    <cellStyle name="Normal 3 4" xfId="11004"/>
    <cellStyle name="Normal 3 4 2" xfId="11005"/>
    <cellStyle name="Normal 3 4 2 2" xfId="11006"/>
    <cellStyle name="Normal 3 4 2 3" xfId="11007"/>
    <cellStyle name="Normal 3 4 3" xfId="11008"/>
    <cellStyle name="Normal 3 4 4" xfId="11009"/>
    <cellStyle name="Normal 3 4 5" xfId="11010"/>
    <cellStyle name="Normal 3 4_Income Statement " xfId="11011"/>
    <cellStyle name="Normal 3 40" xfId="11012"/>
    <cellStyle name="Normal 3 40 2" xfId="11013"/>
    <cellStyle name="Normal 3 40 2 2" xfId="11014"/>
    <cellStyle name="Normal 3 40 2 3" xfId="11015"/>
    <cellStyle name="Normal 3 40 3" xfId="11016"/>
    <cellStyle name="Normal 3 40 3 2" xfId="11017"/>
    <cellStyle name="Normal 3 40 3 3" xfId="11018"/>
    <cellStyle name="Normal 3 40 4" xfId="11019"/>
    <cellStyle name="Normal 3 40 5" xfId="11020"/>
    <cellStyle name="Normal 3 40 6" xfId="11021"/>
    <cellStyle name="Normal 3 40_Income Statement " xfId="11022"/>
    <cellStyle name="Normal 3 41" xfId="11023"/>
    <cellStyle name="Normal 3 41 2" xfId="11024"/>
    <cellStyle name="Normal 3 41 2 2" xfId="11025"/>
    <cellStyle name="Normal 3 41 2 3" xfId="11026"/>
    <cellStyle name="Normal 3 41 3" xfId="11027"/>
    <cellStyle name="Normal 3 41 3 2" xfId="11028"/>
    <cellStyle name="Normal 3 41 3 3" xfId="11029"/>
    <cellStyle name="Normal 3 41 4" xfId="11030"/>
    <cellStyle name="Normal 3 41 5" xfId="11031"/>
    <cellStyle name="Normal 3 41 6" xfId="11032"/>
    <cellStyle name="Normal 3 41_Income Statement " xfId="11033"/>
    <cellStyle name="Normal 3 42" xfId="11034"/>
    <cellStyle name="Normal 3 42 2" xfId="11035"/>
    <cellStyle name="Normal 3 42 2 2" xfId="11036"/>
    <cellStyle name="Normal 3 42 2 3" xfId="11037"/>
    <cellStyle name="Normal 3 42 3" xfId="11038"/>
    <cellStyle name="Normal 3 42 3 2" xfId="11039"/>
    <cellStyle name="Normal 3 42 3 3" xfId="11040"/>
    <cellStyle name="Normal 3 42 4" xfId="11041"/>
    <cellStyle name="Normal 3 42 5" xfId="11042"/>
    <cellStyle name="Normal 3 42 6" xfId="11043"/>
    <cellStyle name="Normal 3 42_Income Statement " xfId="11044"/>
    <cellStyle name="Normal 3 43" xfId="11045"/>
    <cellStyle name="Normal 3 43 2" xfId="11046"/>
    <cellStyle name="Normal 3 43 2 2" xfId="11047"/>
    <cellStyle name="Normal 3 43 2 3" xfId="11048"/>
    <cellStyle name="Normal 3 43 3" xfId="11049"/>
    <cellStyle name="Normal 3 43 3 2" xfId="11050"/>
    <cellStyle name="Normal 3 43 3 3" xfId="11051"/>
    <cellStyle name="Normal 3 43 4" xfId="11052"/>
    <cellStyle name="Normal 3 43 5" xfId="11053"/>
    <cellStyle name="Normal 3 43 6" xfId="11054"/>
    <cellStyle name="Normal 3 43_Income Statement " xfId="11055"/>
    <cellStyle name="Normal 3 44" xfId="11056"/>
    <cellStyle name="Normal 3 44 2" xfId="11057"/>
    <cellStyle name="Normal 3 44 2 2" xfId="11058"/>
    <cellStyle name="Normal 3 44 2 3" xfId="11059"/>
    <cellStyle name="Normal 3 44 3" xfId="11060"/>
    <cellStyle name="Normal 3 44 3 2" xfId="11061"/>
    <cellStyle name="Normal 3 44 3 3" xfId="11062"/>
    <cellStyle name="Normal 3 44 4" xfId="11063"/>
    <cellStyle name="Normal 3 44 5" xfId="11064"/>
    <cellStyle name="Normal 3 44 6" xfId="11065"/>
    <cellStyle name="Normal 3 44_Income Statement " xfId="11066"/>
    <cellStyle name="Normal 3 45" xfId="11067"/>
    <cellStyle name="Normal 3 45 2" xfId="11068"/>
    <cellStyle name="Normal 3 45 2 2" xfId="11069"/>
    <cellStyle name="Normal 3 45 2 3" xfId="11070"/>
    <cellStyle name="Normal 3 45 3" xfId="11071"/>
    <cellStyle name="Normal 3 45 3 2" xfId="11072"/>
    <cellStyle name="Normal 3 45 3 3" xfId="11073"/>
    <cellStyle name="Normal 3 45 4" xfId="11074"/>
    <cellStyle name="Normal 3 45 5" xfId="11075"/>
    <cellStyle name="Normal 3 45 6" xfId="11076"/>
    <cellStyle name="Normal 3 45_Income Statement " xfId="11077"/>
    <cellStyle name="Normal 3 46" xfId="11078"/>
    <cellStyle name="Normal 3 46 2" xfId="11079"/>
    <cellStyle name="Normal 3 46 2 2" xfId="11080"/>
    <cellStyle name="Normal 3 46 2 3" xfId="11081"/>
    <cellStyle name="Normal 3 46 3" xfId="11082"/>
    <cellStyle name="Normal 3 46 3 2" xfId="11083"/>
    <cellStyle name="Normal 3 46 3 3" xfId="11084"/>
    <cellStyle name="Normal 3 46 4" xfId="11085"/>
    <cellStyle name="Normal 3 46 5" xfId="11086"/>
    <cellStyle name="Normal 3 46 6" xfId="11087"/>
    <cellStyle name="Normal 3 46_Income Statement " xfId="11088"/>
    <cellStyle name="Normal 3 47" xfId="11089"/>
    <cellStyle name="Normal 3 47 2" xfId="11090"/>
    <cellStyle name="Normal 3 47 2 2" xfId="11091"/>
    <cellStyle name="Normal 3 47 2 3" xfId="11092"/>
    <cellStyle name="Normal 3 47 3" xfId="11093"/>
    <cellStyle name="Normal 3 47 3 2" xfId="11094"/>
    <cellStyle name="Normal 3 47 3 3" xfId="11095"/>
    <cellStyle name="Normal 3 47 4" xfId="11096"/>
    <cellStyle name="Normal 3 47 5" xfId="11097"/>
    <cellStyle name="Normal 3 47 6" xfId="11098"/>
    <cellStyle name="Normal 3 47_Income Statement " xfId="11099"/>
    <cellStyle name="Normal 3 48" xfId="11100"/>
    <cellStyle name="Normal 3 48 2" xfId="11101"/>
    <cellStyle name="Normal 3 48 2 2" xfId="11102"/>
    <cellStyle name="Normal 3 48 2 3" xfId="11103"/>
    <cellStyle name="Normal 3 48 3" xfId="11104"/>
    <cellStyle name="Normal 3 48 3 2" xfId="11105"/>
    <cellStyle name="Normal 3 48 3 3" xfId="11106"/>
    <cellStyle name="Normal 3 48 4" xfId="11107"/>
    <cellStyle name="Normal 3 48 5" xfId="11108"/>
    <cellStyle name="Normal 3 48 6" xfId="11109"/>
    <cellStyle name="Normal 3 48_Income Statement " xfId="11110"/>
    <cellStyle name="Normal 3 49" xfId="11111"/>
    <cellStyle name="Normal 3 49 2" xfId="11112"/>
    <cellStyle name="Normal 3 49 2 2" xfId="11113"/>
    <cellStyle name="Normal 3 49 2 3" xfId="11114"/>
    <cellStyle name="Normal 3 49 3" xfId="11115"/>
    <cellStyle name="Normal 3 49 3 2" xfId="11116"/>
    <cellStyle name="Normal 3 49 3 3" xfId="11117"/>
    <cellStyle name="Normal 3 49 4" xfId="11118"/>
    <cellStyle name="Normal 3 49 5" xfId="11119"/>
    <cellStyle name="Normal 3 49 6" xfId="11120"/>
    <cellStyle name="Normal 3 49_Income Statement " xfId="11121"/>
    <cellStyle name="Normal 3 5" xfId="11122"/>
    <cellStyle name="Normal 3 50" xfId="11123"/>
    <cellStyle name="Normal 3 50 2" xfId="11124"/>
    <cellStyle name="Normal 3 50 2 2" xfId="11125"/>
    <cellStyle name="Normal 3 50 2 3" xfId="11126"/>
    <cellStyle name="Normal 3 50 3" xfId="11127"/>
    <cellStyle name="Normal 3 50 3 2" xfId="11128"/>
    <cellStyle name="Normal 3 50 3 3" xfId="11129"/>
    <cellStyle name="Normal 3 50 4" xfId="11130"/>
    <cellStyle name="Normal 3 50 5" xfId="11131"/>
    <cellStyle name="Normal 3 50 6" xfId="11132"/>
    <cellStyle name="Normal 3 50_Income Statement " xfId="11133"/>
    <cellStyle name="Normal 3 51" xfId="11134"/>
    <cellStyle name="Normal 3 51 2" xfId="11135"/>
    <cellStyle name="Normal 3 51 2 2" xfId="11136"/>
    <cellStyle name="Normal 3 51 2 3" xfId="11137"/>
    <cellStyle name="Normal 3 51 3" xfId="11138"/>
    <cellStyle name="Normal 3 51 3 2" xfId="11139"/>
    <cellStyle name="Normal 3 51 3 3" xfId="11140"/>
    <cellStyle name="Normal 3 51 4" xfId="11141"/>
    <cellStyle name="Normal 3 51 5" xfId="11142"/>
    <cellStyle name="Normal 3 51 6" xfId="11143"/>
    <cellStyle name="Normal 3 51_Income Statement " xfId="11144"/>
    <cellStyle name="Normal 3 52" xfId="11145"/>
    <cellStyle name="Normal 3 52 2" xfId="11146"/>
    <cellStyle name="Normal 3 52 2 2" xfId="11147"/>
    <cellStyle name="Normal 3 52 2 3" xfId="11148"/>
    <cellStyle name="Normal 3 52 3" xfId="11149"/>
    <cellStyle name="Normal 3 52 3 2" xfId="11150"/>
    <cellStyle name="Normal 3 52 3 3" xfId="11151"/>
    <cellStyle name="Normal 3 52 4" xfId="11152"/>
    <cellStyle name="Normal 3 52 5" xfId="11153"/>
    <cellStyle name="Normal 3 52 6" xfId="11154"/>
    <cellStyle name="Normal 3 52_Income Statement " xfId="11155"/>
    <cellStyle name="Normal 3 53" xfId="11156"/>
    <cellStyle name="Normal 3 53 2" xfId="11157"/>
    <cellStyle name="Normal 3 53 2 2" xfId="11158"/>
    <cellStyle name="Normal 3 53 2 3" xfId="11159"/>
    <cellStyle name="Normal 3 53 3" xfId="11160"/>
    <cellStyle name="Normal 3 53 3 2" xfId="11161"/>
    <cellStyle name="Normal 3 53 3 3" xfId="11162"/>
    <cellStyle name="Normal 3 53 4" xfId="11163"/>
    <cellStyle name="Normal 3 53 5" xfId="11164"/>
    <cellStyle name="Normal 3 53 6" xfId="11165"/>
    <cellStyle name="Normal 3 53_Income Statement " xfId="11166"/>
    <cellStyle name="Normal 3 54" xfId="11167"/>
    <cellStyle name="Normal 3 54 2" xfId="11168"/>
    <cellStyle name="Normal 3 54 2 2" xfId="11169"/>
    <cellStyle name="Normal 3 54 2 3" xfId="11170"/>
    <cellStyle name="Normal 3 54 3" xfId="11171"/>
    <cellStyle name="Normal 3 54 3 2" xfId="11172"/>
    <cellStyle name="Normal 3 54 3 3" xfId="11173"/>
    <cellStyle name="Normal 3 54 4" xfId="11174"/>
    <cellStyle name="Normal 3 54 5" xfId="11175"/>
    <cellStyle name="Normal 3 54 6" xfId="11176"/>
    <cellStyle name="Normal 3 54_Income Statement " xfId="11177"/>
    <cellStyle name="Normal 3 55" xfId="11178"/>
    <cellStyle name="Normal 3 55 2" xfId="11179"/>
    <cellStyle name="Normal 3 55 2 2" xfId="11180"/>
    <cellStyle name="Normal 3 55 2 3" xfId="11181"/>
    <cellStyle name="Normal 3 55 3" xfId="11182"/>
    <cellStyle name="Normal 3 55 3 2" xfId="11183"/>
    <cellStyle name="Normal 3 55 3 3" xfId="11184"/>
    <cellStyle name="Normal 3 55 4" xfId="11185"/>
    <cellStyle name="Normal 3 55 5" xfId="11186"/>
    <cellStyle name="Normal 3 55 6" xfId="11187"/>
    <cellStyle name="Normal 3 55_Income Statement " xfId="11188"/>
    <cellStyle name="Normal 3 56" xfId="11189"/>
    <cellStyle name="Normal 3 56 2" xfId="11190"/>
    <cellStyle name="Normal 3 56 2 2" xfId="11191"/>
    <cellStyle name="Normal 3 56 2 3" xfId="11192"/>
    <cellStyle name="Normal 3 56 3" xfId="11193"/>
    <cellStyle name="Normal 3 56 3 2" xfId="11194"/>
    <cellStyle name="Normal 3 56 3 3" xfId="11195"/>
    <cellStyle name="Normal 3 56 4" xfId="11196"/>
    <cellStyle name="Normal 3 56 5" xfId="11197"/>
    <cellStyle name="Normal 3 56 6" xfId="11198"/>
    <cellStyle name="Normal 3 56_Income Statement " xfId="11199"/>
    <cellStyle name="Normal 3 57" xfId="11200"/>
    <cellStyle name="Normal 3 57 2" xfId="11201"/>
    <cellStyle name="Normal 3 57 2 2" xfId="11202"/>
    <cellStyle name="Normal 3 57 2 3" xfId="11203"/>
    <cellStyle name="Normal 3 57 3" xfId="11204"/>
    <cellStyle name="Normal 3 57 3 2" xfId="11205"/>
    <cellStyle name="Normal 3 57 3 3" xfId="11206"/>
    <cellStyle name="Normal 3 57 4" xfId="11207"/>
    <cellStyle name="Normal 3 57 5" xfId="11208"/>
    <cellStyle name="Normal 3 57 6" xfId="11209"/>
    <cellStyle name="Normal 3 57_Income Statement " xfId="11210"/>
    <cellStyle name="Normal 3 58" xfId="11211"/>
    <cellStyle name="Normal 3 58 2" xfId="11212"/>
    <cellStyle name="Normal 3 58 2 2" xfId="11213"/>
    <cellStyle name="Normal 3 58 2 3" xfId="11214"/>
    <cellStyle name="Normal 3 58 3" xfId="11215"/>
    <cellStyle name="Normal 3 58 3 2" xfId="11216"/>
    <cellStyle name="Normal 3 58 3 3" xfId="11217"/>
    <cellStyle name="Normal 3 58 4" xfId="11218"/>
    <cellStyle name="Normal 3 58 5" xfId="11219"/>
    <cellStyle name="Normal 3 58 6" xfId="11220"/>
    <cellStyle name="Normal 3 58_Income Statement " xfId="11221"/>
    <cellStyle name="Normal 3 59" xfId="11222"/>
    <cellStyle name="Normal 3 59 2" xfId="11223"/>
    <cellStyle name="Normal 3 59 2 2" xfId="11224"/>
    <cellStyle name="Normal 3 59 2 3" xfId="11225"/>
    <cellStyle name="Normal 3 59 3" xfId="11226"/>
    <cellStyle name="Normal 3 59 3 2" xfId="11227"/>
    <cellStyle name="Normal 3 59 3 3" xfId="11228"/>
    <cellStyle name="Normal 3 59 4" xfId="11229"/>
    <cellStyle name="Normal 3 59 5" xfId="11230"/>
    <cellStyle name="Normal 3 59 6" xfId="11231"/>
    <cellStyle name="Normal 3 59_Income Statement " xfId="11232"/>
    <cellStyle name="Normal 3 6" xfId="11233"/>
    <cellStyle name="Normal 3 6 2" xfId="11234"/>
    <cellStyle name="Normal 3 6 2 2" xfId="11235"/>
    <cellStyle name="Normal 3 6 2 3" xfId="11236"/>
    <cellStyle name="Normal 3 6 3" xfId="11237"/>
    <cellStyle name="Normal 3 6 3 2" xfId="11238"/>
    <cellStyle name="Normal 3 6 3 3" xfId="11239"/>
    <cellStyle name="Normal 3 6 4" xfId="11240"/>
    <cellStyle name="Normal 3 6 5" xfId="11241"/>
    <cellStyle name="Normal 3 6 6" xfId="11242"/>
    <cellStyle name="Normal 3 6_Income Statement " xfId="11243"/>
    <cellStyle name="Normal 3 60" xfId="11244"/>
    <cellStyle name="Normal 3 60 2" xfId="11245"/>
    <cellStyle name="Normal 3 60 2 2" xfId="11246"/>
    <cellStyle name="Normal 3 60 2 3" xfId="11247"/>
    <cellStyle name="Normal 3 60 3" xfId="11248"/>
    <cellStyle name="Normal 3 60 3 2" xfId="11249"/>
    <cellStyle name="Normal 3 60 3 3" xfId="11250"/>
    <cellStyle name="Normal 3 60 4" xfId="11251"/>
    <cellStyle name="Normal 3 60 5" xfId="11252"/>
    <cellStyle name="Normal 3 60 6" xfId="11253"/>
    <cellStyle name="Normal 3 60_Income Statement " xfId="11254"/>
    <cellStyle name="Normal 3 61" xfId="11255"/>
    <cellStyle name="Normal 3 61 2" xfId="11256"/>
    <cellStyle name="Normal 3 61 2 2" xfId="11257"/>
    <cellStyle name="Normal 3 61 2 3" xfId="11258"/>
    <cellStyle name="Normal 3 61 3" xfId="11259"/>
    <cellStyle name="Normal 3 61 3 2" xfId="11260"/>
    <cellStyle name="Normal 3 61 3 3" xfId="11261"/>
    <cellStyle name="Normal 3 61 4" xfId="11262"/>
    <cellStyle name="Normal 3 61 5" xfId="11263"/>
    <cellStyle name="Normal 3 61 6" xfId="11264"/>
    <cellStyle name="Normal 3 61_Income Statement " xfId="11265"/>
    <cellStyle name="Normal 3 62" xfId="11266"/>
    <cellStyle name="Normal 3 62 2" xfId="11267"/>
    <cellStyle name="Normal 3 62 2 2" xfId="11268"/>
    <cellStyle name="Normal 3 62 2 3" xfId="11269"/>
    <cellStyle name="Normal 3 62 3" xfId="11270"/>
    <cellStyle name="Normal 3 62 3 2" xfId="11271"/>
    <cellStyle name="Normal 3 62 3 3" xfId="11272"/>
    <cellStyle name="Normal 3 62 4" xfId="11273"/>
    <cellStyle name="Normal 3 62 5" xfId="11274"/>
    <cellStyle name="Normal 3 62 6" xfId="11275"/>
    <cellStyle name="Normal 3 62_Income Statement " xfId="11276"/>
    <cellStyle name="Normal 3 63" xfId="11277"/>
    <cellStyle name="Normal 3 63 2" xfId="11278"/>
    <cellStyle name="Normal 3 63 2 2" xfId="11279"/>
    <cellStyle name="Normal 3 63 2 3" xfId="11280"/>
    <cellStyle name="Normal 3 63 3" xfId="11281"/>
    <cellStyle name="Normal 3 63 3 2" xfId="11282"/>
    <cellStyle name="Normal 3 63 3 3" xfId="11283"/>
    <cellStyle name="Normal 3 63 4" xfId="11284"/>
    <cellStyle name="Normal 3 63 5" xfId="11285"/>
    <cellStyle name="Normal 3 63 6" xfId="11286"/>
    <cellStyle name="Normal 3 63_Income Statement " xfId="11287"/>
    <cellStyle name="Normal 3 64" xfId="11288"/>
    <cellStyle name="Normal 3 64 2" xfId="11289"/>
    <cellStyle name="Normal 3 64 2 2" xfId="11290"/>
    <cellStyle name="Normal 3 64 2 3" xfId="11291"/>
    <cellStyle name="Normal 3 64 3" xfId="11292"/>
    <cellStyle name="Normal 3 64 3 2" xfId="11293"/>
    <cellStyle name="Normal 3 64 3 3" xfId="11294"/>
    <cellStyle name="Normal 3 64 4" xfId="11295"/>
    <cellStyle name="Normal 3 64 5" xfId="11296"/>
    <cellStyle name="Normal 3 64 6" xfId="11297"/>
    <cellStyle name="Normal 3 64_Income Statement " xfId="11298"/>
    <cellStyle name="Normal 3 65" xfId="11299"/>
    <cellStyle name="Normal 3 65 2" xfId="11300"/>
    <cellStyle name="Normal 3 65 2 2" xfId="11301"/>
    <cellStyle name="Normal 3 65 2 3" xfId="11302"/>
    <cellStyle name="Normal 3 65 3" xfId="11303"/>
    <cellStyle name="Normal 3 65 3 2" xfId="11304"/>
    <cellStyle name="Normal 3 65 3 3" xfId="11305"/>
    <cellStyle name="Normal 3 65 4" xfId="11306"/>
    <cellStyle name="Normal 3 65 5" xfId="11307"/>
    <cellStyle name="Normal 3 65 6" xfId="11308"/>
    <cellStyle name="Normal 3 65_Income Statement " xfId="11309"/>
    <cellStyle name="Normal 3 66" xfId="11310"/>
    <cellStyle name="Normal 3 66 2" xfId="11311"/>
    <cellStyle name="Normal 3 66 2 2" xfId="11312"/>
    <cellStyle name="Normal 3 66 2 3" xfId="11313"/>
    <cellStyle name="Normal 3 66 3" xfId="11314"/>
    <cellStyle name="Normal 3 66 3 2" xfId="11315"/>
    <cellStyle name="Normal 3 66 3 3" xfId="11316"/>
    <cellStyle name="Normal 3 66 4" xfId="11317"/>
    <cellStyle name="Normal 3 66 5" xfId="11318"/>
    <cellStyle name="Normal 3 66 6" xfId="11319"/>
    <cellStyle name="Normal 3 66_Income Statement " xfId="11320"/>
    <cellStyle name="Normal 3 67" xfId="11321"/>
    <cellStyle name="Normal 3 67 2" xfId="11322"/>
    <cellStyle name="Normal 3 67 2 2" xfId="11323"/>
    <cellStyle name="Normal 3 67 2 3" xfId="11324"/>
    <cellStyle name="Normal 3 67 3" xfId="11325"/>
    <cellStyle name="Normal 3 67 3 2" xfId="11326"/>
    <cellStyle name="Normal 3 67 3 3" xfId="11327"/>
    <cellStyle name="Normal 3 67 4" xfId="11328"/>
    <cellStyle name="Normal 3 67 5" xfId="11329"/>
    <cellStyle name="Normal 3 67 6" xfId="11330"/>
    <cellStyle name="Normal 3 67_Income Statement " xfId="11331"/>
    <cellStyle name="Normal 3 68" xfId="11332"/>
    <cellStyle name="Normal 3 68 2" xfId="11333"/>
    <cellStyle name="Normal 3 68 2 2" xfId="11334"/>
    <cellStyle name="Normal 3 68 2 3" xfId="11335"/>
    <cellStyle name="Normal 3 68 3" xfId="11336"/>
    <cellStyle name="Normal 3 68 3 2" xfId="11337"/>
    <cellStyle name="Normal 3 68 3 3" xfId="11338"/>
    <cellStyle name="Normal 3 68 4" xfId="11339"/>
    <cellStyle name="Normal 3 68 5" xfId="11340"/>
    <cellStyle name="Normal 3 68 6" xfId="11341"/>
    <cellStyle name="Normal 3 68_Income Statement " xfId="11342"/>
    <cellStyle name="Normal 3 69" xfId="11343"/>
    <cellStyle name="Normal 3 69 2" xfId="11344"/>
    <cellStyle name="Normal 3 69 2 2" xfId="11345"/>
    <cellStyle name="Normal 3 69 2 3" xfId="11346"/>
    <cellStyle name="Normal 3 69 3" xfId="11347"/>
    <cellStyle name="Normal 3 69 3 2" xfId="11348"/>
    <cellStyle name="Normal 3 69 3 3" xfId="11349"/>
    <cellStyle name="Normal 3 69 4" xfId="11350"/>
    <cellStyle name="Normal 3 69 5" xfId="11351"/>
    <cellStyle name="Normal 3 69 6" xfId="11352"/>
    <cellStyle name="Normal 3 69_Income Statement " xfId="11353"/>
    <cellStyle name="Normal 3 7" xfId="11354"/>
    <cellStyle name="Normal 3 7 2" xfId="11355"/>
    <cellStyle name="Normal 3 7 2 2" xfId="11356"/>
    <cellStyle name="Normal 3 7 2 3" xfId="11357"/>
    <cellStyle name="Normal 3 7 3" xfId="11358"/>
    <cellStyle name="Normal 3 7 3 2" xfId="11359"/>
    <cellStyle name="Normal 3 7 3 3" xfId="11360"/>
    <cellStyle name="Normal 3 7 4" xfId="11361"/>
    <cellStyle name="Normal 3 7 5" xfId="11362"/>
    <cellStyle name="Normal 3 7 6" xfId="11363"/>
    <cellStyle name="Normal 3 7_Income Statement " xfId="11364"/>
    <cellStyle name="Normal 3 70" xfId="11365"/>
    <cellStyle name="Normal 3 70 2" xfId="11366"/>
    <cellStyle name="Normal 3 70 2 2" xfId="11367"/>
    <cellStyle name="Normal 3 70 2 3" xfId="11368"/>
    <cellStyle name="Normal 3 70 3" xfId="11369"/>
    <cellStyle name="Normal 3 70 3 2" xfId="11370"/>
    <cellStyle name="Normal 3 70 3 3" xfId="11371"/>
    <cellStyle name="Normal 3 70 4" xfId="11372"/>
    <cellStyle name="Normal 3 70 5" xfId="11373"/>
    <cellStyle name="Normal 3 70 6" xfId="11374"/>
    <cellStyle name="Normal 3 70_Income Statement " xfId="11375"/>
    <cellStyle name="Normal 3 71" xfId="11376"/>
    <cellStyle name="Normal 3 71 2" xfId="11377"/>
    <cellStyle name="Normal 3 71 2 2" xfId="11378"/>
    <cellStyle name="Normal 3 71 2 3" xfId="11379"/>
    <cellStyle name="Normal 3 71 3" xfId="11380"/>
    <cellStyle name="Normal 3 71 3 2" xfId="11381"/>
    <cellStyle name="Normal 3 71 3 3" xfId="11382"/>
    <cellStyle name="Normal 3 71 4" xfId="11383"/>
    <cellStyle name="Normal 3 71 5" xfId="11384"/>
    <cellStyle name="Normal 3 71 6" xfId="11385"/>
    <cellStyle name="Normal 3 71_Income Statement " xfId="11386"/>
    <cellStyle name="Normal 3 72" xfId="11387"/>
    <cellStyle name="Normal 3 72 2" xfId="11388"/>
    <cellStyle name="Normal 3 72 2 2" xfId="11389"/>
    <cellStyle name="Normal 3 72 2 3" xfId="11390"/>
    <cellStyle name="Normal 3 72 3" xfId="11391"/>
    <cellStyle name="Normal 3 72 3 2" xfId="11392"/>
    <cellStyle name="Normal 3 72 3 3" xfId="11393"/>
    <cellStyle name="Normal 3 72 4" xfId="11394"/>
    <cellStyle name="Normal 3 72 5" xfId="11395"/>
    <cellStyle name="Normal 3 72 6" xfId="11396"/>
    <cellStyle name="Normal 3 72_Income Statement " xfId="11397"/>
    <cellStyle name="Normal 3 73" xfId="11398"/>
    <cellStyle name="Normal 3 73 2" xfId="11399"/>
    <cellStyle name="Normal 3 73 2 2" xfId="11400"/>
    <cellStyle name="Normal 3 73 2 3" xfId="11401"/>
    <cellStyle name="Normal 3 73 3" xfId="11402"/>
    <cellStyle name="Normal 3 73 3 2" xfId="11403"/>
    <cellStyle name="Normal 3 73 3 3" xfId="11404"/>
    <cellStyle name="Normal 3 73 4" xfId="11405"/>
    <cellStyle name="Normal 3 73 5" xfId="11406"/>
    <cellStyle name="Normal 3 73 6" xfId="11407"/>
    <cellStyle name="Normal 3 73_Income Statement " xfId="11408"/>
    <cellStyle name="Normal 3 74" xfId="11409"/>
    <cellStyle name="Normal 3 74 2" xfId="11410"/>
    <cellStyle name="Normal 3 74 2 2" xfId="11411"/>
    <cellStyle name="Normal 3 74 2 3" xfId="11412"/>
    <cellStyle name="Normal 3 74 3" xfId="11413"/>
    <cellStyle name="Normal 3 74 3 2" xfId="11414"/>
    <cellStyle name="Normal 3 74 3 3" xfId="11415"/>
    <cellStyle name="Normal 3 74 4" xfId="11416"/>
    <cellStyle name="Normal 3 74 5" xfId="11417"/>
    <cellStyle name="Normal 3 74 6" xfId="11418"/>
    <cellStyle name="Normal 3 74_Income Statement " xfId="11419"/>
    <cellStyle name="Normal 3 75" xfId="11420"/>
    <cellStyle name="Normal 3 75 2" xfId="11421"/>
    <cellStyle name="Normal 3 75 2 2" xfId="11422"/>
    <cellStyle name="Normal 3 75 2 3" xfId="11423"/>
    <cellStyle name="Normal 3 75 3" xfId="11424"/>
    <cellStyle name="Normal 3 75 3 2" xfId="11425"/>
    <cellStyle name="Normal 3 75 3 3" xfId="11426"/>
    <cellStyle name="Normal 3 75 4" xfId="11427"/>
    <cellStyle name="Normal 3 75 5" xfId="11428"/>
    <cellStyle name="Normal 3 75 6" xfId="11429"/>
    <cellStyle name="Normal 3 75_Income Statement " xfId="11430"/>
    <cellStyle name="Normal 3 76" xfId="11431"/>
    <cellStyle name="Normal 3 76 2" xfId="11432"/>
    <cellStyle name="Normal 3 76 2 2" xfId="11433"/>
    <cellStyle name="Normal 3 76 2 3" xfId="11434"/>
    <cellStyle name="Normal 3 76 3" xfId="11435"/>
    <cellStyle name="Normal 3 76 3 2" xfId="11436"/>
    <cellStyle name="Normal 3 76 3 3" xfId="11437"/>
    <cellStyle name="Normal 3 76 4" xfId="11438"/>
    <cellStyle name="Normal 3 76 5" xfId="11439"/>
    <cellStyle name="Normal 3 76 6" xfId="11440"/>
    <cellStyle name="Normal 3 76_Income Statement " xfId="11441"/>
    <cellStyle name="Normal 3 77" xfId="11442"/>
    <cellStyle name="Normal 3 77 2" xfId="11443"/>
    <cellStyle name="Normal 3 77 2 2" xfId="11444"/>
    <cellStyle name="Normal 3 77 2 3" xfId="11445"/>
    <cellStyle name="Normal 3 77 3" xfId="11446"/>
    <cellStyle name="Normal 3 77 3 2" xfId="11447"/>
    <cellStyle name="Normal 3 77 3 3" xfId="11448"/>
    <cellStyle name="Normal 3 77 4" xfId="11449"/>
    <cellStyle name="Normal 3 77 5" xfId="11450"/>
    <cellStyle name="Normal 3 77 6" xfId="11451"/>
    <cellStyle name="Normal 3 77_Income Statement " xfId="11452"/>
    <cellStyle name="Normal 3 78" xfId="11453"/>
    <cellStyle name="Normal 3 78 2" xfId="11454"/>
    <cellStyle name="Normal 3 78 2 2" xfId="11455"/>
    <cellStyle name="Normal 3 78 2 3" xfId="11456"/>
    <cellStyle name="Normal 3 78 3" xfId="11457"/>
    <cellStyle name="Normal 3 78 3 2" xfId="11458"/>
    <cellStyle name="Normal 3 78 3 3" xfId="11459"/>
    <cellStyle name="Normal 3 78 4" xfId="11460"/>
    <cellStyle name="Normal 3 78 5" xfId="11461"/>
    <cellStyle name="Normal 3 78 6" xfId="11462"/>
    <cellStyle name="Normal 3 78_Income Statement " xfId="11463"/>
    <cellStyle name="Normal 3 79" xfId="11464"/>
    <cellStyle name="Normal 3 79 2" xfId="11465"/>
    <cellStyle name="Normal 3 79 2 2" xfId="11466"/>
    <cellStyle name="Normal 3 79 2 3" xfId="11467"/>
    <cellStyle name="Normal 3 79 3" xfId="11468"/>
    <cellStyle name="Normal 3 79 3 2" xfId="11469"/>
    <cellStyle name="Normal 3 79 3 3" xfId="11470"/>
    <cellStyle name="Normal 3 79 4" xfId="11471"/>
    <cellStyle name="Normal 3 79 5" xfId="11472"/>
    <cellStyle name="Normal 3 79 6" xfId="11473"/>
    <cellStyle name="Normal 3 79_Income Statement " xfId="11474"/>
    <cellStyle name="Normal 3 8" xfId="11475"/>
    <cellStyle name="Normal 3 8 2" xfId="11476"/>
    <cellStyle name="Normal 3 8 2 2" xfId="11477"/>
    <cellStyle name="Normal 3 8 2 3" xfId="11478"/>
    <cellStyle name="Normal 3 8 3" xfId="11479"/>
    <cellStyle name="Normal 3 8 3 2" xfId="11480"/>
    <cellStyle name="Normal 3 8 3 3" xfId="11481"/>
    <cellStyle name="Normal 3 8 4" xfId="11482"/>
    <cellStyle name="Normal 3 8 5" xfId="11483"/>
    <cellStyle name="Normal 3 8 6" xfId="11484"/>
    <cellStyle name="Normal 3 8_Income Statement " xfId="11485"/>
    <cellStyle name="Normal 3 80" xfId="11486"/>
    <cellStyle name="Normal 3 80 2" xfId="11487"/>
    <cellStyle name="Normal 3 80 2 2" xfId="11488"/>
    <cellStyle name="Normal 3 80 2 3" xfId="11489"/>
    <cellStyle name="Normal 3 80 3" xfId="11490"/>
    <cellStyle name="Normal 3 80 3 2" xfId="11491"/>
    <cellStyle name="Normal 3 80 3 3" xfId="11492"/>
    <cellStyle name="Normal 3 80 4" xfId="11493"/>
    <cellStyle name="Normal 3 80 5" xfId="11494"/>
    <cellStyle name="Normal 3 80 6" xfId="11495"/>
    <cellStyle name="Normal 3 80_Income Statement " xfId="11496"/>
    <cellStyle name="Normal 3 81" xfId="11497"/>
    <cellStyle name="Normal 3 81 2" xfId="11498"/>
    <cellStyle name="Normal 3 81 2 2" xfId="11499"/>
    <cellStyle name="Normal 3 81 2 3" xfId="11500"/>
    <cellStyle name="Normal 3 81 3" xfId="11501"/>
    <cellStyle name="Normal 3 81 3 2" xfId="11502"/>
    <cellStyle name="Normal 3 81 3 3" xfId="11503"/>
    <cellStyle name="Normal 3 81 4" xfId="11504"/>
    <cellStyle name="Normal 3 81 5" xfId="11505"/>
    <cellStyle name="Normal 3 81 6" xfId="11506"/>
    <cellStyle name="Normal 3 81_Income Statement " xfId="11507"/>
    <cellStyle name="Normal 3 82" xfId="11508"/>
    <cellStyle name="Normal 3 82 2" xfId="11509"/>
    <cellStyle name="Normal 3 82 2 2" xfId="11510"/>
    <cellStyle name="Normal 3 82 2 3" xfId="11511"/>
    <cellStyle name="Normal 3 82 3" xfId="11512"/>
    <cellStyle name="Normal 3 82 3 2" xfId="11513"/>
    <cellStyle name="Normal 3 82 3 3" xfId="11514"/>
    <cellStyle name="Normal 3 82 4" xfId="11515"/>
    <cellStyle name="Normal 3 82 5" xfId="11516"/>
    <cellStyle name="Normal 3 82 6" xfId="11517"/>
    <cellStyle name="Normal 3 82_Income Statement " xfId="11518"/>
    <cellStyle name="Normal 3 83" xfId="11519"/>
    <cellStyle name="Normal 3 83 2" xfId="11520"/>
    <cellStyle name="Normal 3 83 2 2" xfId="11521"/>
    <cellStyle name="Normal 3 83 2 3" xfId="11522"/>
    <cellStyle name="Normal 3 83 3" xfId="11523"/>
    <cellStyle name="Normal 3 83 3 2" xfId="11524"/>
    <cellStyle name="Normal 3 83 3 3" xfId="11525"/>
    <cellStyle name="Normal 3 83 4" xfId="11526"/>
    <cellStyle name="Normal 3 83 5" xfId="11527"/>
    <cellStyle name="Normal 3 83 6" xfId="11528"/>
    <cellStyle name="Normal 3 83_Income Statement " xfId="11529"/>
    <cellStyle name="Normal 3 84" xfId="11530"/>
    <cellStyle name="Normal 3 84 2" xfId="11531"/>
    <cellStyle name="Normal 3 84 2 2" xfId="11532"/>
    <cellStyle name="Normal 3 84 2 3" xfId="11533"/>
    <cellStyle name="Normal 3 84 3" xfId="11534"/>
    <cellStyle name="Normal 3 84 3 2" xfId="11535"/>
    <cellStyle name="Normal 3 84 3 3" xfId="11536"/>
    <cellStyle name="Normal 3 84 4" xfId="11537"/>
    <cellStyle name="Normal 3 84 5" xfId="11538"/>
    <cellStyle name="Normal 3 84 6" xfId="11539"/>
    <cellStyle name="Normal 3 84_Income Statement " xfId="11540"/>
    <cellStyle name="Normal 3 85" xfId="11541"/>
    <cellStyle name="Normal 3 85 2" xfId="11542"/>
    <cellStyle name="Normal 3 85 2 2" xfId="11543"/>
    <cellStyle name="Normal 3 85 2 3" xfId="11544"/>
    <cellStyle name="Normal 3 85 3" xfId="11545"/>
    <cellStyle name="Normal 3 85 3 2" xfId="11546"/>
    <cellStyle name="Normal 3 85 3 3" xfId="11547"/>
    <cellStyle name="Normal 3 85 4" xfId="11548"/>
    <cellStyle name="Normal 3 85 5" xfId="11549"/>
    <cellStyle name="Normal 3 85 6" xfId="11550"/>
    <cellStyle name="Normal 3 85_Income Statement " xfId="11551"/>
    <cellStyle name="Normal 3 86" xfId="11552"/>
    <cellStyle name="Normal 3 86 2" xfId="11553"/>
    <cellStyle name="Normal 3 86 2 2" xfId="11554"/>
    <cellStyle name="Normal 3 86 2 3" xfId="11555"/>
    <cellStyle name="Normal 3 86 3" xfId="11556"/>
    <cellStyle name="Normal 3 86 3 2" xfId="11557"/>
    <cellStyle name="Normal 3 86 3 3" xfId="11558"/>
    <cellStyle name="Normal 3 86 4" xfId="11559"/>
    <cellStyle name="Normal 3 86 5" xfId="11560"/>
    <cellStyle name="Normal 3 86 6" xfId="11561"/>
    <cellStyle name="Normal 3 86_Income Statement " xfId="11562"/>
    <cellStyle name="Normal 3 87" xfId="11563"/>
    <cellStyle name="Normal 3 87 2" xfId="11564"/>
    <cellStyle name="Normal 3 87 2 2" xfId="11565"/>
    <cellStyle name="Normal 3 87 2 3" xfId="11566"/>
    <cellStyle name="Normal 3 87 3" xfId="11567"/>
    <cellStyle name="Normal 3 87 3 2" xfId="11568"/>
    <cellStyle name="Normal 3 87 3 3" xfId="11569"/>
    <cellStyle name="Normal 3 87 4" xfId="11570"/>
    <cellStyle name="Normal 3 87 5" xfId="11571"/>
    <cellStyle name="Normal 3 87 6" xfId="11572"/>
    <cellStyle name="Normal 3 87_Income Statement " xfId="11573"/>
    <cellStyle name="Normal 3 88" xfId="11574"/>
    <cellStyle name="Normal 3 88 2" xfId="11575"/>
    <cellStyle name="Normal 3 88 2 2" xfId="11576"/>
    <cellStyle name="Normal 3 88 2 3" xfId="11577"/>
    <cellStyle name="Normal 3 88 3" xfId="11578"/>
    <cellStyle name="Normal 3 88 3 2" xfId="11579"/>
    <cellStyle name="Normal 3 88 3 3" xfId="11580"/>
    <cellStyle name="Normal 3 88 4" xfId="11581"/>
    <cellStyle name="Normal 3 88 5" xfId="11582"/>
    <cellStyle name="Normal 3 88 6" xfId="11583"/>
    <cellStyle name="Normal 3 88_Income Statement " xfId="11584"/>
    <cellStyle name="Normal 3 89" xfId="11585"/>
    <cellStyle name="Normal 3 89 2" xfId="11586"/>
    <cellStyle name="Normal 3 89 2 2" xfId="11587"/>
    <cellStyle name="Normal 3 89 2 3" xfId="11588"/>
    <cellStyle name="Normal 3 89 3" xfId="11589"/>
    <cellStyle name="Normal 3 89 3 2" xfId="11590"/>
    <cellStyle name="Normal 3 89 3 3" xfId="11591"/>
    <cellStyle name="Normal 3 89 4" xfId="11592"/>
    <cellStyle name="Normal 3 89 5" xfId="11593"/>
    <cellStyle name="Normal 3 89 6" xfId="11594"/>
    <cellStyle name="Normal 3 89_Income Statement " xfId="11595"/>
    <cellStyle name="Normal 3 9" xfId="11596"/>
    <cellStyle name="Normal 3 9 2" xfId="11597"/>
    <cellStyle name="Normal 3 9 2 2" xfId="11598"/>
    <cellStyle name="Normal 3 9 2 3" xfId="11599"/>
    <cellStyle name="Normal 3 9 3" xfId="11600"/>
    <cellStyle name="Normal 3 9 3 2" xfId="11601"/>
    <cellStyle name="Normal 3 9 3 3" xfId="11602"/>
    <cellStyle name="Normal 3 9 4" xfId="11603"/>
    <cellStyle name="Normal 3 9 5" xfId="11604"/>
    <cellStyle name="Normal 3 9 6" xfId="11605"/>
    <cellStyle name="Normal 3 9_Income Statement " xfId="11606"/>
    <cellStyle name="Normal 3 90" xfId="11607"/>
    <cellStyle name="Normal 3 90 2" xfId="11608"/>
    <cellStyle name="Normal 3 90 2 2" xfId="11609"/>
    <cellStyle name="Normal 3 90 2 3" xfId="11610"/>
    <cellStyle name="Normal 3 90 3" xfId="11611"/>
    <cellStyle name="Normal 3 90 3 2" xfId="11612"/>
    <cellStyle name="Normal 3 90 3 3" xfId="11613"/>
    <cellStyle name="Normal 3 90 4" xfId="11614"/>
    <cellStyle name="Normal 3 90 5" xfId="11615"/>
    <cellStyle name="Normal 3 90 6" xfId="11616"/>
    <cellStyle name="Normal 3 90_Income Statement " xfId="11617"/>
    <cellStyle name="Normal 3 91" xfId="11618"/>
    <cellStyle name="Normal 3 91 2" xfId="11619"/>
    <cellStyle name="Normal 3 91 2 2" xfId="11620"/>
    <cellStyle name="Normal 3 91 2 3" xfId="11621"/>
    <cellStyle name="Normal 3 91 3" xfId="11622"/>
    <cellStyle name="Normal 3 91 3 2" xfId="11623"/>
    <cellStyle name="Normal 3 91 3 3" xfId="11624"/>
    <cellStyle name="Normal 3 91 4" xfId="11625"/>
    <cellStyle name="Normal 3 91 5" xfId="11626"/>
    <cellStyle name="Normal 3 91 6" xfId="11627"/>
    <cellStyle name="Normal 3 91_Income Statement " xfId="11628"/>
    <cellStyle name="Normal 3 92" xfId="11629"/>
    <cellStyle name="Normal 3 92 2" xfId="11630"/>
    <cellStyle name="Normal 3 92 2 2" xfId="11631"/>
    <cellStyle name="Normal 3 92 2 3" xfId="11632"/>
    <cellStyle name="Normal 3 92 3" xfId="11633"/>
    <cellStyle name="Normal 3 92 3 2" xfId="11634"/>
    <cellStyle name="Normal 3 92 3 3" xfId="11635"/>
    <cellStyle name="Normal 3 92 4" xfId="11636"/>
    <cellStyle name="Normal 3 92 5" xfId="11637"/>
    <cellStyle name="Normal 3 92 6" xfId="11638"/>
    <cellStyle name="Normal 3 92_Income Statement " xfId="11639"/>
    <cellStyle name="Normal 3 93" xfId="11640"/>
    <cellStyle name="Normal 3 93 2" xfId="11641"/>
    <cellStyle name="Normal 3 93 2 2" xfId="11642"/>
    <cellStyle name="Normal 3 93 2 3" xfId="11643"/>
    <cellStyle name="Normal 3 93 3" xfId="11644"/>
    <cellStyle name="Normal 3 93 3 2" xfId="11645"/>
    <cellStyle name="Normal 3 93 3 3" xfId="11646"/>
    <cellStyle name="Normal 3 93 4" xfId="11647"/>
    <cellStyle name="Normal 3 93 5" xfId="11648"/>
    <cellStyle name="Normal 3 93 6" xfId="11649"/>
    <cellStyle name="Normal 3 93_Income Statement " xfId="11650"/>
    <cellStyle name="Normal 3 94" xfId="11651"/>
    <cellStyle name="Normal 3 94 2" xfId="11652"/>
    <cellStyle name="Normal 3 94 2 2" xfId="11653"/>
    <cellStyle name="Normal 3 94 2 3" xfId="11654"/>
    <cellStyle name="Normal 3 94 3" xfId="11655"/>
    <cellStyle name="Normal 3 94 3 2" xfId="11656"/>
    <cellStyle name="Normal 3 94 3 3" xfId="11657"/>
    <cellStyle name="Normal 3 94 4" xfId="11658"/>
    <cellStyle name="Normal 3 94 5" xfId="11659"/>
    <cellStyle name="Normal 3 94 6" xfId="11660"/>
    <cellStyle name="Normal 3 94_Income Statement " xfId="11661"/>
    <cellStyle name="Normal 3 95" xfId="11662"/>
    <cellStyle name="Normal 3 95 2" xfId="11663"/>
    <cellStyle name="Normal 3 95 2 2" xfId="11664"/>
    <cellStyle name="Normal 3 95 2 3" xfId="11665"/>
    <cellStyle name="Normal 3 95 3" xfId="11666"/>
    <cellStyle name="Normal 3 95 3 2" xfId="11667"/>
    <cellStyle name="Normal 3 95 3 3" xfId="11668"/>
    <cellStyle name="Normal 3 95 4" xfId="11669"/>
    <cellStyle name="Normal 3 95 5" xfId="11670"/>
    <cellStyle name="Normal 3 95 6" xfId="11671"/>
    <cellStyle name="Normal 3 95_Income Statement " xfId="11672"/>
    <cellStyle name="Normal 3 96" xfId="11673"/>
    <cellStyle name="Normal 3 96 2" xfId="11674"/>
    <cellStyle name="Normal 3 96 2 2" xfId="11675"/>
    <cellStyle name="Normal 3 96 2 3" xfId="11676"/>
    <cellStyle name="Normal 3 96 3" xfId="11677"/>
    <cellStyle name="Normal 3 96 3 2" xfId="11678"/>
    <cellStyle name="Normal 3 96 3 3" xfId="11679"/>
    <cellStyle name="Normal 3 96 4" xfId="11680"/>
    <cellStyle name="Normal 3 96 5" xfId="11681"/>
    <cellStyle name="Normal 3 96 6" xfId="11682"/>
    <cellStyle name="Normal 3 96_Income Statement " xfId="11683"/>
    <cellStyle name="Normal 3 97" xfId="11684"/>
    <cellStyle name="Normal 3 97 2" xfId="11685"/>
    <cellStyle name="Normal 3 97 2 2" xfId="11686"/>
    <cellStyle name="Normal 3 97 2 3" xfId="11687"/>
    <cellStyle name="Normal 3 97 3" xfId="11688"/>
    <cellStyle name="Normal 3 97 3 2" xfId="11689"/>
    <cellStyle name="Normal 3 97 3 3" xfId="11690"/>
    <cellStyle name="Normal 3 97 4" xfId="11691"/>
    <cellStyle name="Normal 3 97 5" xfId="11692"/>
    <cellStyle name="Normal 3 97 6" xfId="11693"/>
    <cellStyle name="Normal 3 97_Income Statement " xfId="11694"/>
    <cellStyle name="Normal 3 98" xfId="11695"/>
    <cellStyle name="Normal 3 98 2" xfId="11696"/>
    <cellStyle name="Normal 3 98 2 2" xfId="11697"/>
    <cellStyle name="Normal 3 98 2 3" xfId="11698"/>
    <cellStyle name="Normal 3 98 3" xfId="11699"/>
    <cellStyle name="Normal 3 98 3 2" xfId="11700"/>
    <cellStyle name="Normal 3 98 3 3" xfId="11701"/>
    <cellStyle name="Normal 3 98 4" xfId="11702"/>
    <cellStyle name="Normal 3 98 5" xfId="11703"/>
    <cellStyle name="Normal 3 98 6" xfId="11704"/>
    <cellStyle name="Normal 3 98_Income Statement " xfId="11705"/>
    <cellStyle name="Normal 3 99" xfId="11706"/>
    <cellStyle name="Normal 3 99 2" xfId="11707"/>
    <cellStyle name="Normal 3 99 2 2" xfId="11708"/>
    <cellStyle name="Normal 3 99 2 3" xfId="11709"/>
    <cellStyle name="Normal 3 99 3" xfId="11710"/>
    <cellStyle name="Normal 3 99 3 2" xfId="11711"/>
    <cellStyle name="Normal 3 99 3 3" xfId="11712"/>
    <cellStyle name="Normal 3 99 4" xfId="11713"/>
    <cellStyle name="Normal 3 99 5" xfId="11714"/>
    <cellStyle name="Normal 3 99 6" xfId="11715"/>
    <cellStyle name="Normal 3 99_Income Statement " xfId="11716"/>
    <cellStyle name="Normal 3_00431" xfId="11717"/>
    <cellStyle name="Normal 30" xfId="11718"/>
    <cellStyle name="Normal 30 2" xfId="11719"/>
    <cellStyle name="Normal 30 2 2" xfId="11720"/>
    <cellStyle name="Normal 30 3" xfId="11721"/>
    <cellStyle name="Normal 31" xfId="11722"/>
    <cellStyle name="Normal 31 2" xfId="11723"/>
    <cellStyle name="Normal 31 2 2" xfId="11724"/>
    <cellStyle name="Normal 31 2 3" xfId="11725"/>
    <cellStyle name="Normal 31 3" xfId="11726"/>
    <cellStyle name="Normal 31 4" xfId="11727"/>
    <cellStyle name="Normal 32" xfId="11728"/>
    <cellStyle name="Normal 32 2" xfId="11729"/>
    <cellStyle name="Normal 32 2 2" xfId="11730"/>
    <cellStyle name="Normal 32 3" xfId="11731"/>
    <cellStyle name="Normal 32_UK Hyperion Account Map Update 03-25-13 backup worksheet" xfId="11732"/>
    <cellStyle name="Normal 33" xfId="11733"/>
    <cellStyle name="Normal 33 2" xfId="11734"/>
    <cellStyle name="Normal 33 2 2" xfId="11735"/>
    <cellStyle name="Normal 33 3" xfId="11736"/>
    <cellStyle name="Normal 33_UK Hyperion Account Map Update 03-25-13 backup worksheet" xfId="11737"/>
    <cellStyle name="Normal 34" xfId="11738"/>
    <cellStyle name="Normal 34 2" xfId="11739"/>
    <cellStyle name="Normal 34 2 2" xfId="11740"/>
    <cellStyle name="Normal 34 2 3" xfId="11741"/>
    <cellStyle name="Normal 34 3" xfId="11742"/>
    <cellStyle name="Normal 34 4" xfId="11743"/>
    <cellStyle name="Normal 34_UK Hyperion Account Map Update 03-25-13 backup worksheet" xfId="11744"/>
    <cellStyle name="Normal 35" xfId="11745"/>
    <cellStyle name="Normal 35 2" xfId="11746"/>
    <cellStyle name="Normal 35 3" xfId="11747"/>
    <cellStyle name="Normal 35 4" xfId="11748"/>
    <cellStyle name="Normal 36" xfId="11749"/>
    <cellStyle name="Normal 36 2" xfId="11750"/>
    <cellStyle name="Normal 36 3" xfId="11751"/>
    <cellStyle name="Normal 36 4" xfId="11752"/>
    <cellStyle name="Normal 37" xfId="11753"/>
    <cellStyle name="Normal 37 2" xfId="11754"/>
    <cellStyle name="Normal 37 3" xfId="11755"/>
    <cellStyle name="Normal 37 4" xfId="11756"/>
    <cellStyle name="Normal 38" xfId="11757"/>
    <cellStyle name="Normal 38 2" xfId="11758"/>
    <cellStyle name="Normal 38 3" xfId="11759"/>
    <cellStyle name="Normal 38 4" xfId="11760"/>
    <cellStyle name="Normal 39" xfId="11761"/>
    <cellStyle name="Normal 39 2" xfId="11762"/>
    <cellStyle name="Normal 39 3" xfId="11763"/>
    <cellStyle name="Normal 4" xfId="11764"/>
    <cellStyle name="Normal 4 10" xfId="11765"/>
    <cellStyle name="Normal 4 10 2" xfId="11766"/>
    <cellStyle name="Normal 4 10 2 2" xfId="11767"/>
    <cellStyle name="Normal 4 10 2 3" xfId="11768"/>
    <cellStyle name="Normal 4 10 3" xfId="11769"/>
    <cellStyle name="Normal 4 10 4" xfId="11770"/>
    <cellStyle name="Normal 4 10 5" xfId="11771"/>
    <cellStyle name="Normal 4 10_Income Statement " xfId="11772"/>
    <cellStyle name="Normal 4 100" xfId="11773"/>
    <cellStyle name="Normal 4 100 2" xfId="11774"/>
    <cellStyle name="Normal 4 100 2 2" xfId="11775"/>
    <cellStyle name="Normal 4 100 2 3" xfId="11776"/>
    <cellStyle name="Normal 4 100 3" xfId="11777"/>
    <cellStyle name="Normal 4 100 3 2" xfId="11778"/>
    <cellStyle name="Normal 4 100 3 3" xfId="11779"/>
    <cellStyle name="Normal 4 100 4" xfId="11780"/>
    <cellStyle name="Normal 4 100 5" xfId="11781"/>
    <cellStyle name="Normal 4 100 6" xfId="11782"/>
    <cellStyle name="Normal 4 100_Income Statement " xfId="11783"/>
    <cellStyle name="Normal 4 101" xfId="11784"/>
    <cellStyle name="Normal 4 101 2" xfId="11785"/>
    <cellStyle name="Normal 4 101 2 2" xfId="11786"/>
    <cellStyle name="Normal 4 101 2 3" xfId="11787"/>
    <cellStyle name="Normal 4 101 3" xfId="11788"/>
    <cellStyle name="Normal 4 101 3 2" xfId="11789"/>
    <cellStyle name="Normal 4 101 3 3" xfId="11790"/>
    <cellStyle name="Normal 4 101 4" xfId="11791"/>
    <cellStyle name="Normal 4 101 5" xfId="11792"/>
    <cellStyle name="Normal 4 101 6" xfId="11793"/>
    <cellStyle name="Normal 4 101_Income Statement " xfId="11794"/>
    <cellStyle name="Normal 4 102" xfId="11795"/>
    <cellStyle name="Normal 4 102 2" xfId="11796"/>
    <cellStyle name="Normal 4 102 3" xfId="11797"/>
    <cellStyle name="Normal 4 103" xfId="11798"/>
    <cellStyle name="Normal 4 103 2" xfId="11799"/>
    <cellStyle name="Normal 4 103 3" xfId="11800"/>
    <cellStyle name="Normal 4 104" xfId="11801"/>
    <cellStyle name="Normal 4 105" xfId="11802"/>
    <cellStyle name="Normal 4 106" xfId="11803"/>
    <cellStyle name="Normal 4 107" xfId="11804"/>
    <cellStyle name="Normal 4 108" xfId="11805"/>
    <cellStyle name="Normal 4 109" xfId="11806"/>
    <cellStyle name="Normal 4 11" xfId="11807"/>
    <cellStyle name="Normal 4 11 2" xfId="11808"/>
    <cellStyle name="Normal 4 11 2 2" xfId="11809"/>
    <cellStyle name="Normal 4 11 2 3" xfId="11810"/>
    <cellStyle name="Normal 4 11 3" xfId="11811"/>
    <cellStyle name="Normal 4 11 4" xfId="11812"/>
    <cellStyle name="Normal 4 11 5" xfId="11813"/>
    <cellStyle name="Normal 4 11_Income Statement " xfId="11814"/>
    <cellStyle name="Normal 4 110" xfId="11815"/>
    <cellStyle name="Normal 4 111" xfId="11816"/>
    <cellStyle name="Normal 4 112" xfId="11817"/>
    <cellStyle name="Normal 4 113" xfId="11818"/>
    <cellStyle name="Normal 4 114" xfId="11819"/>
    <cellStyle name="Normal 4 115" xfId="11820"/>
    <cellStyle name="Normal 4 116" xfId="11821"/>
    <cellStyle name="Normal 4 117" xfId="11822"/>
    <cellStyle name="Normal 4 118" xfId="11823"/>
    <cellStyle name="Normal 4 119" xfId="11824"/>
    <cellStyle name="Normal 4 12" xfId="11825"/>
    <cellStyle name="Normal 4 12 2" xfId="11826"/>
    <cellStyle name="Normal 4 12 2 2" xfId="11827"/>
    <cellStyle name="Normal 4 12 2 3" xfId="11828"/>
    <cellStyle name="Normal 4 12 3" xfId="11829"/>
    <cellStyle name="Normal 4 12 3 2" xfId="11830"/>
    <cellStyle name="Normal 4 12 3 3" xfId="11831"/>
    <cellStyle name="Normal 4 12 4" xfId="11832"/>
    <cellStyle name="Normal 4 12 5" xfId="11833"/>
    <cellStyle name="Normal 4 12 6" xfId="11834"/>
    <cellStyle name="Normal 4 12_Income Statement " xfId="11835"/>
    <cellStyle name="Normal 4 120" xfId="11836"/>
    <cellStyle name="Normal 4 121" xfId="11837"/>
    <cellStyle name="Normal 4 122" xfId="11838"/>
    <cellStyle name="Normal 4 123" xfId="11839"/>
    <cellStyle name="Normal 4 124" xfId="11840"/>
    <cellStyle name="Normal 4 125" xfId="11841"/>
    <cellStyle name="Normal 4 126" xfId="11842"/>
    <cellStyle name="Normal 4 127" xfId="11843"/>
    <cellStyle name="Normal 4 128" xfId="11844"/>
    <cellStyle name="Normal 4 129" xfId="11845"/>
    <cellStyle name="Normal 4 13" xfId="11846"/>
    <cellStyle name="Normal 4 13 2" xfId="11847"/>
    <cellStyle name="Normal 4 13 2 2" xfId="11848"/>
    <cellStyle name="Normal 4 13 2 3" xfId="11849"/>
    <cellStyle name="Normal 4 13 3" xfId="11850"/>
    <cellStyle name="Normal 4 13 3 2" xfId="11851"/>
    <cellStyle name="Normal 4 13 3 3" xfId="11852"/>
    <cellStyle name="Normal 4 13 4" xfId="11853"/>
    <cellStyle name="Normal 4 13 5" xfId="11854"/>
    <cellStyle name="Normal 4 13 6" xfId="11855"/>
    <cellStyle name="Normal 4 13_Income Statement " xfId="11856"/>
    <cellStyle name="Normal 4 130" xfId="11857"/>
    <cellStyle name="Normal 4 131" xfId="11858"/>
    <cellStyle name="Normal 4 132" xfId="11859"/>
    <cellStyle name="Normal 4 14" xfId="11860"/>
    <cellStyle name="Normal 4 14 2" xfId="11861"/>
    <cellStyle name="Normal 4 14 2 2" xfId="11862"/>
    <cellStyle name="Normal 4 14 2 3" xfId="11863"/>
    <cellStyle name="Normal 4 14 3" xfId="11864"/>
    <cellStyle name="Normal 4 14 3 2" xfId="11865"/>
    <cellStyle name="Normal 4 14 3 3" xfId="11866"/>
    <cellStyle name="Normal 4 14 4" xfId="11867"/>
    <cellStyle name="Normal 4 14 5" xfId="11868"/>
    <cellStyle name="Normal 4 14 6" xfId="11869"/>
    <cellStyle name="Normal 4 14_Income Statement " xfId="11870"/>
    <cellStyle name="Normal 4 15" xfId="11871"/>
    <cellStyle name="Normal 4 15 2" xfId="11872"/>
    <cellStyle name="Normal 4 15 2 2" xfId="11873"/>
    <cellStyle name="Normal 4 15 2 3" xfId="11874"/>
    <cellStyle name="Normal 4 15 3" xfId="11875"/>
    <cellStyle name="Normal 4 15 3 2" xfId="11876"/>
    <cellStyle name="Normal 4 15 3 3" xfId="11877"/>
    <cellStyle name="Normal 4 15 4" xfId="11878"/>
    <cellStyle name="Normal 4 15 5" xfId="11879"/>
    <cellStyle name="Normal 4 15 6" xfId="11880"/>
    <cellStyle name="Normal 4 15_Income Statement " xfId="11881"/>
    <cellStyle name="Normal 4 16" xfId="11882"/>
    <cellStyle name="Normal 4 16 2" xfId="11883"/>
    <cellStyle name="Normal 4 16 2 2" xfId="11884"/>
    <cellStyle name="Normal 4 16 2 3" xfId="11885"/>
    <cellStyle name="Normal 4 16 3" xfId="11886"/>
    <cellStyle name="Normal 4 16 3 2" xfId="11887"/>
    <cellStyle name="Normal 4 16 3 3" xfId="11888"/>
    <cellStyle name="Normal 4 16 4" xfId="11889"/>
    <cellStyle name="Normal 4 16 5" xfId="11890"/>
    <cellStyle name="Normal 4 16 6" xfId="11891"/>
    <cellStyle name="Normal 4 16_Income Statement " xfId="11892"/>
    <cellStyle name="Normal 4 17" xfId="11893"/>
    <cellStyle name="Normal 4 17 2" xfId="11894"/>
    <cellStyle name="Normal 4 17 2 2" xfId="11895"/>
    <cellStyle name="Normal 4 17 2 3" xfId="11896"/>
    <cellStyle name="Normal 4 17 3" xfId="11897"/>
    <cellStyle name="Normal 4 17 3 2" xfId="11898"/>
    <cellStyle name="Normal 4 17 3 3" xfId="11899"/>
    <cellStyle name="Normal 4 17 4" xfId="11900"/>
    <cellStyle name="Normal 4 17 5" xfId="11901"/>
    <cellStyle name="Normal 4 17 6" xfId="11902"/>
    <cellStyle name="Normal 4 17_Income Statement " xfId="11903"/>
    <cellStyle name="Normal 4 18" xfId="11904"/>
    <cellStyle name="Normal 4 18 2" xfId="11905"/>
    <cellStyle name="Normal 4 18 2 2" xfId="11906"/>
    <cellStyle name="Normal 4 18 2 3" xfId="11907"/>
    <cellStyle name="Normal 4 18 3" xfId="11908"/>
    <cellStyle name="Normal 4 18 3 2" xfId="11909"/>
    <cellStyle name="Normal 4 18 3 3" xfId="11910"/>
    <cellStyle name="Normal 4 18 4" xfId="11911"/>
    <cellStyle name="Normal 4 18 5" xfId="11912"/>
    <cellStyle name="Normal 4 18 6" xfId="11913"/>
    <cellStyle name="Normal 4 18_Income Statement " xfId="11914"/>
    <cellStyle name="Normal 4 19" xfId="11915"/>
    <cellStyle name="Normal 4 19 2" xfId="11916"/>
    <cellStyle name="Normal 4 19 2 2" xfId="11917"/>
    <cellStyle name="Normal 4 19 2 3" xfId="11918"/>
    <cellStyle name="Normal 4 19 3" xfId="11919"/>
    <cellStyle name="Normal 4 19 3 2" xfId="11920"/>
    <cellStyle name="Normal 4 19 3 3" xfId="11921"/>
    <cellStyle name="Normal 4 19 4" xfId="11922"/>
    <cellStyle name="Normal 4 19 5" xfId="11923"/>
    <cellStyle name="Normal 4 19 6" xfId="11924"/>
    <cellStyle name="Normal 4 19_Income Statement " xfId="11925"/>
    <cellStyle name="Normal 4 2" xfId="11926"/>
    <cellStyle name="Normal 4 2 2" xfId="11927"/>
    <cellStyle name="Normal 4 2 2 2" xfId="11928"/>
    <cellStyle name="Normal 4 2 2 2 2" xfId="11929"/>
    <cellStyle name="Normal 4 2 2 2 3" xfId="11930"/>
    <cellStyle name="Normal 4 2 2 3" xfId="11931"/>
    <cellStyle name="Normal 4 2 2 4" xfId="11932"/>
    <cellStyle name="Normal 4 2 2 5" xfId="11933"/>
    <cellStyle name="Normal 4 2 2_Income Statement " xfId="11934"/>
    <cellStyle name="Normal 4 2 3" xfId="11935"/>
    <cellStyle name="Normal 4 2 3 2" xfId="11936"/>
    <cellStyle name="Normal 4 2 4" xfId="11937"/>
    <cellStyle name="Normal 4 2 5" xfId="11938"/>
    <cellStyle name="Normal 4 2_00431" xfId="11939"/>
    <cellStyle name="Normal 4 20" xfId="11940"/>
    <cellStyle name="Normal 4 20 2" xfId="11941"/>
    <cellStyle name="Normal 4 20 2 2" xfId="11942"/>
    <cellStyle name="Normal 4 20 2 3" xfId="11943"/>
    <cellStyle name="Normal 4 20 3" xfId="11944"/>
    <cellStyle name="Normal 4 20 3 2" xfId="11945"/>
    <cellStyle name="Normal 4 20 3 3" xfId="11946"/>
    <cellStyle name="Normal 4 20 4" xfId="11947"/>
    <cellStyle name="Normal 4 20 5" xfId="11948"/>
    <cellStyle name="Normal 4 20 6" xfId="11949"/>
    <cellStyle name="Normal 4 20_Income Statement " xfId="11950"/>
    <cellStyle name="Normal 4 21" xfId="11951"/>
    <cellStyle name="Normal 4 21 2" xfId="11952"/>
    <cellStyle name="Normal 4 21 2 2" xfId="11953"/>
    <cellStyle name="Normal 4 21 2 3" xfId="11954"/>
    <cellStyle name="Normal 4 21 3" xfId="11955"/>
    <cellStyle name="Normal 4 21 3 2" xfId="11956"/>
    <cellStyle name="Normal 4 21 3 3" xfId="11957"/>
    <cellStyle name="Normal 4 21 4" xfId="11958"/>
    <cellStyle name="Normal 4 21 5" xfId="11959"/>
    <cellStyle name="Normal 4 21 6" xfId="11960"/>
    <cellStyle name="Normal 4 21_Income Statement " xfId="11961"/>
    <cellStyle name="Normal 4 22" xfId="11962"/>
    <cellStyle name="Normal 4 22 2" xfId="11963"/>
    <cellStyle name="Normal 4 22 2 2" xfId="11964"/>
    <cellStyle name="Normal 4 22 2 3" xfId="11965"/>
    <cellStyle name="Normal 4 22 3" xfId="11966"/>
    <cellStyle name="Normal 4 22 3 2" xfId="11967"/>
    <cellStyle name="Normal 4 22 3 3" xfId="11968"/>
    <cellStyle name="Normal 4 22 4" xfId="11969"/>
    <cellStyle name="Normal 4 22 5" xfId="11970"/>
    <cellStyle name="Normal 4 22 6" xfId="11971"/>
    <cellStyle name="Normal 4 22_Income Statement " xfId="11972"/>
    <cellStyle name="Normal 4 23" xfId="11973"/>
    <cellStyle name="Normal 4 23 2" xfId="11974"/>
    <cellStyle name="Normal 4 23 2 2" xfId="11975"/>
    <cellStyle name="Normal 4 23 2 3" xfId="11976"/>
    <cellStyle name="Normal 4 23 3" xfId="11977"/>
    <cellStyle name="Normal 4 23 3 2" xfId="11978"/>
    <cellStyle name="Normal 4 23 3 3" xfId="11979"/>
    <cellStyle name="Normal 4 23 4" xfId="11980"/>
    <cellStyle name="Normal 4 23 5" xfId="11981"/>
    <cellStyle name="Normal 4 23 6" xfId="11982"/>
    <cellStyle name="Normal 4 23_Income Statement " xfId="11983"/>
    <cellStyle name="Normal 4 24" xfId="11984"/>
    <cellStyle name="Normal 4 24 2" xfId="11985"/>
    <cellStyle name="Normal 4 24 2 2" xfId="11986"/>
    <cellStyle name="Normal 4 24 2 3" xfId="11987"/>
    <cellStyle name="Normal 4 24 3" xfId="11988"/>
    <cellStyle name="Normal 4 24 3 2" xfId="11989"/>
    <cellStyle name="Normal 4 24 3 3" xfId="11990"/>
    <cellStyle name="Normal 4 24 4" xfId="11991"/>
    <cellStyle name="Normal 4 24 5" xfId="11992"/>
    <cellStyle name="Normal 4 24 6" xfId="11993"/>
    <cellStyle name="Normal 4 24_Income Statement " xfId="11994"/>
    <cellStyle name="Normal 4 25" xfId="11995"/>
    <cellStyle name="Normal 4 25 2" xfId="11996"/>
    <cellStyle name="Normal 4 25 2 2" xfId="11997"/>
    <cellStyle name="Normal 4 25 2 3" xfId="11998"/>
    <cellStyle name="Normal 4 25 3" xfId="11999"/>
    <cellStyle name="Normal 4 25 3 2" xfId="12000"/>
    <cellStyle name="Normal 4 25 3 3" xfId="12001"/>
    <cellStyle name="Normal 4 25 4" xfId="12002"/>
    <cellStyle name="Normal 4 25 5" xfId="12003"/>
    <cellStyle name="Normal 4 25 6" xfId="12004"/>
    <cellStyle name="Normal 4 25_Income Statement " xfId="12005"/>
    <cellStyle name="Normal 4 26" xfId="12006"/>
    <cellStyle name="Normal 4 26 2" xfId="12007"/>
    <cellStyle name="Normal 4 26 2 2" xfId="12008"/>
    <cellStyle name="Normal 4 26 2 3" xfId="12009"/>
    <cellStyle name="Normal 4 26 3" xfId="12010"/>
    <cellStyle name="Normal 4 26 3 2" xfId="12011"/>
    <cellStyle name="Normal 4 26 3 3" xfId="12012"/>
    <cellStyle name="Normal 4 26 4" xfId="12013"/>
    <cellStyle name="Normal 4 26 5" xfId="12014"/>
    <cellStyle name="Normal 4 26 6" xfId="12015"/>
    <cellStyle name="Normal 4 26_Income Statement " xfId="12016"/>
    <cellStyle name="Normal 4 27" xfId="12017"/>
    <cellStyle name="Normal 4 27 2" xfId="12018"/>
    <cellStyle name="Normal 4 27 2 2" xfId="12019"/>
    <cellStyle name="Normal 4 27 2 3" xfId="12020"/>
    <cellStyle name="Normal 4 27 3" xfId="12021"/>
    <cellStyle name="Normal 4 27 3 2" xfId="12022"/>
    <cellStyle name="Normal 4 27 3 3" xfId="12023"/>
    <cellStyle name="Normal 4 27 4" xfId="12024"/>
    <cellStyle name="Normal 4 27 5" xfId="12025"/>
    <cellStyle name="Normal 4 27 6" xfId="12026"/>
    <cellStyle name="Normal 4 27_Income Statement " xfId="12027"/>
    <cellStyle name="Normal 4 28" xfId="12028"/>
    <cellStyle name="Normal 4 28 2" xfId="12029"/>
    <cellStyle name="Normal 4 28 2 2" xfId="12030"/>
    <cellStyle name="Normal 4 28 2 3" xfId="12031"/>
    <cellStyle name="Normal 4 28 3" xfId="12032"/>
    <cellStyle name="Normal 4 28 3 2" xfId="12033"/>
    <cellStyle name="Normal 4 28 3 3" xfId="12034"/>
    <cellStyle name="Normal 4 28 4" xfId="12035"/>
    <cellStyle name="Normal 4 28 5" xfId="12036"/>
    <cellStyle name="Normal 4 28 6" xfId="12037"/>
    <cellStyle name="Normal 4 28_Income Statement " xfId="12038"/>
    <cellStyle name="Normal 4 29" xfId="12039"/>
    <cellStyle name="Normal 4 29 2" xfId="12040"/>
    <cellStyle name="Normal 4 29 2 2" xfId="12041"/>
    <cellStyle name="Normal 4 29 2 3" xfId="12042"/>
    <cellStyle name="Normal 4 29 3" xfId="12043"/>
    <cellStyle name="Normal 4 29 3 2" xfId="12044"/>
    <cellStyle name="Normal 4 29 3 3" xfId="12045"/>
    <cellStyle name="Normal 4 29 4" xfId="12046"/>
    <cellStyle name="Normal 4 29 5" xfId="12047"/>
    <cellStyle name="Normal 4 29 6" xfId="12048"/>
    <cellStyle name="Normal 4 29_Income Statement " xfId="12049"/>
    <cellStyle name="Normal 4 3" xfId="12050"/>
    <cellStyle name="Normal 4 3 2" xfId="12051"/>
    <cellStyle name="Normal 4 3 2 2" xfId="12052"/>
    <cellStyle name="Normal 4 3 2 3" xfId="12053"/>
    <cellStyle name="Normal 4 3 3" xfId="12054"/>
    <cellStyle name="Normal 4 3 4" xfId="12055"/>
    <cellStyle name="Normal 4 3 5" xfId="12056"/>
    <cellStyle name="Normal 4 3 6" xfId="12057"/>
    <cellStyle name="Normal 4 3 7" xfId="12058"/>
    <cellStyle name="Normal 4 3 8" xfId="12059"/>
    <cellStyle name="Normal 4 3_Income Statement " xfId="12060"/>
    <cellStyle name="Normal 4 30" xfId="12061"/>
    <cellStyle name="Normal 4 30 2" xfId="12062"/>
    <cellStyle name="Normal 4 30 2 2" xfId="12063"/>
    <cellStyle name="Normal 4 30 2 3" xfId="12064"/>
    <cellStyle name="Normal 4 30 3" xfId="12065"/>
    <cellStyle name="Normal 4 30 3 2" xfId="12066"/>
    <cellStyle name="Normal 4 30 3 3" xfId="12067"/>
    <cellStyle name="Normal 4 30 4" xfId="12068"/>
    <cellStyle name="Normal 4 30 5" xfId="12069"/>
    <cellStyle name="Normal 4 30 6" xfId="12070"/>
    <cellStyle name="Normal 4 30_Income Statement " xfId="12071"/>
    <cellStyle name="Normal 4 31" xfId="12072"/>
    <cellStyle name="Normal 4 31 2" xfId="12073"/>
    <cellStyle name="Normal 4 31 2 2" xfId="12074"/>
    <cellStyle name="Normal 4 31 2 3" xfId="12075"/>
    <cellStyle name="Normal 4 31 3" xfId="12076"/>
    <cellStyle name="Normal 4 31 3 2" xfId="12077"/>
    <cellStyle name="Normal 4 31 3 3" xfId="12078"/>
    <cellStyle name="Normal 4 31 4" xfId="12079"/>
    <cellStyle name="Normal 4 31 5" xfId="12080"/>
    <cellStyle name="Normal 4 31 6" xfId="12081"/>
    <cellStyle name="Normal 4 31_Income Statement " xfId="12082"/>
    <cellStyle name="Normal 4 32" xfId="12083"/>
    <cellStyle name="Normal 4 32 2" xfId="12084"/>
    <cellStyle name="Normal 4 32 2 2" xfId="12085"/>
    <cellStyle name="Normal 4 32 2 3" xfId="12086"/>
    <cellStyle name="Normal 4 32 3" xfId="12087"/>
    <cellStyle name="Normal 4 32 3 2" xfId="12088"/>
    <cellStyle name="Normal 4 32 3 3" xfId="12089"/>
    <cellStyle name="Normal 4 32 4" xfId="12090"/>
    <cellStyle name="Normal 4 32 5" xfId="12091"/>
    <cellStyle name="Normal 4 32 6" xfId="12092"/>
    <cellStyle name="Normal 4 32_Income Statement " xfId="12093"/>
    <cellStyle name="Normal 4 33" xfId="12094"/>
    <cellStyle name="Normal 4 33 2" xfId="12095"/>
    <cellStyle name="Normal 4 33 2 2" xfId="12096"/>
    <cellStyle name="Normal 4 33 2 3" xfId="12097"/>
    <cellStyle name="Normal 4 33 3" xfId="12098"/>
    <cellStyle name="Normal 4 33 3 2" xfId="12099"/>
    <cellStyle name="Normal 4 33 3 3" xfId="12100"/>
    <cellStyle name="Normal 4 33 4" xfId="12101"/>
    <cellStyle name="Normal 4 33 5" xfId="12102"/>
    <cellStyle name="Normal 4 33 6" xfId="12103"/>
    <cellStyle name="Normal 4 33_Income Statement " xfId="12104"/>
    <cellStyle name="Normal 4 34" xfId="12105"/>
    <cellStyle name="Normal 4 34 2" xfId="12106"/>
    <cellStyle name="Normal 4 34 2 2" xfId="12107"/>
    <cellStyle name="Normal 4 34 2 3" xfId="12108"/>
    <cellStyle name="Normal 4 34 3" xfId="12109"/>
    <cellStyle name="Normal 4 34 3 2" xfId="12110"/>
    <cellStyle name="Normal 4 34 3 3" xfId="12111"/>
    <cellStyle name="Normal 4 34 4" xfId="12112"/>
    <cellStyle name="Normal 4 34 5" xfId="12113"/>
    <cellStyle name="Normal 4 34 6" xfId="12114"/>
    <cellStyle name="Normal 4 34_Income Statement " xfId="12115"/>
    <cellStyle name="Normal 4 35" xfId="12116"/>
    <cellStyle name="Normal 4 35 2" xfId="12117"/>
    <cellStyle name="Normal 4 35 2 2" xfId="12118"/>
    <cellStyle name="Normal 4 35 2 3" xfId="12119"/>
    <cellStyle name="Normal 4 35 3" xfId="12120"/>
    <cellStyle name="Normal 4 35 3 2" xfId="12121"/>
    <cellStyle name="Normal 4 35 3 3" xfId="12122"/>
    <cellStyle name="Normal 4 35 4" xfId="12123"/>
    <cellStyle name="Normal 4 35 5" xfId="12124"/>
    <cellStyle name="Normal 4 35 6" xfId="12125"/>
    <cellStyle name="Normal 4 35_Income Statement " xfId="12126"/>
    <cellStyle name="Normal 4 36" xfId="12127"/>
    <cellStyle name="Normal 4 36 2" xfId="12128"/>
    <cellStyle name="Normal 4 36 2 2" xfId="12129"/>
    <cellStyle name="Normal 4 36 2 3" xfId="12130"/>
    <cellStyle name="Normal 4 36 3" xfId="12131"/>
    <cellStyle name="Normal 4 36 3 2" xfId="12132"/>
    <cellStyle name="Normal 4 36 3 3" xfId="12133"/>
    <cellStyle name="Normal 4 36 4" xfId="12134"/>
    <cellStyle name="Normal 4 36 5" xfId="12135"/>
    <cellStyle name="Normal 4 36 6" xfId="12136"/>
    <cellStyle name="Normal 4 36_Income Statement " xfId="12137"/>
    <cellStyle name="Normal 4 37" xfId="12138"/>
    <cellStyle name="Normal 4 37 2" xfId="12139"/>
    <cellStyle name="Normal 4 37 2 2" xfId="12140"/>
    <cellStyle name="Normal 4 37 2 3" xfId="12141"/>
    <cellStyle name="Normal 4 37 3" xfId="12142"/>
    <cellStyle name="Normal 4 37 3 2" xfId="12143"/>
    <cellStyle name="Normal 4 37 3 3" xfId="12144"/>
    <cellStyle name="Normal 4 37 4" xfId="12145"/>
    <cellStyle name="Normal 4 37 5" xfId="12146"/>
    <cellStyle name="Normal 4 37 6" xfId="12147"/>
    <cellStyle name="Normal 4 37_Income Statement " xfId="12148"/>
    <cellStyle name="Normal 4 38" xfId="12149"/>
    <cellStyle name="Normal 4 38 2" xfId="12150"/>
    <cellStyle name="Normal 4 38 2 2" xfId="12151"/>
    <cellStyle name="Normal 4 38 2 3" xfId="12152"/>
    <cellStyle name="Normal 4 38 3" xfId="12153"/>
    <cellStyle name="Normal 4 38 3 2" xfId="12154"/>
    <cellStyle name="Normal 4 38 3 3" xfId="12155"/>
    <cellStyle name="Normal 4 38 4" xfId="12156"/>
    <cellStyle name="Normal 4 38 5" xfId="12157"/>
    <cellStyle name="Normal 4 38 6" xfId="12158"/>
    <cellStyle name="Normal 4 38_Income Statement " xfId="12159"/>
    <cellStyle name="Normal 4 39" xfId="12160"/>
    <cellStyle name="Normal 4 39 2" xfId="12161"/>
    <cellStyle name="Normal 4 39 2 2" xfId="12162"/>
    <cellStyle name="Normal 4 39 2 3" xfId="12163"/>
    <cellStyle name="Normal 4 39 3" xfId="12164"/>
    <cellStyle name="Normal 4 39 3 2" xfId="12165"/>
    <cellStyle name="Normal 4 39 3 3" xfId="12166"/>
    <cellStyle name="Normal 4 39 4" xfId="12167"/>
    <cellStyle name="Normal 4 39 5" xfId="12168"/>
    <cellStyle name="Normal 4 39 6" xfId="12169"/>
    <cellStyle name="Normal 4 39_Income Statement " xfId="12170"/>
    <cellStyle name="Normal 4 4" xfId="12171"/>
    <cellStyle name="Normal 4 4 2" xfId="12172"/>
    <cellStyle name="Normal 4 40" xfId="12173"/>
    <cellStyle name="Normal 4 40 2" xfId="12174"/>
    <cellStyle name="Normal 4 40 2 2" xfId="12175"/>
    <cellStyle name="Normal 4 40 2 3" xfId="12176"/>
    <cellStyle name="Normal 4 40 3" xfId="12177"/>
    <cellStyle name="Normal 4 40 3 2" xfId="12178"/>
    <cellStyle name="Normal 4 40 3 3" xfId="12179"/>
    <cellStyle name="Normal 4 40 4" xfId="12180"/>
    <cellStyle name="Normal 4 40 5" xfId="12181"/>
    <cellStyle name="Normal 4 40 6" xfId="12182"/>
    <cellStyle name="Normal 4 40_Income Statement " xfId="12183"/>
    <cellStyle name="Normal 4 41" xfId="12184"/>
    <cellStyle name="Normal 4 41 2" xfId="12185"/>
    <cellStyle name="Normal 4 41 2 2" xfId="12186"/>
    <cellStyle name="Normal 4 41 2 3" xfId="12187"/>
    <cellStyle name="Normal 4 41 3" xfId="12188"/>
    <cellStyle name="Normal 4 41 3 2" xfId="12189"/>
    <cellStyle name="Normal 4 41 3 3" xfId="12190"/>
    <cellStyle name="Normal 4 41 4" xfId="12191"/>
    <cellStyle name="Normal 4 41 5" xfId="12192"/>
    <cellStyle name="Normal 4 41 6" xfId="12193"/>
    <cellStyle name="Normal 4 41_Income Statement " xfId="12194"/>
    <cellStyle name="Normal 4 42" xfId="12195"/>
    <cellStyle name="Normal 4 42 2" xfId="12196"/>
    <cellStyle name="Normal 4 42 2 2" xfId="12197"/>
    <cellStyle name="Normal 4 42 2 3" xfId="12198"/>
    <cellStyle name="Normal 4 42 3" xfId="12199"/>
    <cellStyle name="Normal 4 42 3 2" xfId="12200"/>
    <cellStyle name="Normal 4 42 3 3" xfId="12201"/>
    <cellStyle name="Normal 4 42 4" xfId="12202"/>
    <cellStyle name="Normal 4 42 5" xfId="12203"/>
    <cellStyle name="Normal 4 42 6" xfId="12204"/>
    <cellStyle name="Normal 4 42_Income Statement " xfId="12205"/>
    <cellStyle name="Normal 4 43" xfId="12206"/>
    <cellStyle name="Normal 4 43 2" xfId="12207"/>
    <cellStyle name="Normal 4 43 2 2" xfId="12208"/>
    <cellStyle name="Normal 4 43 2 3" xfId="12209"/>
    <cellStyle name="Normal 4 43 3" xfId="12210"/>
    <cellStyle name="Normal 4 43 3 2" xfId="12211"/>
    <cellStyle name="Normal 4 43 3 3" xfId="12212"/>
    <cellStyle name="Normal 4 43 4" xfId="12213"/>
    <cellStyle name="Normal 4 43 5" xfId="12214"/>
    <cellStyle name="Normal 4 43 6" xfId="12215"/>
    <cellStyle name="Normal 4 43_Income Statement " xfId="12216"/>
    <cellStyle name="Normal 4 44" xfId="12217"/>
    <cellStyle name="Normal 4 44 2" xfId="12218"/>
    <cellStyle name="Normal 4 44 2 2" xfId="12219"/>
    <cellStyle name="Normal 4 44 2 3" xfId="12220"/>
    <cellStyle name="Normal 4 44 3" xfId="12221"/>
    <cellStyle name="Normal 4 44 3 2" xfId="12222"/>
    <cellStyle name="Normal 4 44 3 3" xfId="12223"/>
    <cellStyle name="Normal 4 44 4" xfId="12224"/>
    <cellStyle name="Normal 4 44 5" xfId="12225"/>
    <cellStyle name="Normal 4 44 6" xfId="12226"/>
    <cellStyle name="Normal 4 44_Income Statement " xfId="12227"/>
    <cellStyle name="Normal 4 45" xfId="12228"/>
    <cellStyle name="Normal 4 45 2" xfId="12229"/>
    <cellStyle name="Normal 4 45 2 2" xfId="12230"/>
    <cellStyle name="Normal 4 45 2 3" xfId="12231"/>
    <cellStyle name="Normal 4 45 3" xfId="12232"/>
    <cellStyle name="Normal 4 45 3 2" xfId="12233"/>
    <cellStyle name="Normal 4 45 3 3" xfId="12234"/>
    <cellStyle name="Normal 4 45 4" xfId="12235"/>
    <cellStyle name="Normal 4 45 5" xfId="12236"/>
    <cellStyle name="Normal 4 45 6" xfId="12237"/>
    <cellStyle name="Normal 4 45_Income Statement " xfId="12238"/>
    <cellStyle name="Normal 4 46" xfId="12239"/>
    <cellStyle name="Normal 4 46 2" xfId="12240"/>
    <cellStyle name="Normal 4 46 2 2" xfId="12241"/>
    <cellStyle name="Normal 4 46 2 3" xfId="12242"/>
    <cellStyle name="Normal 4 46 3" xfId="12243"/>
    <cellStyle name="Normal 4 46 3 2" xfId="12244"/>
    <cellStyle name="Normal 4 46 3 3" xfId="12245"/>
    <cellStyle name="Normal 4 46 4" xfId="12246"/>
    <cellStyle name="Normal 4 46 5" xfId="12247"/>
    <cellStyle name="Normal 4 46 6" xfId="12248"/>
    <cellStyle name="Normal 4 46_Income Statement " xfId="12249"/>
    <cellStyle name="Normal 4 47" xfId="12250"/>
    <cellStyle name="Normal 4 47 2" xfId="12251"/>
    <cellStyle name="Normal 4 47 2 2" xfId="12252"/>
    <cellStyle name="Normal 4 47 2 3" xfId="12253"/>
    <cellStyle name="Normal 4 47 3" xfId="12254"/>
    <cellStyle name="Normal 4 47 3 2" xfId="12255"/>
    <cellStyle name="Normal 4 47 3 3" xfId="12256"/>
    <cellStyle name="Normal 4 47 4" xfId="12257"/>
    <cellStyle name="Normal 4 47 5" xfId="12258"/>
    <cellStyle name="Normal 4 47 6" xfId="12259"/>
    <cellStyle name="Normal 4 47_Income Statement " xfId="12260"/>
    <cellStyle name="Normal 4 48" xfId="12261"/>
    <cellStyle name="Normal 4 48 2" xfId="12262"/>
    <cellStyle name="Normal 4 48 2 2" xfId="12263"/>
    <cellStyle name="Normal 4 48 2 3" xfId="12264"/>
    <cellStyle name="Normal 4 48 3" xfId="12265"/>
    <cellStyle name="Normal 4 48 3 2" xfId="12266"/>
    <cellStyle name="Normal 4 48 3 3" xfId="12267"/>
    <cellStyle name="Normal 4 48 4" xfId="12268"/>
    <cellStyle name="Normal 4 48 5" xfId="12269"/>
    <cellStyle name="Normal 4 48 6" xfId="12270"/>
    <cellStyle name="Normal 4 48_Income Statement " xfId="12271"/>
    <cellStyle name="Normal 4 49" xfId="12272"/>
    <cellStyle name="Normal 4 49 2" xfId="12273"/>
    <cellStyle name="Normal 4 49 2 2" xfId="12274"/>
    <cellStyle name="Normal 4 49 2 3" xfId="12275"/>
    <cellStyle name="Normal 4 49 3" xfId="12276"/>
    <cellStyle name="Normal 4 49 3 2" xfId="12277"/>
    <cellStyle name="Normal 4 49 3 3" xfId="12278"/>
    <cellStyle name="Normal 4 49 4" xfId="12279"/>
    <cellStyle name="Normal 4 49 5" xfId="12280"/>
    <cellStyle name="Normal 4 49 6" xfId="12281"/>
    <cellStyle name="Normal 4 49_Income Statement " xfId="12282"/>
    <cellStyle name="Normal 4 5" xfId="12283"/>
    <cellStyle name="Normal 4 5 10" xfId="12284"/>
    <cellStyle name="Normal 4 5 10 2" xfId="12285"/>
    <cellStyle name="Normal 4 5 10 2 2" xfId="12286"/>
    <cellStyle name="Normal 4 5 10 2 3" xfId="12287"/>
    <cellStyle name="Normal 4 5 10 3" xfId="12288"/>
    <cellStyle name="Normal 4 5 10 3 2" xfId="12289"/>
    <cellStyle name="Normal 4 5 10 3 3" xfId="12290"/>
    <cellStyle name="Normal 4 5 10 4" xfId="12291"/>
    <cellStyle name="Normal 4 5 10 5" xfId="12292"/>
    <cellStyle name="Normal 4 5 10 6" xfId="12293"/>
    <cellStyle name="Normal 4 5 10_Income Statement " xfId="12294"/>
    <cellStyle name="Normal 4 5 11" xfId="12295"/>
    <cellStyle name="Normal 4 5 11 2" xfId="12296"/>
    <cellStyle name="Normal 4 5 11 2 2" xfId="12297"/>
    <cellStyle name="Normal 4 5 11 2 3" xfId="12298"/>
    <cellStyle name="Normal 4 5 11 3" xfId="12299"/>
    <cellStyle name="Normal 4 5 11 3 2" xfId="12300"/>
    <cellStyle name="Normal 4 5 11 3 3" xfId="12301"/>
    <cellStyle name="Normal 4 5 11 4" xfId="12302"/>
    <cellStyle name="Normal 4 5 11 5" xfId="12303"/>
    <cellStyle name="Normal 4 5 11 6" xfId="12304"/>
    <cellStyle name="Normal 4 5 11_Income Statement " xfId="12305"/>
    <cellStyle name="Normal 4 5 12" xfId="12306"/>
    <cellStyle name="Normal 4 5 12 2" xfId="12307"/>
    <cellStyle name="Normal 4 5 12 2 2" xfId="12308"/>
    <cellStyle name="Normal 4 5 12 2 3" xfId="12309"/>
    <cellStyle name="Normal 4 5 12 3" xfId="12310"/>
    <cellStyle name="Normal 4 5 12 3 2" xfId="12311"/>
    <cellStyle name="Normal 4 5 12 3 3" xfId="12312"/>
    <cellStyle name="Normal 4 5 12 4" xfId="12313"/>
    <cellStyle name="Normal 4 5 12 5" xfId="12314"/>
    <cellStyle name="Normal 4 5 12 6" xfId="12315"/>
    <cellStyle name="Normal 4 5 12_Income Statement " xfId="12316"/>
    <cellStyle name="Normal 4 5 13" xfId="12317"/>
    <cellStyle name="Normal 4 5 13 2" xfId="12318"/>
    <cellStyle name="Normal 4 5 13 2 2" xfId="12319"/>
    <cellStyle name="Normal 4 5 13 2 3" xfId="12320"/>
    <cellStyle name="Normal 4 5 13 3" xfId="12321"/>
    <cellStyle name="Normal 4 5 13 3 2" xfId="12322"/>
    <cellStyle name="Normal 4 5 13 3 3" xfId="12323"/>
    <cellStyle name="Normal 4 5 13 4" xfId="12324"/>
    <cellStyle name="Normal 4 5 13 5" xfId="12325"/>
    <cellStyle name="Normal 4 5 13 6" xfId="12326"/>
    <cellStyle name="Normal 4 5 13_Income Statement " xfId="12327"/>
    <cellStyle name="Normal 4 5 14" xfId="12328"/>
    <cellStyle name="Normal 4 5 14 2" xfId="12329"/>
    <cellStyle name="Normal 4 5 14 2 2" xfId="12330"/>
    <cellStyle name="Normal 4 5 14 2 3" xfId="12331"/>
    <cellStyle name="Normal 4 5 14 3" xfId="12332"/>
    <cellStyle name="Normal 4 5 14 3 2" xfId="12333"/>
    <cellStyle name="Normal 4 5 14 3 3" xfId="12334"/>
    <cellStyle name="Normal 4 5 14 4" xfId="12335"/>
    <cellStyle name="Normal 4 5 14 5" xfId="12336"/>
    <cellStyle name="Normal 4 5 14 6" xfId="12337"/>
    <cellStyle name="Normal 4 5 14_Income Statement " xfId="12338"/>
    <cellStyle name="Normal 4 5 15" xfId="12339"/>
    <cellStyle name="Normal 4 5 15 2" xfId="12340"/>
    <cellStyle name="Normal 4 5 15 2 2" xfId="12341"/>
    <cellStyle name="Normal 4 5 15 2 3" xfId="12342"/>
    <cellStyle name="Normal 4 5 15 3" xfId="12343"/>
    <cellStyle name="Normal 4 5 15 3 2" xfId="12344"/>
    <cellStyle name="Normal 4 5 15 3 3" xfId="12345"/>
    <cellStyle name="Normal 4 5 15 4" xfId="12346"/>
    <cellStyle name="Normal 4 5 15 5" xfId="12347"/>
    <cellStyle name="Normal 4 5 15 6" xfId="12348"/>
    <cellStyle name="Normal 4 5 15_Income Statement " xfId="12349"/>
    <cellStyle name="Normal 4 5 16" xfId="12350"/>
    <cellStyle name="Normal 4 5 16 2" xfId="12351"/>
    <cellStyle name="Normal 4 5 16 2 2" xfId="12352"/>
    <cellStyle name="Normal 4 5 16 2 3" xfId="12353"/>
    <cellStyle name="Normal 4 5 16 3" xfId="12354"/>
    <cellStyle name="Normal 4 5 16 3 2" xfId="12355"/>
    <cellStyle name="Normal 4 5 16 3 3" xfId="12356"/>
    <cellStyle name="Normal 4 5 16 4" xfId="12357"/>
    <cellStyle name="Normal 4 5 16 5" xfId="12358"/>
    <cellStyle name="Normal 4 5 16 6" xfId="12359"/>
    <cellStyle name="Normal 4 5 16_Income Statement " xfId="12360"/>
    <cellStyle name="Normal 4 5 17" xfId="12361"/>
    <cellStyle name="Normal 4 5 17 2" xfId="12362"/>
    <cellStyle name="Normal 4 5 17 2 2" xfId="12363"/>
    <cellStyle name="Normal 4 5 17 2 3" xfId="12364"/>
    <cellStyle name="Normal 4 5 17 3" xfId="12365"/>
    <cellStyle name="Normal 4 5 17 3 2" xfId="12366"/>
    <cellStyle name="Normal 4 5 17 3 3" xfId="12367"/>
    <cellStyle name="Normal 4 5 17 4" xfId="12368"/>
    <cellStyle name="Normal 4 5 17 5" xfId="12369"/>
    <cellStyle name="Normal 4 5 17 6" xfId="12370"/>
    <cellStyle name="Normal 4 5 17_Income Statement " xfId="12371"/>
    <cellStyle name="Normal 4 5 18" xfId="12372"/>
    <cellStyle name="Normal 4 5 18 2" xfId="12373"/>
    <cellStyle name="Normal 4 5 18 2 2" xfId="12374"/>
    <cellStyle name="Normal 4 5 18 2 3" xfId="12375"/>
    <cellStyle name="Normal 4 5 18 3" xfId="12376"/>
    <cellStyle name="Normal 4 5 18 3 2" xfId="12377"/>
    <cellStyle name="Normal 4 5 18 3 3" xfId="12378"/>
    <cellStyle name="Normal 4 5 18 4" xfId="12379"/>
    <cellStyle name="Normal 4 5 18 5" xfId="12380"/>
    <cellStyle name="Normal 4 5 18 6" xfId="12381"/>
    <cellStyle name="Normal 4 5 18_Income Statement " xfId="12382"/>
    <cellStyle name="Normal 4 5 19" xfId="12383"/>
    <cellStyle name="Normal 4 5 19 2" xfId="12384"/>
    <cellStyle name="Normal 4 5 19 2 2" xfId="12385"/>
    <cellStyle name="Normal 4 5 19 2 3" xfId="12386"/>
    <cellStyle name="Normal 4 5 19 3" xfId="12387"/>
    <cellStyle name="Normal 4 5 19 3 2" xfId="12388"/>
    <cellStyle name="Normal 4 5 19 3 3" xfId="12389"/>
    <cellStyle name="Normal 4 5 19 4" xfId="12390"/>
    <cellStyle name="Normal 4 5 19 5" xfId="12391"/>
    <cellStyle name="Normal 4 5 19 6" xfId="12392"/>
    <cellStyle name="Normal 4 5 19_Income Statement " xfId="12393"/>
    <cellStyle name="Normal 4 5 2" xfId="12394"/>
    <cellStyle name="Normal 4 5 2 2" xfId="12395"/>
    <cellStyle name="Normal 4 5 2 2 2" xfId="12396"/>
    <cellStyle name="Normal 4 5 2 2 3" xfId="12397"/>
    <cellStyle name="Normal 4 5 2 3" xfId="12398"/>
    <cellStyle name="Normal 4 5 2 3 2" xfId="12399"/>
    <cellStyle name="Normal 4 5 2 3 3" xfId="12400"/>
    <cellStyle name="Normal 4 5 2 4" xfId="12401"/>
    <cellStyle name="Normal 4 5 2 5" xfId="12402"/>
    <cellStyle name="Normal 4 5 2 6" xfId="12403"/>
    <cellStyle name="Normal 4 5 2_Income Statement " xfId="12404"/>
    <cellStyle name="Normal 4 5 20" xfId="12405"/>
    <cellStyle name="Normal 4 5 20 2" xfId="12406"/>
    <cellStyle name="Normal 4 5 20 3" xfId="12407"/>
    <cellStyle name="Normal 4 5 21" xfId="12408"/>
    <cellStyle name="Normal 4 5 22" xfId="12409"/>
    <cellStyle name="Normal 4 5 23" xfId="12410"/>
    <cellStyle name="Normal 4 5 24" xfId="12411"/>
    <cellStyle name="Normal 4 5 25" xfId="12412"/>
    <cellStyle name="Normal 4 5 26" xfId="12413"/>
    <cellStyle name="Normal 4 5 27" xfId="12414"/>
    <cellStyle name="Normal 4 5 28" xfId="12415"/>
    <cellStyle name="Normal 4 5 29" xfId="12416"/>
    <cellStyle name="Normal 4 5 3" xfId="12417"/>
    <cellStyle name="Normal 4 5 3 2" xfId="12418"/>
    <cellStyle name="Normal 4 5 3 2 2" xfId="12419"/>
    <cellStyle name="Normal 4 5 3 2 3" xfId="12420"/>
    <cellStyle name="Normal 4 5 3 3" xfId="12421"/>
    <cellStyle name="Normal 4 5 3 3 2" xfId="12422"/>
    <cellStyle name="Normal 4 5 3 3 3" xfId="12423"/>
    <cellStyle name="Normal 4 5 3 4" xfId="12424"/>
    <cellStyle name="Normal 4 5 3 5" xfId="12425"/>
    <cellStyle name="Normal 4 5 3 6" xfId="12426"/>
    <cellStyle name="Normal 4 5 3_Income Statement " xfId="12427"/>
    <cellStyle name="Normal 4 5 30" xfId="12428"/>
    <cellStyle name="Normal 4 5 31" xfId="12429"/>
    <cellStyle name="Normal 4 5 32" xfId="12430"/>
    <cellStyle name="Normal 4 5 33" xfId="12431"/>
    <cellStyle name="Normal 4 5 34" xfId="12432"/>
    <cellStyle name="Normal 4 5 4" xfId="12433"/>
    <cellStyle name="Normal 4 5 4 2" xfId="12434"/>
    <cellStyle name="Normal 4 5 4 2 2" xfId="12435"/>
    <cellStyle name="Normal 4 5 4 2 3" xfId="12436"/>
    <cellStyle name="Normal 4 5 4 3" xfId="12437"/>
    <cellStyle name="Normal 4 5 4 3 2" xfId="12438"/>
    <cellStyle name="Normal 4 5 4 3 3" xfId="12439"/>
    <cellStyle name="Normal 4 5 4 4" xfId="12440"/>
    <cellStyle name="Normal 4 5 4 5" xfId="12441"/>
    <cellStyle name="Normal 4 5 4 6" xfId="12442"/>
    <cellStyle name="Normal 4 5 4_Income Statement " xfId="12443"/>
    <cellStyle name="Normal 4 5 5" xfId="12444"/>
    <cellStyle name="Normal 4 5 5 2" xfId="12445"/>
    <cellStyle name="Normal 4 5 5 2 2" xfId="12446"/>
    <cellStyle name="Normal 4 5 5 2 3" xfId="12447"/>
    <cellStyle name="Normal 4 5 5 3" xfId="12448"/>
    <cellStyle name="Normal 4 5 5 3 2" xfId="12449"/>
    <cellStyle name="Normal 4 5 5 3 3" xfId="12450"/>
    <cellStyle name="Normal 4 5 5 4" xfId="12451"/>
    <cellStyle name="Normal 4 5 5 5" xfId="12452"/>
    <cellStyle name="Normal 4 5 5 6" xfId="12453"/>
    <cellStyle name="Normal 4 5 5_Income Statement " xfId="12454"/>
    <cellStyle name="Normal 4 5 6" xfId="12455"/>
    <cellStyle name="Normal 4 5 6 2" xfId="12456"/>
    <cellStyle name="Normal 4 5 6 2 2" xfId="12457"/>
    <cellStyle name="Normal 4 5 6 2 3" xfId="12458"/>
    <cellStyle name="Normal 4 5 6 3" xfId="12459"/>
    <cellStyle name="Normal 4 5 6 3 2" xfId="12460"/>
    <cellStyle name="Normal 4 5 6 3 3" xfId="12461"/>
    <cellStyle name="Normal 4 5 6 4" xfId="12462"/>
    <cellStyle name="Normal 4 5 6 5" xfId="12463"/>
    <cellStyle name="Normal 4 5 6 6" xfId="12464"/>
    <cellStyle name="Normal 4 5 6_Income Statement " xfId="12465"/>
    <cellStyle name="Normal 4 5 7" xfId="12466"/>
    <cellStyle name="Normal 4 5 7 2" xfId="12467"/>
    <cellStyle name="Normal 4 5 7 2 2" xfId="12468"/>
    <cellStyle name="Normal 4 5 7 2 3" xfId="12469"/>
    <cellStyle name="Normal 4 5 7 3" xfId="12470"/>
    <cellStyle name="Normal 4 5 7 3 2" xfId="12471"/>
    <cellStyle name="Normal 4 5 7 3 3" xfId="12472"/>
    <cellStyle name="Normal 4 5 7 4" xfId="12473"/>
    <cellStyle name="Normal 4 5 7 5" xfId="12474"/>
    <cellStyle name="Normal 4 5 7 6" xfId="12475"/>
    <cellStyle name="Normal 4 5 7_Income Statement " xfId="12476"/>
    <cellStyle name="Normal 4 5 8" xfId="12477"/>
    <cellStyle name="Normal 4 5 8 2" xfId="12478"/>
    <cellStyle name="Normal 4 5 8 2 2" xfId="12479"/>
    <cellStyle name="Normal 4 5 8 2 3" xfId="12480"/>
    <cellStyle name="Normal 4 5 8 3" xfId="12481"/>
    <cellStyle name="Normal 4 5 8 3 2" xfId="12482"/>
    <cellStyle name="Normal 4 5 8 3 3" xfId="12483"/>
    <cellStyle name="Normal 4 5 8 4" xfId="12484"/>
    <cellStyle name="Normal 4 5 8 5" xfId="12485"/>
    <cellStyle name="Normal 4 5 8 6" xfId="12486"/>
    <cellStyle name="Normal 4 5 8_Income Statement " xfId="12487"/>
    <cellStyle name="Normal 4 5 9" xfId="12488"/>
    <cellStyle name="Normal 4 5 9 2" xfId="12489"/>
    <cellStyle name="Normal 4 5 9 2 2" xfId="12490"/>
    <cellStyle name="Normal 4 5 9 2 3" xfId="12491"/>
    <cellStyle name="Normal 4 5 9 3" xfId="12492"/>
    <cellStyle name="Normal 4 5 9 3 2" xfId="12493"/>
    <cellStyle name="Normal 4 5 9 3 3" xfId="12494"/>
    <cellStyle name="Normal 4 5 9 4" xfId="12495"/>
    <cellStyle name="Normal 4 5 9 5" xfId="12496"/>
    <cellStyle name="Normal 4 5 9 6" xfId="12497"/>
    <cellStyle name="Normal 4 5 9_Income Statement " xfId="12498"/>
    <cellStyle name="Normal 4 5_60 Keyspan Corp TBBS 6-9" xfId="12499"/>
    <cellStyle name="Normal 4 50" xfId="12500"/>
    <cellStyle name="Normal 4 50 2" xfId="12501"/>
    <cellStyle name="Normal 4 50 2 2" xfId="12502"/>
    <cellStyle name="Normal 4 50 2 3" xfId="12503"/>
    <cellStyle name="Normal 4 50 3" xfId="12504"/>
    <cellStyle name="Normal 4 50 3 2" xfId="12505"/>
    <cellStyle name="Normal 4 50 3 3" xfId="12506"/>
    <cellStyle name="Normal 4 50 4" xfId="12507"/>
    <cellStyle name="Normal 4 50 5" xfId="12508"/>
    <cellStyle name="Normal 4 50 6" xfId="12509"/>
    <cellStyle name="Normal 4 50_Income Statement " xfId="12510"/>
    <cellStyle name="Normal 4 51" xfId="12511"/>
    <cellStyle name="Normal 4 51 2" xfId="12512"/>
    <cellStyle name="Normal 4 51 2 2" xfId="12513"/>
    <cellStyle name="Normal 4 51 2 3" xfId="12514"/>
    <cellStyle name="Normal 4 51 3" xfId="12515"/>
    <cellStyle name="Normal 4 51 3 2" xfId="12516"/>
    <cellStyle name="Normal 4 51 3 3" xfId="12517"/>
    <cellStyle name="Normal 4 51 4" xfId="12518"/>
    <cellStyle name="Normal 4 51 5" xfId="12519"/>
    <cellStyle name="Normal 4 51 6" xfId="12520"/>
    <cellStyle name="Normal 4 51_Income Statement " xfId="12521"/>
    <cellStyle name="Normal 4 52" xfId="12522"/>
    <cellStyle name="Normal 4 52 2" xfId="12523"/>
    <cellStyle name="Normal 4 52 2 2" xfId="12524"/>
    <cellStyle name="Normal 4 52 2 3" xfId="12525"/>
    <cellStyle name="Normal 4 52 3" xfId="12526"/>
    <cellStyle name="Normal 4 52 3 2" xfId="12527"/>
    <cellStyle name="Normal 4 52 3 3" xfId="12528"/>
    <cellStyle name="Normal 4 52 4" xfId="12529"/>
    <cellStyle name="Normal 4 52 5" xfId="12530"/>
    <cellStyle name="Normal 4 52 6" xfId="12531"/>
    <cellStyle name="Normal 4 52_Income Statement " xfId="12532"/>
    <cellStyle name="Normal 4 53" xfId="12533"/>
    <cellStyle name="Normal 4 53 2" xfId="12534"/>
    <cellStyle name="Normal 4 53 2 2" xfId="12535"/>
    <cellStyle name="Normal 4 53 2 3" xfId="12536"/>
    <cellStyle name="Normal 4 53 3" xfId="12537"/>
    <cellStyle name="Normal 4 53 3 2" xfId="12538"/>
    <cellStyle name="Normal 4 53 3 3" xfId="12539"/>
    <cellStyle name="Normal 4 53 4" xfId="12540"/>
    <cellStyle name="Normal 4 53 5" xfId="12541"/>
    <cellStyle name="Normal 4 53 6" xfId="12542"/>
    <cellStyle name="Normal 4 53_Income Statement " xfId="12543"/>
    <cellStyle name="Normal 4 54" xfId="12544"/>
    <cellStyle name="Normal 4 54 2" xfId="12545"/>
    <cellStyle name="Normal 4 54 2 2" xfId="12546"/>
    <cellStyle name="Normal 4 54 2 3" xfId="12547"/>
    <cellStyle name="Normal 4 54 3" xfId="12548"/>
    <cellStyle name="Normal 4 54 3 2" xfId="12549"/>
    <cellStyle name="Normal 4 54 3 3" xfId="12550"/>
    <cellStyle name="Normal 4 54 4" xfId="12551"/>
    <cellStyle name="Normal 4 54 5" xfId="12552"/>
    <cellStyle name="Normal 4 54 6" xfId="12553"/>
    <cellStyle name="Normal 4 54_Income Statement " xfId="12554"/>
    <cellStyle name="Normal 4 55" xfId="12555"/>
    <cellStyle name="Normal 4 55 2" xfId="12556"/>
    <cellStyle name="Normal 4 55 2 2" xfId="12557"/>
    <cellStyle name="Normal 4 55 2 3" xfId="12558"/>
    <cellStyle name="Normal 4 55 3" xfId="12559"/>
    <cellStyle name="Normal 4 55 3 2" xfId="12560"/>
    <cellStyle name="Normal 4 55 3 3" xfId="12561"/>
    <cellStyle name="Normal 4 55 4" xfId="12562"/>
    <cellStyle name="Normal 4 55 5" xfId="12563"/>
    <cellStyle name="Normal 4 55 6" xfId="12564"/>
    <cellStyle name="Normal 4 55_Income Statement " xfId="12565"/>
    <cellStyle name="Normal 4 56" xfId="12566"/>
    <cellStyle name="Normal 4 56 2" xfId="12567"/>
    <cellStyle name="Normal 4 56 2 2" xfId="12568"/>
    <cellStyle name="Normal 4 56 2 3" xfId="12569"/>
    <cellStyle name="Normal 4 56 3" xfId="12570"/>
    <cellStyle name="Normal 4 56 3 2" xfId="12571"/>
    <cellStyle name="Normal 4 56 3 3" xfId="12572"/>
    <cellStyle name="Normal 4 56 4" xfId="12573"/>
    <cellStyle name="Normal 4 56 5" xfId="12574"/>
    <cellStyle name="Normal 4 56 6" xfId="12575"/>
    <cellStyle name="Normal 4 56_Income Statement " xfId="12576"/>
    <cellStyle name="Normal 4 57" xfId="12577"/>
    <cellStyle name="Normal 4 57 2" xfId="12578"/>
    <cellStyle name="Normal 4 57 2 2" xfId="12579"/>
    <cellStyle name="Normal 4 57 2 3" xfId="12580"/>
    <cellStyle name="Normal 4 57 3" xfId="12581"/>
    <cellStyle name="Normal 4 57 3 2" xfId="12582"/>
    <cellStyle name="Normal 4 57 3 3" xfId="12583"/>
    <cellStyle name="Normal 4 57 4" xfId="12584"/>
    <cellStyle name="Normal 4 57 5" xfId="12585"/>
    <cellStyle name="Normal 4 57 6" xfId="12586"/>
    <cellStyle name="Normal 4 57_Income Statement " xfId="12587"/>
    <cellStyle name="Normal 4 58" xfId="12588"/>
    <cellStyle name="Normal 4 58 2" xfId="12589"/>
    <cellStyle name="Normal 4 58 2 2" xfId="12590"/>
    <cellStyle name="Normal 4 58 2 3" xfId="12591"/>
    <cellStyle name="Normal 4 58 3" xfId="12592"/>
    <cellStyle name="Normal 4 58 3 2" xfId="12593"/>
    <cellStyle name="Normal 4 58 3 3" xfId="12594"/>
    <cellStyle name="Normal 4 58 4" xfId="12595"/>
    <cellStyle name="Normal 4 58 5" xfId="12596"/>
    <cellStyle name="Normal 4 58 6" xfId="12597"/>
    <cellStyle name="Normal 4 58_Income Statement " xfId="12598"/>
    <cellStyle name="Normal 4 59" xfId="12599"/>
    <cellStyle name="Normal 4 59 2" xfId="12600"/>
    <cellStyle name="Normal 4 59 2 2" xfId="12601"/>
    <cellStyle name="Normal 4 59 2 3" xfId="12602"/>
    <cellStyle name="Normal 4 59 3" xfId="12603"/>
    <cellStyle name="Normal 4 59 3 2" xfId="12604"/>
    <cellStyle name="Normal 4 59 3 3" xfId="12605"/>
    <cellStyle name="Normal 4 59 4" xfId="12606"/>
    <cellStyle name="Normal 4 59 5" xfId="12607"/>
    <cellStyle name="Normal 4 59 6" xfId="12608"/>
    <cellStyle name="Normal 4 59_Income Statement " xfId="12609"/>
    <cellStyle name="Normal 4 6" xfId="12610"/>
    <cellStyle name="Normal 4 6 2" xfId="12611"/>
    <cellStyle name="Normal 4 6 2 2" xfId="12612"/>
    <cellStyle name="Normal 4 6 2 3" xfId="12613"/>
    <cellStyle name="Normal 4 6 3" xfId="12614"/>
    <cellStyle name="Normal 4 6 4" xfId="12615"/>
    <cellStyle name="Normal 4 6 5" xfId="12616"/>
    <cellStyle name="Normal 4 6_Income Statement " xfId="12617"/>
    <cellStyle name="Normal 4 60" xfId="12618"/>
    <cellStyle name="Normal 4 60 2" xfId="12619"/>
    <cellStyle name="Normal 4 60 2 2" xfId="12620"/>
    <cellStyle name="Normal 4 60 2 3" xfId="12621"/>
    <cellStyle name="Normal 4 60 3" xfId="12622"/>
    <cellStyle name="Normal 4 60 3 2" xfId="12623"/>
    <cellStyle name="Normal 4 60 3 3" xfId="12624"/>
    <cellStyle name="Normal 4 60 4" xfId="12625"/>
    <cellStyle name="Normal 4 60 5" xfId="12626"/>
    <cellStyle name="Normal 4 60 6" xfId="12627"/>
    <cellStyle name="Normal 4 60_Income Statement " xfId="12628"/>
    <cellStyle name="Normal 4 61" xfId="12629"/>
    <cellStyle name="Normal 4 61 2" xfId="12630"/>
    <cellStyle name="Normal 4 61 2 2" xfId="12631"/>
    <cellStyle name="Normal 4 61 2 3" xfId="12632"/>
    <cellStyle name="Normal 4 61 3" xfId="12633"/>
    <cellStyle name="Normal 4 61 3 2" xfId="12634"/>
    <cellStyle name="Normal 4 61 3 3" xfId="12635"/>
    <cellStyle name="Normal 4 61 4" xfId="12636"/>
    <cellStyle name="Normal 4 61 5" xfId="12637"/>
    <cellStyle name="Normal 4 61 6" xfId="12638"/>
    <cellStyle name="Normal 4 61_Income Statement " xfId="12639"/>
    <cellStyle name="Normal 4 62" xfId="12640"/>
    <cellStyle name="Normal 4 62 2" xfId="12641"/>
    <cellStyle name="Normal 4 62 2 2" xfId="12642"/>
    <cellStyle name="Normal 4 62 2 3" xfId="12643"/>
    <cellStyle name="Normal 4 62 3" xfId="12644"/>
    <cellStyle name="Normal 4 62 3 2" xfId="12645"/>
    <cellStyle name="Normal 4 62 3 3" xfId="12646"/>
    <cellStyle name="Normal 4 62 4" xfId="12647"/>
    <cellStyle name="Normal 4 62 5" xfId="12648"/>
    <cellStyle name="Normal 4 62 6" xfId="12649"/>
    <cellStyle name="Normal 4 62_Income Statement " xfId="12650"/>
    <cellStyle name="Normal 4 63" xfId="12651"/>
    <cellStyle name="Normal 4 63 2" xfId="12652"/>
    <cellStyle name="Normal 4 63 2 2" xfId="12653"/>
    <cellStyle name="Normal 4 63 2 3" xfId="12654"/>
    <cellStyle name="Normal 4 63 3" xfId="12655"/>
    <cellStyle name="Normal 4 63 3 2" xfId="12656"/>
    <cellStyle name="Normal 4 63 3 3" xfId="12657"/>
    <cellStyle name="Normal 4 63 4" xfId="12658"/>
    <cellStyle name="Normal 4 63 5" xfId="12659"/>
    <cellStyle name="Normal 4 63 6" xfId="12660"/>
    <cellStyle name="Normal 4 63_Income Statement " xfId="12661"/>
    <cellStyle name="Normal 4 64" xfId="12662"/>
    <cellStyle name="Normal 4 64 2" xfId="12663"/>
    <cellStyle name="Normal 4 64 2 2" xfId="12664"/>
    <cellStyle name="Normal 4 64 2 3" xfId="12665"/>
    <cellStyle name="Normal 4 64 3" xfId="12666"/>
    <cellStyle name="Normal 4 64 3 2" xfId="12667"/>
    <cellStyle name="Normal 4 64 3 3" xfId="12668"/>
    <cellStyle name="Normal 4 64 4" xfId="12669"/>
    <cellStyle name="Normal 4 64 5" xfId="12670"/>
    <cellStyle name="Normal 4 64 6" xfId="12671"/>
    <cellStyle name="Normal 4 64_Income Statement " xfId="12672"/>
    <cellStyle name="Normal 4 65" xfId="12673"/>
    <cellStyle name="Normal 4 65 2" xfId="12674"/>
    <cellStyle name="Normal 4 65 2 2" xfId="12675"/>
    <cellStyle name="Normal 4 65 2 3" xfId="12676"/>
    <cellStyle name="Normal 4 65 3" xfId="12677"/>
    <cellStyle name="Normal 4 65 3 2" xfId="12678"/>
    <cellStyle name="Normal 4 65 3 3" xfId="12679"/>
    <cellStyle name="Normal 4 65 4" xfId="12680"/>
    <cellStyle name="Normal 4 65 5" xfId="12681"/>
    <cellStyle name="Normal 4 65 6" xfId="12682"/>
    <cellStyle name="Normal 4 65_Income Statement " xfId="12683"/>
    <cellStyle name="Normal 4 66" xfId="12684"/>
    <cellStyle name="Normal 4 66 2" xfId="12685"/>
    <cellStyle name="Normal 4 66 2 2" xfId="12686"/>
    <cellStyle name="Normal 4 66 2 3" xfId="12687"/>
    <cellStyle name="Normal 4 66 3" xfId="12688"/>
    <cellStyle name="Normal 4 66 3 2" xfId="12689"/>
    <cellStyle name="Normal 4 66 3 3" xfId="12690"/>
    <cellStyle name="Normal 4 66 4" xfId="12691"/>
    <cellStyle name="Normal 4 66 5" xfId="12692"/>
    <cellStyle name="Normal 4 66 6" xfId="12693"/>
    <cellStyle name="Normal 4 66_Income Statement " xfId="12694"/>
    <cellStyle name="Normal 4 67" xfId="12695"/>
    <cellStyle name="Normal 4 67 2" xfId="12696"/>
    <cellStyle name="Normal 4 67 2 2" xfId="12697"/>
    <cellStyle name="Normal 4 67 2 3" xfId="12698"/>
    <cellStyle name="Normal 4 67 3" xfId="12699"/>
    <cellStyle name="Normal 4 67 3 2" xfId="12700"/>
    <cellStyle name="Normal 4 67 3 3" xfId="12701"/>
    <cellStyle name="Normal 4 67 4" xfId="12702"/>
    <cellStyle name="Normal 4 67 5" xfId="12703"/>
    <cellStyle name="Normal 4 67 6" xfId="12704"/>
    <cellStyle name="Normal 4 67_Income Statement " xfId="12705"/>
    <cellStyle name="Normal 4 68" xfId="12706"/>
    <cellStyle name="Normal 4 68 2" xfId="12707"/>
    <cellStyle name="Normal 4 68 2 2" xfId="12708"/>
    <cellStyle name="Normal 4 68 2 3" xfId="12709"/>
    <cellStyle name="Normal 4 68 3" xfId="12710"/>
    <cellStyle name="Normal 4 68 3 2" xfId="12711"/>
    <cellStyle name="Normal 4 68 3 3" xfId="12712"/>
    <cellStyle name="Normal 4 68 4" xfId="12713"/>
    <cellStyle name="Normal 4 68 5" xfId="12714"/>
    <cellStyle name="Normal 4 68 6" xfId="12715"/>
    <cellStyle name="Normal 4 68_Income Statement " xfId="12716"/>
    <cellStyle name="Normal 4 69" xfId="12717"/>
    <cellStyle name="Normal 4 69 2" xfId="12718"/>
    <cellStyle name="Normal 4 69 2 2" xfId="12719"/>
    <cellStyle name="Normal 4 69 2 3" xfId="12720"/>
    <cellStyle name="Normal 4 69 3" xfId="12721"/>
    <cellStyle name="Normal 4 69 3 2" xfId="12722"/>
    <cellStyle name="Normal 4 69 3 3" xfId="12723"/>
    <cellStyle name="Normal 4 69 4" xfId="12724"/>
    <cellStyle name="Normal 4 69 5" xfId="12725"/>
    <cellStyle name="Normal 4 69 6" xfId="12726"/>
    <cellStyle name="Normal 4 69_Income Statement " xfId="12727"/>
    <cellStyle name="Normal 4 7" xfId="12728"/>
    <cellStyle name="Normal 4 7 2" xfId="12729"/>
    <cellStyle name="Normal 4 7 2 2" xfId="12730"/>
    <cellStyle name="Normal 4 7 2 3" xfId="12731"/>
    <cellStyle name="Normal 4 7 3" xfId="12732"/>
    <cellStyle name="Normal 4 7 4" xfId="12733"/>
    <cellStyle name="Normal 4 7 5" xfId="12734"/>
    <cellStyle name="Normal 4 7_Income Statement " xfId="12735"/>
    <cellStyle name="Normal 4 70" xfId="12736"/>
    <cellStyle name="Normal 4 70 2" xfId="12737"/>
    <cellStyle name="Normal 4 70 2 2" xfId="12738"/>
    <cellStyle name="Normal 4 70 2 3" xfId="12739"/>
    <cellStyle name="Normal 4 70 3" xfId="12740"/>
    <cellStyle name="Normal 4 70 3 2" xfId="12741"/>
    <cellStyle name="Normal 4 70 3 3" xfId="12742"/>
    <cellStyle name="Normal 4 70 4" xfId="12743"/>
    <cellStyle name="Normal 4 70 5" xfId="12744"/>
    <cellStyle name="Normal 4 70 6" xfId="12745"/>
    <cellStyle name="Normal 4 70_Income Statement " xfId="12746"/>
    <cellStyle name="Normal 4 71" xfId="12747"/>
    <cellStyle name="Normal 4 71 2" xfId="12748"/>
    <cellStyle name="Normal 4 71 2 2" xfId="12749"/>
    <cellStyle name="Normal 4 71 2 3" xfId="12750"/>
    <cellStyle name="Normal 4 71 3" xfId="12751"/>
    <cellStyle name="Normal 4 71 3 2" xfId="12752"/>
    <cellStyle name="Normal 4 71 3 3" xfId="12753"/>
    <cellStyle name="Normal 4 71 4" xfId="12754"/>
    <cellStyle name="Normal 4 71 5" xfId="12755"/>
    <cellStyle name="Normal 4 71 6" xfId="12756"/>
    <cellStyle name="Normal 4 71_Income Statement " xfId="12757"/>
    <cellStyle name="Normal 4 72" xfId="12758"/>
    <cellStyle name="Normal 4 72 2" xfId="12759"/>
    <cellStyle name="Normal 4 72 2 2" xfId="12760"/>
    <cellStyle name="Normal 4 72 2 3" xfId="12761"/>
    <cellStyle name="Normal 4 72 3" xfId="12762"/>
    <cellStyle name="Normal 4 72 3 2" xfId="12763"/>
    <cellStyle name="Normal 4 72 3 3" xfId="12764"/>
    <cellStyle name="Normal 4 72 4" xfId="12765"/>
    <cellStyle name="Normal 4 72 5" xfId="12766"/>
    <cellStyle name="Normal 4 72 6" xfId="12767"/>
    <cellStyle name="Normal 4 72_Income Statement " xfId="12768"/>
    <cellStyle name="Normal 4 73" xfId="12769"/>
    <cellStyle name="Normal 4 73 2" xfId="12770"/>
    <cellStyle name="Normal 4 73 2 2" xfId="12771"/>
    <cellStyle name="Normal 4 73 2 3" xfId="12772"/>
    <cellStyle name="Normal 4 73 3" xfId="12773"/>
    <cellStyle name="Normal 4 73 3 2" xfId="12774"/>
    <cellStyle name="Normal 4 73 3 3" xfId="12775"/>
    <cellStyle name="Normal 4 73 4" xfId="12776"/>
    <cellStyle name="Normal 4 73 5" xfId="12777"/>
    <cellStyle name="Normal 4 73 6" xfId="12778"/>
    <cellStyle name="Normal 4 73_Income Statement " xfId="12779"/>
    <cellStyle name="Normal 4 74" xfId="12780"/>
    <cellStyle name="Normal 4 74 2" xfId="12781"/>
    <cellStyle name="Normal 4 74 2 2" xfId="12782"/>
    <cellStyle name="Normal 4 74 2 3" xfId="12783"/>
    <cellStyle name="Normal 4 74 3" xfId="12784"/>
    <cellStyle name="Normal 4 74 3 2" xfId="12785"/>
    <cellStyle name="Normal 4 74 3 3" xfId="12786"/>
    <cellStyle name="Normal 4 74 4" xfId="12787"/>
    <cellStyle name="Normal 4 74 5" xfId="12788"/>
    <cellStyle name="Normal 4 74 6" xfId="12789"/>
    <cellStyle name="Normal 4 74_Income Statement " xfId="12790"/>
    <cellStyle name="Normal 4 75" xfId="12791"/>
    <cellStyle name="Normal 4 75 2" xfId="12792"/>
    <cellStyle name="Normal 4 75 2 2" xfId="12793"/>
    <cellStyle name="Normal 4 75 2 3" xfId="12794"/>
    <cellStyle name="Normal 4 75 3" xfId="12795"/>
    <cellStyle name="Normal 4 75 3 2" xfId="12796"/>
    <cellStyle name="Normal 4 75 3 3" xfId="12797"/>
    <cellStyle name="Normal 4 75 4" xfId="12798"/>
    <cellStyle name="Normal 4 75 5" xfId="12799"/>
    <cellStyle name="Normal 4 75 6" xfId="12800"/>
    <cellStyle name="Normal 4 75_Income Statement " xfId="12801"/>
    <cellStyle name="Normal 4 76" xfId="12802"/>
    <cellStyle name="Normal 4 76 2" xfId="12803"/>
    <cellStyle name="Normal 4 76 2 2" xfId="12804"/>
    <cellStyle name="Normal 4 76 2 3" xfId="12805"/>
    <cellStyle name="Normal 4 76 3" xfId="12806"/>
    <cellStyle name="Normal 4 76 3 2" xfId="12807"/>
    <cellStyle name="Normal 4 76 3 3" xfId="12808"/>
    <cellStyle name="Normal 4 76 4" xfId="12809"/>
    <cellStyle name="Normal 4 76 5" xfId="12810"/>
    <cellStyle name="Normal 4 76 6" xfId="12811"/>
    <cellStyle name="Normal 4 76_Income Statement " xfId="12812"/>
    <cellStyle name="Normal 4 77" xfId="12813"/>
    <cellStyle name="Normal 4 77 2" xfId="12814"/>
    <cellStyle name="Normal 4 77 2 2" xfId="12815"/>
    <cellStyle name="Normal 4 77 2 3" xfId="12816"/>
    <cellStyle name="Normal 4 77 3" xfId="12817"/>
    <cellStyle name="Normal 4 77 3 2" xfId="12818"/>
    <cellStyle name="Normal 4 77 3 3" xfId="12819"/>
    <cellStyle name="Normal 4 77 4" xfId="12820"/>
    <cellStyle name="Normal 4 77 5" xfId="12821"/>
    <cellStyle name="Normal 4 77 6" xfId="12822"/>
    <cellStyle name="Normal 4 77_Income Statement " xfId="12823"/>
    <cellStyle name="Normal 4 78" xfId="12824"/>
    <cellStyle name="Normal 4 78 2" xfId="12825"/>
    <cellStyle name="Normal 4 78 2 2" xfId="12826"/>
    <cellStyle name="Normal 4 78 2 3" xfId="12827"/>
    <cellStyle name="Normal 4 78 3" xfId="12828"/>
    <cellStyle name="Normal 4 78 3 2" xfId="12829"/>
    <cellStyle name="Normal 4 78 3 3" xfId="12830"/>
    <cellStyle name="Normal 4 78 4" xfId="12831"/>
    <cellStyle name="Normal 4 78 5" xfId="12832"/>
    <cellStyle name="Normal 4 78 6" xfId="12833"/>
    <cellStyle name="Normal 4 78_Income Statement " xfId="12834"/>
    <cellStyle name="Normal 4 79" xfId="12835"/>
    <cellStyle name="Normal 4 79 2" xfId="12836"/>
    <cellStyle name="Normal 4 79 2 2" xfId="12837"/>
    <cellStyle name="Normal 4 79 2 3" xfId="12838"/>
    <cellStyle name="Normal 4 79 3" xfId="12839"/>
    <cellStyle name="Normal 4 79 3 2" xfId="12840"/>
    <cellStyle name="Normal 4 79 3 3" xfId="12841"/>
    <cellStyle name="Normal 4 79 4" xfId="12842"/>
    <cellStyle name="Normal 4 79 5" xfId="12843"/>
    <cellStyle name="Normal 4 79 6" xfId="12844"/>
    <cellStyle name="Normal 4 79_Income Statement " xfId="12845"/>
    <cellStyle name="Normal 4 8" xfId="12846"/>
    <cellStyle name="Normal 4 8 2" xfId="12847"/>
    <cellStyle name="Normal 4 8 2 2" xfId="12848"/>
    <cellStyle name="Normal 4 8 2 3" xfId="12849"/>
    <cellStyle name="Normal 4 8 3" xfId="12850"/>
    <cellStyle name="Normal 4 8 4" xfId="12851"/>
    <cellStyle name="Normal 4 8 5" xfId="12852"/>
    <cellStyle name="Normal 4 8_Income Statement " xfId="12853"/>
    <cellStyle name="Normal 4 80" xfId="12854"/>
    <cellStyle name="Normal 4 80 2" xfId="12855"/>
    <cellStyle name="Normal 4 80 2 2" xfId="12856"/>
    <cellStyle name="Normal 4 80 2 3" xfId="12857"/>
    <cellStyle name="Normal 4 80 3" xfId="12858"/>
    <cellStyle name="Normal 4 80 3 2" xfId="12859"/>
    <cellStyle name="Normal 4 80 3 3" xfId="12860"/>
    <cellStyle name="Normal 4 80 4" xfId="12861"/>
    <cellStyle name="Normal 4 80 5" xfId="12862"/>
    <cellStyle name="Normal 4 80 6" xfId="12863"/>
    <cellStyle name="Normal 4 80_Income Statement " xfId="12864"/>
    <cellStyle name="Normal 4 81" xfId="12865"/>
    <cellStyle name="Normal 4 81 2" xfId="12866"/>
    <cellStyle name="Normal 4 81 2 2" xfId="12867"/>
    <cellStyle name="Normal 4 81 2 3" xfId="12868"/>
    <cellStyle name="Normal 4 81 3" xfId="12869"/>
    <cellStyle name="Normal 4 81 3 2" xfId="12870"/>
    <cellStyle name="Normal 4 81 3 3" xfId="12871"/>
    <cellStyle name="Normal 4 81 4" xfId="12872"/>
    <cellStyle name="Normal 4 81 5" xfId="12873"/>
    <cellStyle name="Normal 4 81 6" xfId="12874"/>
    <cellStyle name="Normal 4 81_Income Statement " xfId="12875"/>
    <cellStyle name="Normal 4 82" xfId="12876"/>
    <cellStyle name="Normal 4 82 2" xfId="12877"/>
    <cellStyle name="Normal 4 82 2 2" xfId="12878"/>
    <cellStyle name="Normal 4 82 2 3" xfId="12879"/>
    <cellStyle name="Normal 4 82 3" xfId="12880"/>
    <cellStyle name="Normal 4 82 3 2" xfId="12881"/>
    <cellStyle name="Normal 4 82 3 3" xfId="12882"/>
    <cellStyle name="Normal 4 82 4" xfId="12883"/>
    <cellStyle name="Normal 4 82 5" xfId="12884"/>
    <cellStyle name="Normal 4 82 6" xfId="12885"/>
    <cellStyle name="Normal 4 82_Income Statement " xfId="12886"/>
    <cellStyle name="Normal 4 83" xfId="12887"/>
    <cellStyle name="Normal 4 83 2" xfId="12888"/>
    <cellStyle name="Normal 4 83 2 2" xfId="12889"/>
    <cellStyle name="Normal 4 83 2 3" xfId="12890"/>
    <cellStyle name="Normal 4 83 3" xfId="12891"/>
    <cellStyle name="Normal 4 83 3 2" xfId="12892"/>
    <cellStyle name="Normal 4 83 3 3" xfId="12893"/>
    <cellStyle name="Normal 4 83 4" xfId="12894"/>
    <cellStyle name="Normal 4 83 5" xfId="12895"/>
    <cellStyle name="Normal 4 83 6" xfId="12896"/>
    <cellStyle name="Normal 4 83_Income Statement " xfId="12897"/>
    <cellStyle name="Normal 4 84" xfId="12898"/>
    <cellStyle name="Normal 4 84 2" xfId="12899"/>
    <cellStyle name="Normal 4 84 2 2" xfId="12900"/>
    <cellStyle name="Normal 4 84 2 3" xfId="12901"/>
    <cellStyle name="Normal 4 84 3" xfId="12902"/>
    <cellStyle name="Normal 4 84 3 2" xfId="12903"/>
    <cellStyle name="Normal 4 84 3 3" xfId="12904"/>
    <cellStyle name="Normal 4 84 4" xfId="12905"/>
    <cellStyle name="Normal 4 84 5" xfId="12906"/>
    <cellStyle name="Normal 4 84 6" xfId="12907"/>
    <cellStyle name="Normal 4 84_Income Statement " xfId="12908"/>
    <cellStyle name="Normal 4 85" xfId="12909"/>
    <cellStyle name="Normal 4 85 10" xfId="12910"/>
    <cellStyle name="Normal 4 85 10 2" xfId="12911"/>
    <cellStyle name="Normal 4 85 10 3" xfId="12912"/>
    <cellStyle name="Normal 4 85 11" xfId="12913"/>
    <cellStyle name="Normal 4 85 11 2" xfId="12914"/>
    <cellStyle name="Normal 4 85 11 3" xfId="12915"/>
    <cellStyle name="Normal 4 85 12" xfId="12916"/>
    <cellStyle name="Normal 4 85 13" xfId="12917"/>
    <cellStyle name="Normal 4 85 14" xfId="12918"/>
    <cellStyle name="Normal 4 85 2" xfId="12919"/>
    <cellStyle name="Normal 4 85 2 2" xfId="12920"/>
    <cellStyle name="Normal 4 85 2 2 2" xfId="12921"/>
    <cellStyle name="Normal 4 85 2 2 3" xfId="12922"/>
    <cellStyle name="Normal 4 85 2 3" xfId="12923"/>
    <cellStyle name="Normal 4 85 2 3 2" xfId="12924"/>
    <cellStyle name="Normal 4 85 2 3 3" xfId="12925"/>
    <cellStyle name="Normal 4 85 2 4" xfId="12926"/>
    <cellStyle name="Normal 4 85 2 5" xfId="12927"/>
    <cellStyle name="Normal 4 85 2 6" xfId="12928"/>
    <cellStyle name="Normal 4 85 2_Income Statement " xfId="12929"/>
    <cellStyle name="Normal 4 85 3" xfId="12930"/>
    <cellStyle name="Normal 4 85 3 2" xfId="12931"/>
    <cellStyle name="Normal 4 85 3 2 2" xfId="12932"/>
    <cellStyle name="Normal 4 85 3 2 3" xfId="12933"/>
    <cellStyle name="Normal 4 85 3 3" xfId="12934"/>
    <cellStyle name="Normal 4 85 3 3 2" xfId="12935"/>
    <cellStyle name="Normal 4 85 3 3 3" xfId="12936"/>
    <cellStyle name="Normal 4 85 3 4" xfId="12937"/>
    <cellStyle name="Normal 4 85 3 5" xfId="12938"/>
    <cellStyle name="Normal 4 85 3 6" xfId="12939"/>
    <cellStyle name="Normal 4 85 3_Income Statement " xfId="12940"/>
    <cellStyle name="Normal 4 85 4" xfId="12941"/>
    <cellStyle name="Normal 4 85 4 2" xfId="12942"/>
    <cellStyle name="Normal 4 85 4 2 2" xfId="12943"/>
    <cellStyle name="Normal 4 85 4 2 3" xfId="12944"/>
    <cellStyle name="Normal 4 85 4 3" xfId="12945"/>
    <cellStyle name="Normal 4 85 4 3 2" xfId="12946"/>
    <cellStyle name="Normal 4 85 4 3 3" xfId="12947"/>
    <cellStyle name="Normal 4 85 4 4" xfId="12948"/>
    <cellStyle name="Normal 4 85 4 5" xfId="12949"/>
    <cellStyle name="Normal 4 85 4 6" xfId="12950"/>
    <cellStyle name="Normal 4 85 4_Income Statement " xfId="12951"/>
    <cellStyle name="Normal 4 85 5" xfId="12952"/>
    <cellStyle name="Normal 4 85 5 2" xfId="12953"/>
    <cellStyle name="Normal 4 85 5 2 2" xfId="12954"/>
    <cellStyle name="Normal 4 85 5 2 3" xfId="12955"/>
    <cellStyle name="Normal 4 85 5 3" xfId="12956"/>
    <cellStyle name="Normal 4 85 5 3 2" xfId="12957"/>
    <cellStyle name="Normal 4 85 5 3 3" xfId="12958"/>
    <cellStyle name="Normal 4 85 5 4" xfId="12959"/>
    <cellStyle name="Normal 4 85 5 5" xfId="12960"/>
    <cellStyle name="Normal 4 85 5 6" xfId="12961"/>
    <cellStyle name="Normal 4 85 5_Income Statement " xfId="12962"/>
    <cellStyle name="Normal 4 85 6" xfId="12963"/>
    <cellStyle name="Normal 4 85 6 2" xfId="12964"/>
    <cellStyle name="Normal 4 85 6 2 2" xfId="12965"/>
    <cellStyle name="Normal 4 85 6 2 3" xfId="12966"/>
    <cellStyle name="Normal 4 85 6 3" xfId="12967"/>
    <cellStyle name="Normal 4 85 6 3 2" xfId="12968"/>
    <cellStyle name="Normal 4 85 6 3 3" xfId="12969"/>
    <cellStyle name="Normal 4 85 6 4" xfId="12970"/>
    <cellStyle name="Normal 4 85 6 5" xfId="12971"/>
    <cellStyle name="Normal 4 85 6 6" xfId="12972"/>
    <cellStyle name="Normal 4 85 6_Income Statement " xfId="12973"/>
    <cellStyle name="Normal 4 85 7" xfId="12974"/>
    <cellStyle name="Normal 4 85 7 2" xfId="12975"/>
    <cellStyle name="Normal 4 85 7 2 2" xfId="12976"/>
    <cellStyle name="Normal 4 85 7 2 3" xfId="12977"/>
    <cellStyle name="Normal 4 85 7 3" xfId="12978"/>
    <cellStyle name="Normal 4 85 7 3 2" xfId="12979"/>
    <cellStyle name="Normal 4 85 7 3 3" xfId="12980"/>
    <cellStyle name="Normal 4 85 7 4" xfId="12981"/>
    <cellStyle name="Normal 4 85 7 5" xfId="12982"/>
    <cellStyle name="Normal 4 85 7 6" xfId="12983"/>
    <cellStyle name="Normal 4 85 7_Income Statement " xfId="12984"/>
    <cellStyle name="Normal 4 85 8" xfId="12985"/>
    <cellStyle name="Normal 4 85 8 2" xfId="12986"/>
    <cellStyle name="Normal 4 85 8 2 2" xfId="12987"/>
    <cellStyle name="Normal 4 85 8 2 3" xfId="12988"/>
    <cellStyle name="Normal 4 85 8 3" xfId="12989"/>
    <cellStyle name="Normal 4 85 8 3 2" xfId="12990"/>
    <cellStyle name="Normal 4 85 8 3 3" xfId="12991"/>
    <cellStyle name="Normal 4 85 8 4" xfId="12992"/>
    <cellStyle name="Normal 4 85 8 5" xfId="12993"/>
    <cellStyle name="Normal 4 85 8 6" xfId="12994"/>
    <cellStyle name="Normal 4 85 8_Income Statement " xfId="12995"/>
    <cellStyle name="Normal 4 85 9" xfId="12996"/>
    <cellStyle name="Normal 4 85 9 2" xfId="12997"/>
    <cellStyle name="Normal 4 85 9 2 2" xfId="12998"/>
    <cellStyle name="Normal 4 85 9 2 3" xfId="12999"/>
    <cellStyle name="Normal 4 85 9 3" xfId="13000"/>
    <cellStyle name="Normal 4 85 9 3 2" xfId="13001"/>
    <cellStyle name="Normal 4 85 9 3 3" xfId="13002"/>
    <cellStyle name="Normal 4 85 9 4" xfId="13003"/>
    <cellStyle name="Normal 4 85 9 5" xfId="13004"/>
    <cellStyle name="Normal 4 85 9 6" xfId="13005"/>
    <cellStyle name="Normal 4 85 9_Income Statement " xfId="13006"/>
    <cellStyle name="Normal 4 85_Copy of 36_NIMO_12 31 11_v2" xfId="13007"/>
    <cellStyle name="Normal 4 86" xfId="13008"/>
    <cellStyle name="Normal 4 86 10" xfId="13009"/>
    <cellStyle name="Normal 4 86 10 2" xfId="13010"/>
    <cellStyle name="Normal 4 86 10 3" xfId="13011"/>
    <cellStyle name="Normal 4 86 11" xfId="13012"/>
    <cellStyle name="Normal 4 86 11 2" xfId="13013"/>
    <cellStyle name="Normal 4 86 11 3" xfId="13014"/>
    <cellStyle name="Normal 4 86 12" xfId="13015"/>
    <cellStyle name="Normal 4 86 13" xfId="13016"/>
    <cellStyle name="Normal 4 86 14" xfId="13017"/>
    <cellStyle name="Normal 4 86 2" xfId="13018"/>
    <cellStyle name="Normal 4 86 2 2" xfId="13019"/>
    <cellStyle name="Normal 4 86 2 2 2" xfId="13020"/>
    <cellStyle name="Normal 4 86 2 2 3" xfId="13021"/>
    <cellStyle name="Normal 4 86 2 3" xfId="13022"/>
    <cellStyle name="Normal 4 86 2 3 2" xfId="13023"/>
    <cellStyle name="Normal 4 86 2 3 3" xfId="13024"/>
    <cellStyle name="Normal 4 86 2 4" xfId="13025"/>
    <cellStyle name="Normal 4 86 2 5" xfId="13026"/>
    <cellStyle name="Normal 4 86 2 6" xfId="13027"/>
    <cellStyle name="Normal 4 86 2_Income Statement " xfId="13028"/>
    <cellStyle name="Normal 4 86 3" xfId="13029"/>
    <cellStyle name="Normal 4 86 3 2" xfId="13030"/>
    <cellStyle name="Normal 4 86 3 2 2" xfId="13031"/>
    <cellStyle name="Normal 4 86 3 2 3" xfId="13032"/>
    <cellStyle name="Normal 4 86 3 3" xfId="13033"/>
    <cellStyle name="Normal 4 86 3 3 2" xfId="13034"/>
    <cellStyle name="Normal 4 86 3 3 3" xfId="13035"/>
    <cellStyle name="Normal 4 86 3 4" xfId="13036"/>
    <cellStyle name="Normal 4 86 3 5" xfId="13037"/>
    <cellStyle name="Normal 4 86 3 6" xfId="13038"/>
    <cellStyle name="Normal 4 86 3_Income Statement " xfId="13039"/>
    <cellStyle name="Normal 4 86 4" xfId="13040"/>
    <cellStyle name="Normal 4 86 4 2" xfId="13041"/>
    <cellStyle name="Normal 4 86 4 2 2" xfId="13042"/>
    <cellStyle name="Normal 4 86 4 2 3" xfId="13043"/>
    <cellStyle name="Normal 4 86 4 3" xfId="13044"/>
    <cellStyle name="Normal 4 86 4 3 2" xfId="13045"/>
    <cellStyle name="Normal 4 86 4 3 3" xfId="13046"/>
    <cellStyle name="Normal 4 86 4 4" xfId="13047"/>
    <cellStyle name="Normal 4 86 4 5" xfId="13048"/>
    <cellStyle name="Normal 4 86 4 6" xfId="13049"/>
    <cellStyle name="Normal 4 86 4_Income Statement " xfId="13050"/>
    <cellStyle name="Normal 4 86 5" xfId="13051"/>
    <cellStyle name="Normal 4 86 5 2" xfId="13052"/>
    <cellStyle name="Normal 4 86 5 2 2" xfId="13053"/>
    <cellStyle name="Normal 4 86 5 2 3" xfId="13054"/>
    <cellStyle name="Normal 4 86 5 3" xfId="13055"/>
    <cellStyle name="Normal 4 86 5 3 2" xfId="13056"/>
    <cellStyle name="Normal 4 86 5 3 3" xfId="13057"/>
    <cellStyle name="Normal 4 86 5 4" xfId="13058"/>
    <cellStyle name="Normal 4 86 5 5" xfId="13059"/>
    <cellStyle name="Normal 4 86 5 6" xfId="13060"/>
    <cellStyle name="Normal 4 86 5_Income Statement " xfId="13061"/>
    <cellStyle name="Normal 4 86 6" xfId="13062"/>
    <cellStyle name="Normal 4 86 6 2" xfId="13063"/>
    <cellStyle name="Normal 4 86 6 2 2" xfId="13064"/>
    <cellStyle name="Normal 4 86 6 2 3" xfId="13065"/>
    <cellStyle name="Normal 4 86 6 3" xfId="13066"/>
    <cellStyle name="Normal 4 86 6 3 2" xfId="13067"/>
    <cellStyle name="Normal 4 86 6 3 3" xfId="13068"/>
    <cellStyle name="Normal 4 86 6 4" xfId="13069"/>
    <cellStyle name="Normal 4 86 6 5" xfId="13070"/>
    <cellStyle name="Normal 4 86 6 6" xfId="13071"/>
    <cellStyle name="Normal 4 86 6_Income Statement " xfId="13072"/>
    <cellStyle name="Normal 4 86 7" xfId="13073"/>
    <cellStyle name="Normal 4 86 7 2" xfId="13074"/>
    <cellStyle name="Normal 4 86 7 2 2" xfId="13075"/>
    <cellStyle name="Normal 4 86 7 2 3" xfId="13076"/>
    <cellStyle name="Normal 4 86 7 3" xfId="13077"/>
    <cellStyle name="Normal 4 86 7 3 2" xfId="13078"/>
    <cellStyle name="Normal 4 86 7 3 3" xfId="13079"/>
    <cellStyle name="Normal 4 86 7 4" xfId="13080"/>
    <cellStyle name="Normal 4 86 7 5" xfId="13081"/>
    <cellStyle name="Normal 4 86 7 6" xfId="13082"/>
    <cellStyle name="Normal 4 86 7_Income Statement " xfId="13083"/>
    <cellStyle name="Normal 4 86 8" xfId="13084"/>
    <cellStyle name="Normal 4 86 8 2" xfId="13085"/>
    <cellStyle name="Normal 4 86 8 2 2" xfId="13086"/>
    <cellStyle name="Normal 4 86 8 2 3" xfId="13087"/>
    <cellStyle name="Normal 4 86 8 3" xfId="13088"/>
    <cellStyle name="Normal 4 86 8 3 2" xfId="13089"/>
    <cellStyle name="Normal 4 86 8 3 3" xfId="13090"/>
    <cellStyle name="Normal 4 86 8 4" xfId="13091"/>
    <cellStyle name="Normal 4 86 8 5" xfId="13092"/>
    <cellStyle name="Normal 4 86 8 6" xfId="13093"/>
    <cellStyle name="Normal 4 86 8_Income Statement " xfId="13094"/>
    <cellStyle name="Normal 4 86 9" xfId="13095"/>
    <cellStyle name="Normal 4 86 9 2" xfId="13096"/>
    <cellStyle name="Normal 4 86 9 2 2" xfId="13097"/>
    <cellStyle name="Normal 4 86 9 2 3" xfId="13098"/>
    <cellStyle name="Normal 4 86 9 3" xfId="13099"/>
    <cellStyle name="Normal 4 86 9 3 2" xfId="13100"/>
    <cellStyle name="Normal 4 86 9 3 3" xfId="13101"/>
    <cellStyle name="Normal 4 86 9 4" xfId="13102"/>
    <cellStyle name="Normal 4 86 9 5" xfId="13103"/>
    <cellStyle name="Normal 4 86 9 6" xfId="13104"/>
    <cellStyle name="Normal 4 86 9_Income Statement " xfId="13105"/>
    <cellStyle name="Normal 4 86_Copy of 36_NIMO_12 31 11_v2" xfId="13106"/>
    <cellStyle name="Normal 4 87" xfId="13107"/>
    <cellStyle name="Normal 4 87 10" xfId="13108"/>
    <cellStyle name="Normal 4 87 10 2" xfId="13109"/>
    <cellStyle name="Normal 4 87 10 3" xfId="13110"/>
    <cellStyle name="Normal 4 87 11" xfId="13111"/>
    <cellStyle name="Normal 4 87 11 2" xfId="13112"/>
    <cellStyle name="Normal 4 87 11 3" xfId="13113"/>
    <cellStyle name="Normal 4 87 12" xfId="13114"/>
    <cellStyle name="Normal 4 87 13" xfId="13115"/>
    <cellStyle name="Normal 4 87 14" xfId="13116"/>
    <cellStyle name="Normal 4 87 2" xfId="13117"/>
    <cellStyle name="Normal 4 87 2 2" xfId="13118"/>
    <cellStyle name="Normal 4 87 2 2 2" xfId="13119"/>
    <cellStyle name="Normal 4 87 2 2 3" xfId="13120"/>
    <cellStyle name="Normal 4 87 2 3" xfId="13121"/>
    <cellStyle name="Normal 4 87 2 3 2" xfId="13122"/>
    <cellStyle name="Normal 4 87 2 3 3" xfId="13123"/>
    <cellStyle name="Normal 4 87 2 4" xfId="13124"/>
    <cellStyle name="Normal 4 87 2 5" xfId="13125"/>
    <cellStyle name="Normal 4 87 2 6" xfId="13126"/>
    <cellStyle name="Normal 4 87 2_Income Statement " xfId="13127"/>
    <cellStyle name="Normal 4 87 3" xfId="13128"/>
    <cellStyle name="Normal 4 87 3 2" xfId="13129"/>
    <cellStyle name="Normal 4 87 3 2 2" xfId="13130"/>
    <cellStyle name="Normal 4 87 3 2 3" xfId="13131"/>
    <cellStyle name="Normal 4 87 3 3" xfId="13132"/>
    <cellStyle name="Normal 4 87 3 3 2" xfId="13133"/>
    <cellStyle name="Normal 4 87 3 3 3" xfId="13134"/>
    <cellStyle name="Normal 4 87 3 4" xfId="13135"/>
    <cellStyle name="Normal 4 87 3 5" xfId="13136"/>
    <cellStyle name="Normal 4 87 3 6" xfId="13137"/>
    <cellStyle name="Normal 4 87 3_Income Statement " xfId="13138"/>
    <cellStyle name="Normal 4 87 4" xfId="13139"/>
    <cellStyle name="Normal 4 87 4 2" xfId="13140"/>
    <cellStyle name="Normal 4 87 4 2 2" xfId="13141"/>
    <cellStyle name="Normal 4 87 4 2 3" xfId="13142"/>
    <cellStyle name="Normal 4 87 4 3" xfId="13143"/>
    <cellStyle name="Normal 4 87 4 3 2" xfId="13144"/>
    <cellStyle name="Normal 4 87 4 3 3" xfId="13145"/>
    <cellStyle name="Normal 4 87 4 4" xfId="13146"/>
    <cellStyle name="Normal 4 87 4 5" xfId="13147"/>
    <cellStyle name="Normal 4 87 4 6" xfId="13148"/>
    <cellStyle name="Normal 4 87 4_Income Statement " xfId="13149"/>
    <cellStyle name="Normal 4 87 5" xfId="13150"/>
    <cellStyle name="Normal 4 87 5 2" xfId="13151"/>
    <cellStyle name="Normal 4 87 5 2 2" xfId="13152"/>
    <cellStyle name="Normal 4 87 5 2 3" xfId="13153"/>
    <cellStyle name="Normal 4 87 5 3" xfId="13154"/>
    <cellStyle name="Normal 4 87 5 3 2" xfId="13155"/>
    <cellStyle name="Normal 4 87 5 3 3" xfId="13156"/>
    <cellStyle name="Normal 4 87 5 4" xfId="13157"/>
    <cellStyle name="Normal 4 87 5 5" xfId="13158"/>
    <cellStyle name="Normal 4 87 5 6" xfId="13159"/>
    <cellStyle name="Normal 4 87 5_Income Statement " xfId="13160"/>
    <cellStyle name="Normal 4 87 6" xfId="13161"/>
    <cellStyle name="Normal 4 87 6 2" xfId="13162"/>
    <cellStyle name="Normal 4 87 6 2 2" xfId="13163"/>
    <cellStyle name="Normal 4 87 6 2 3" xfId="13164"/>
    <cellStyle name="Normal 4 87 6 3" xfId="13165"/>
    <cellStyle name="Normal 4 87 6 3 2" xfId="13166"/>
    <cellStyle name="Normal 4 87 6 3 3" xfId="13167"/>
    <cellStyle name="Normal 4 87 6 4" xfId="13168"/>
    <cellStyle name="Normal 4 87 6 5" xfId="13169"/>
    <cellStyle name="Normal 4 87 6 6" xfId="13170"/>
    <cellStyle name="Normal 4 87 6_Income Statement " xfId="13171"/>
    <cellStyle name="Normal 4 87 7" xfId="13172"/>
    <cellStyle name="Normal 4 87 7 2" xfId="13173"/>
    <cellStyle name="Normal 4 87 7 2 2" xfId="13174"/>
    <cellStyle name="Normal 4 87 7 2 3" xfId="13175"/>
    <cellStyle name="Normal 4 87 7 3" xfId="13176"/>
    <cellStyle name="Normal 4 87 7 3 2" xfId="13177"/>
    <cellStyle name="Normal 4 87 7 3 3" xfId="13178"/>
    <cellStyle name="Normal 4 87 7 4" xfId="13179"/>
    <cellStyle name="Normal 4 87 7 5" xfId="13180"/>
    <cellStyle name="Normal 4 87 7 6" xfId="13181"/>
    <cellStyle name="Normal 4 87 7_Income Statement " xfId="13182"/>
    <cellStyle name="Normal 4 87 8" xfId="13183"/>
    <cellStyle name="Normal 4 87 8 2" xfId="13184"/>
    <cellStyle name="Normal 4 87 8 2 2" xfId="13185"/>
    <cellStyle name="Normal 4 87 8 2 3" xfId="13186"/>
    <cellStyle name="Normal 4 87 8 3" xfId="13187"/>
    <cellStyle name="Normal 4 87 8 3 2" xfId="13188"/>
    <cellStyle name="Normal 4 87 8 3 3" xfId="13189"/>
    <cellStyle name="Normal 4 87 8 4" xfId="13190"/>
    <cellStyle name="Normal 4 87 8 5" xfId="13191"/>
    <cellStyle name="Normal 4 87 8 6" xfId="13192"/>
    <cellStyle name="Normal 4 87 8_Income Statement " xfId="13193"/>
    <cellStyle name="Normal 4 87 9" xfId="13194"/>
    <cellStyle name="Normal 4 87 9 2" xfId="13195"/>
    <cellStyle name="Normal 4 87 9 2 2" xfId="13196"/>
    <cellStyle name="Normal 4 87 9 2 3" xfId="13197"/>
    <cellStyle name="Normal 4 87 9 3" xfId="13198"/>
    <cellStyle name="Normal 4 87 9 3 2" xfId="13199"/>
    <cellStyle name="Normal 4 87 9 3 3" xfId="13200"/>
    <cellStyle name="Normal 4 87 9 4" xfId="13201"/>
    <cellStyle name="Normal 4 87 9 5" xfId="13202"/>
    <cellStyle name="Normal 4 87 9 6" xfId="13203"/>
    <cellStyle name="Normal 4 87 9_Income Statement " xfId="13204"/>
    <cellStyle name="Normal 4 87_Copy of 36_NIMO_12 31 11_v2" xfId="13205"/>
    <cellStyle name="Normal 4 88" xfId="13206"/>
    <cellStyle name="Normal 4 88 2" xfId="13207"/>
    <cellStyle name="Normal 4 88 2 2" xfId="13208"/>
    <cellStyle name="Normal 4 88 2 3" xfId="13209"/>
    <cellStyle name="Normal 4 88 3" xfId="13210"/>
    <cellStyle name="Normal 4 88 3 2" xfId="13211"/>
    <cellStyle name="Normal 4 88 3 3" xfId="13212"/>
    <cellStyle name="Normal 4 88 4" xfId="13213"/>
    <cellStyle name="Normal 4 88 5" xfId="13214"/>
    <cellStyle name="Normal 4 88 6" xfId="13215"/>
    <cellStyle name="Normal 4 88_Income Statement " xfId="13216"/>
    <cellStyle name="Normal 4 89" xfId="13217"/>
    <cellStyle name="Normal 4 89 2" xfId="13218"/>
    <cellStyle name="Normal 4 89 2 2" xfId="13219"/>
    <cellStyle name="Normal 4 89 2 3" xfId="13220"/>
    <cellStyle name="Normal 4 89 3" xfId="13221"/>
    <cellStyle name="Normal 4 89 3 2" xfId="13222"/>
    <cellStyle name="Normal 4 89 3 3" xfId="13223"/>
    <cellStyle name="Normal 4 89 4" xfId="13224"/>
    <cellStyle name="Normal 4 89 5" xfId="13225"/>
    <cellStyle name="Normal 4 89 6" xfId="13226"/>
    <cellStyle name="Normal 4 89_Income Statement " xfId="13227"/>
    <cellStyle name="Normal 4 9" xfId="13228"/>
    <cellStyle name="Normal 4 9 2" xfId="13229"/>
    <cellStyle name="Normal 4 9 2 2" xfId="13230"/>
    <cellStyle name="Normal 4 9 2 3" xfId="13231"/>
    <cellStyle name="Normal 4 9 3" xfId="13232"/>
    <cellStyle name="Normal 4 9 4" xfId="13233"/>
    <cellStyle name="Normal 4 9 5" xfId="13234"/>
    <cellStyle name="Normal 4 9_Income Statement " xfId="13235"/>
    <cellStyle name="Normal 4 90" xfId="13236"/>
    <cellStyle name="Normal 4 90 2" xfId="13237"/>
    <cellStyle name="Normal 4 90 2 2" xfId="13238"/>
    <cellStyle name="Normal 4 90 2 3" xfId="13239"/>
    <cellStyle name="Normal 4 90 3" xfId="13240"/>
    <cellStyle name="Normal 4 90 3 2" xfId="13241"/>
    <cellStyle name="Normal 4 90 3 3" xfId="13242"/>
    <cellStyle name="Normal 4 90 4" xfId="13243"/>
    <cellStyle name="Normal 4 90 5" xfId="13244"/>
    <cellStyle name="Normal 4 90 6" xfId="13245"/>
    <cellStyle name="Normal 4 90_Income Statement " xfId="13246"/>
    <cellStyle name="Normal 4 91" xfId="13247"/>
    <cellStyle name="Normal 4 91 2" xfId="13248"/>
    <cellStyle name="Normal 4 91 2 2" xfId="13249"/>
    <cellStyle name="Normal 4 91 2 3" xfId="13250"/>
    <cellStyle name="Normal 4 91 3" xfId="13251"/>
    <cellStyle name="Normal 4 91 3 2" xfId="13252"/>
    <cellStyle name="Normal 4 91 3 3" xfId="13253"/>
    <cellStyle name="Normal 4 91 4" xfId="13254"/>
    <cellStyle name="Normal 4 91 5" xfId="13255"/>
    <cellStyle name="Normal 4 91 6" xfId="13256"/>
    <cellStyle name="Normal 4 91_Income Statement " xfId="13257"/>
    <cellStyle name="Normal 4 92" xfId="13258"/>
    <cellStyle name="Normal 4 92 2" xfId="13259"/>
    <cellStyle name="Normal 4 92 2 2" xfId="13260"/>
    <cellStyle name="Normal 4 92 2 3" xfId="13261"/>
    <cellStyle name="Normal 4 92 3" xfId="13262"/>
    <cellStyle name="Normal 4 92 3 2" xfId="13263"/>
    <cellStyle name="Normal 4 92 3 3" xfId="13264"/>
    <cellStyle name="Normal 4 92 4" xfId="13265"/>
    <cellStyle name="Normal 4 92 5" xfId="13266"/>
    <cellStyle name="Normal 4 92 6" xfId="13267"/>
    <cellStyle name="Normal 4 92_Income Statement " xfId="13268"/>
    <cellStyle name="Normal 4 93" xfId="13269"/>
    <cellStyle name="Normal 4 93 2" xfId="13270"/>
    <cellStyle name="Normal 4 93 2 2" xfId="13271"/>
    <cellStyle name="Normal 4 93 2 3" xfId="13272"/>
    <cellStyle name="Normal 4 93 3" xfId="13273"/>
    <cellStyle name="Normal 4 93 3 2" xfId="13274"/>
    <cellStyle name="Normal 4 93 3 3" xfId="13275"/>
    <cellStyle name="Normal 4 93 4" xfId="13276"/>
    <cellStyle name="Normal 4 93 5" xfId="13277"/>
    <cellStyle name="Normal 4 93 6" xfId="13278"/>
    <cellStyle name="Normal 4 93_Income Statement " xfId="13279"/>
    <cellStyle name="Normal 4 94" xfId="13280"/>
    <cellStyle name="Normal 4 94 2" xfId="13281"/>
    <cellStyle name="Normal 4 94 2 2" xfId="13282"/>
    <cellStyle name="Normal 4 94 2 3" xfId="13283"/>
    <cellStyle name="Normal 4 94 3" xfId="13284"/>
    <cellStyle name="Normal 4 94 3 2" xfId="13285"/>
    <cellStyle name="Normal 4 94 3 3" xfId="13286"/>
    <cellStyle name="Normal 4 94 4" xfId="13287"/>
    <cellStyle name="Normal 4 94 5" xfId="13288"/>
    <cellStyle name="Normal 4 94 6" xfId="13289"/>
    <cellStyle name="Normal 4 94_Income Statement " xfId="13290"/>
    <cellStyle name="Normal 4 95" xfId="13291"/>
    <cellStyle name="Normal 4 95 2" xfId="13292"/>
    <cellStyle name="Normal 4 95 2 2" xfId="13293"/>
    <cellStyle name="Normal 4 95 2 3" xfId="13294"/>
    <cellStyle name="Normal 4 95 3" xfId="13295"/>
    <cellStyle name="Normal 4 95 3 2" xfId="13296"/>
    <cellStyle name="Normal 4 95 3 3" xfId="13297"/>
    <cellStyle name="Normal 4 95 4" xfId="13298"/>
    <cellStyle name="Normal 4 95 5" xfId="13299"/>
    <cellStyle name="Normal 4 95 6" xfId="13300"/>
    <cellStyle name="Normal 4 95_Income Statement " xfId="13301"/>
    <cellStyle name="Normal 4 96" xfId="13302"/>
    <cellStyle name="Normal 4 96 2" xfId="13303"/>
    <cellStyle name="Normal 4 96 2 2" xfId="13304"/>
    <cellStyle name="Normal 4 96 2 3" xfId="13305"/>
    <cellStyle name="Normal 4 96 3" xfId="13306"/>
    <cellStyle name="Normal 4 96 3 2" xfId="13307"/>
    <cellStyle name="Normal 4 96 3 3" xfId="13308"/>
    <cellStyle name="Normal 4 96 4" xfId="13309"/>
    <cellStyle name="Normal 4 96 5" xfId="13310"/>
    <cellStyle name="Normal 4 96 6" xfId="13311"/>
    <cellStyle name="Normal 4 96_Income Statement " xfId="13312"/>
    <cellStyle name="Normal 4 97" xfId="13313"/>
    <cellStyle name="Normal 4 97 2" xfId="13314"/>
    <cellStyle name="Normal 4 97 2 2" xfId="13315"/>
    <cellStyle name="Normal 4 97 2 3" xfId="13316"/>
    <cellStyle name="Normal 4 97 3" xfId="13317"/>
    <cellStyle name="Normal 4 97 3 2" xfId="13318"/>
    <cellStyle name="Normal 4 97 3 3" xfId="13319"/>
    <cellStyle name="Normal 4 97 4" xfId="13320"/>
    <cellStyle name="Normal 4 97 5" xfId="13321"/>
    <cellStyle name="Normal 4 97 6" xfId="13322"/>
    <cellStyle name="Normal 4 97_Income Statement " xfId="13323"/>
    <cellStyle name="Normal 4 98" xfId="13324"/>
    <cellStyle name="Normal 4 98 2" xfId="13325"/>
    <cellStyle name="Normal 4 98 2 2" xfId="13326"/>
    <cellStyle name="Normal 4 98 2 3" xfId="13327"/>
    <cellStyle name="Normal 4 98 3" xfId="13328"/>
    <cellStyle name="Normal 4 98 3 2" xfId="13329"/>
    <cellStyle name="Normal 4 98 3 3" xfId="13330"/>
    <cellStyle name="Normal 4 98 4" xfId="13331"/>
    <cellStyle name="Normal 4 98 5" xfId="13332"/>
    <cellStyle name="Normal 4 98 6" xfId="13333"/>
    <cellStyle name="Normal 4 98_Income Statement " xfId="13334"/>
    <cellStyle name="Normal 4 99" xfId="13335"/>
    <cellStyle name="Normal 4 99 2" xfId="13336"/>
    <cellStyle name="Normal 4 99 2 2" xfId="13337"/>
    <cellStyle name="Normal 4 99 2 3" xfId="13338"/>
    <cellStyle name="Normal 4 99 3" xfId="13339"/>
    <cellStyle name="Normal 4 99 3 2" xfId="13340"/>
    <cellStyle name="Normal 4 99 3 3" xfId="13341"/>
    <cellStyle name="Normal 4 99 4" xfId="13342"/>
    <cellStyle name="Normal 4 99 5" xfId="13343"/>
    <cellStyle name="Normal 4 99 6" xfId="13344"/>
    <cellStyle name="Normal 4 99_Income Statement " xfId="13345"/>
    <cellStyle name="Normal 4_00401" xfId="13346"/>
    <cellStyle name="Normal 40" xfId="13347"/>
    <cellStyle name="Normal 40 2" xfId="13348"/>
    <cellStyle name="Normal 40 3" xfId="13349"/>
    <cellStyle name="Normal 41" xfId="13350"/>
    <cellStyle name="Normal 41 2" xfId="13351"/>
    <cellStyle name="Normal 41 3" xfId="13352"/>
    <cellStyle name="Normal 42" xfId="13353"/>
    <cellStyle name="Normal 42 2" xfId="13354"/>
    <cellStyle name="Normal 42 3" xfId="13355"/>
    <cellStyle name="Normal 43" xfId="13356"/>
    <cellStyle name="Normal 43 2" xfId="13357"/>
    <cellStyle name="Normal 43 3" xfId="13358"/>
    <cellStyle name="Normal 44" xfId="13359"/>
    <cellStyle name="Normal 44 2" xfId="13360"/>
    <cellStyle name="Normal 44 3" xfId="13361"/>
    <cellStyle name="Normal 45" xfId="13362"/>
    <cellStyle name="Normal 45 2" xfId="13363"/>
    <cellStyle name="Normal 45 3" xfId="13364"/>
    <cellStyle name="Normal 45 4" xfId="13365"/>
    <cellStyle name="Normal 46" xfId="13366"/>
    <cellStyle name="Normal 46 2" xfId="13367"/>
    <cellStyle name="Normal 46 3" xfId="13368"/>
    <cellStyle name="Normal 47" xfId="13369"/>
    <cellStyle name="Normal 47 2" xfId="13370"/>
    <cellStyle name="Normal 47 3" xfId="13371"/>
    <cellStyle name="Normal 48" xfId="13372"/>
    <cellStyle name="Normal 48 2" xfId="13373"/>
    <cellStyle name="Normal 48 3" xfId="13374"/>
    <cellStyle name="Normal 49" xfId="13375"/>
    <cellStyle name="Normal 49 2" xfId="13376"/>
    <cellStyle name="Normal 49 3" xfId="13377"/>
    <cellStyle name="Normal 5" xfId="13378"/>
    <cellStyle name="Normal 5 10" xfId="13379"/>
    <cellStyle name="Normal 5 10 2" xfId="13380"/>
    <cellStyle name="Normal 5 10 2 2" xfId="13381"/>
    <cellStyle name="Normal 5 10 2 3" xfId="13382"/>
    <cellStyle name="Normal 5 10 3" xfId="13383"/>
    <cellStyle name="Normal 5 10 3 2" xfId="13384"/>
    <cellStyle name="Normal 5 10 3 3" xfId="13385"/>
    <cellStyle name="Normal 5 10 4" xfId="13386"/>
    <cellStyle name="Normal 5 10 5" xfId="13387"/>
    <cellStyle name="Normal 5 10 6" xfId="13388"/>
    <cellStyle name="Normal 5 10_Income Statement " xfId="13389"/>
    <cellStyle name="Normal 5 11" xfId="13390"/>
    <cellStyle name="Normal 5 11 2" xfId="13391"/>
    <cellStyle name="Normal 5 11 2 2" xfId="13392"/>
    <cellStyle name="Normal 5 11 2 3" xfId="13393"/>
    <cellStyle name="Normal 5 11 3" xfId="13394"/>
    <cellStyle name="Normal 5 11 3 2" xfId="13395"/>
    <cellStyle name="Normal 5 11 3 3" xfId="13396"/>
    <cellStyle name="Normal 5 11 4" xfId="13397"/>
    <cellStyle name="Normal 5 11 5" xfId="13398"/>
    <cellStyle name="Normal 5 11 6" xfId="13399"/>
    <cellStyle name="Normal 5 11_Income Statement " xfId="13400"/>
    <cellStyle name="Normal 5 12" xfId="13401"/>
    <cellStyle name="Normal 5 12 2" xfId="13402"/>
    <cellStyle name="Normal 5 12 2 2" xfId="13403"/>
    <cellStyle name="Normal 5 12 2 3" xfId="13404"/>
    <cellStyle name="Normal 5 12 3" xfId="13405"/>
    <cellStyle name="Normal 5 12 3 2" xfId="13406"/>
    <cellStyle name="Normal 5 12 3 3" xfId="13407"/>
    <cellStyle name="Normal 5 12 4" xfId="13408"/>
    <cellStyle name="Normal 5 12 5" xfId="13409"/>
    <cellStyle name="Normal 5 12 6" xfId="13410"/>
    <cellStyle name="Normal 5 12_Income Statement " xfId="13411"/>
    <cellStyle name="Normal 5 13" xfId="13412"/>
    <cellStyle name="Normal 5 13 2" xfId="13413"/>
    <cellStyle name="Normal 5 13 2 2" xfId="13414"/>
    <cellStyle name="Normal 5 13 2 3" xfId="13415"/>
    <cellStyle name="Normal 5 13 3" xfId="13416"/>
    <cellStyle name="Normal 5 13 3 2" xfId="13417"/>
    <cellStyle name="Normal 5 13 3 3" xfId="13418"/>
    <cellStyle name="Normal 5 13 4" xfId="13419"/>
    <cellStyle name="Normal 5 13 5" xfId="13420"/>
    <cellStyle name="Normal 5 13 6" xfId="13421"/>
    <cellStyle name="Normal 5 13_Income Statement " xfId="13422"/>
    <cellStyle name="Normal 5 14" xfId="13423"/>
    <cellStyle name="Normal 5 14 2" xfId="13424"/>
    <cellStyle name="Normal 5 14 2 2" xfId="13425"/>
    <cellStyle name="Normal 5 14 2 3" xfId="13426"/>
    <cellStyle name="Normal 5 14 3" xfId="13427"/>
    <cellStyle name="Normal 5 14 3 2" xfId="13428"/>
    <cellStyle name="Normal 5 14 3 3" xfId="13429"/>
    <cellStyle name="Normal 5 14 4" xfId="13430"/>
    <cellStyle name="Normal 5 14 5" xfId="13431"/>
    <cellStyle name="Normal 5 14 6" xfId="13432"/>
    <cellStyle name="Normal 5 14_Income Statement " xfId="13433"/>
    <cellStyle name="Normal 5 15" xfId="13434"/>
    <cellStyle name="Normal 5 15 2" xfId="13435"/>
    <cellStyle name="Normal 5 15 2 2" xfId="13436"/>
    <cellStyle name="Normal 5 15 2 3" xfId="13437"/>
    <cellStyle name="Normal 5 15 3" xfId="13438"/>
    <cellStyle name="Normal 5 15 3 2" xfId="13439"/>
    <cellStyle name="Normal 5 15 3 3" xfId="13440"/>
    <cellStyle name="Normal 5 15 4" xfId="13441"/>
    <cellStyle name="Normal 5 15 5" xfId="13442"/>
    <cellStyle name="Normal 5 15 6" xfId="13443"/>
    <cellStyle name="Normal 5 15_Income Statement " xfId="13444"/>
    <cellStyle name="Normal 5 16" xfId="13445"/>
    <cellStyle name="Normal 5 16 2" xfId="13446"/>
    <cellStyle name="Normal 5 16 2 2" xfId="13447"/>
    <cellStyle name="Normal 5 16 2 3" xfId="13448"/>
    <cellStyle name="Normal 5 16 3" xfId="13449"/>
    <cellStyle name="Normal 5 16 3 2" xfId="13450"/>
    <cellStyle name="Normal 5 16 3 3" xfId="13451"/>
    <cellStyle name="Normal 5 16 4" xfId="13452"/>
    <cellStyle name="Normal 5 16 5" xfId="13453"/>
    <cellStyle name="Normal 5 16 6" xfId="13454"/>
    <cellStyle name="Normal 5 16_Income Statement " xfId="13455"/>
    <cellStyle name="Normal 5 17" xfId="13456"/>
    <cellStyle name="Normal 5 17 2" xfId="13457"/>
    <cellStyle name="Normal 5 17 2 2" xfId="13458"/>
    <cellStyle name="Normal 5 17 2 3" xfId="13459"/>
    <cellStyle name="Normal 5 17 3" xfId="13460"/>
    <cellStyle name="Normal 5 17 3 2" xfId="13461"/>
    <cellStyle name="Normal 5 17 3 3" xfId="13462"/>
    <cellStyle name="Normal 5 17 4" xfId="13463"/>
    <cellStyle name="Normal 5 17 5" xfId="13464"/>
    <cellStyle name="Normal 5 17 6" xfId="13465"/>
    <cellStyle name="Normal 5 17_Income Statement " xfId="13466"/>
    <cellStyle name="Normal 5 18" xfId="13467"/>
    <cellStyle name="Normal 5 18 2" xfId="13468"/>
    <cellStyle name="Normal 5 18 2 2" xfId="13469"/>
    <cellStyle name="Normal 5 18 2 3" xfId="13470"/>
    <cellStyle name="Normal 5 18 3" xfId="13471"/>
    <cellStyle name="Normal 5 18 3 2" xfId="13472"/>
    <cellStyle name="Normal 5 18 3 3" xfId="13473"/>
    <cellStyle name="Normal 5 18 4" xfId="13474"/>
    <cellStyle name="Normal 5 18 5" xfId="13475"/>
    <cellStyle name="Normal 5 18 6" xfId="13476"/>
    <cellStyle name="Normal 5 18_Income Statement " xfId="13477"/>
    <cellStyle name="Normal 5 19" xfId="13478"/>
    <cellStyle name="Normal 5 19 2" xfId="13479"/>
    <cellStyle name="Normal 5 19 2 2" xfId="13480"/>
    <cellStyle name="Normal 5 19 2 3" xfId="13481"/>
    <cellStyle name="Normal 5 19 3" xfId="13482"/>
    <cellStyle name="Normal 5 19 3 2" xfId="13483"/>
    <cellStyle name="Normal 5 19 3 3" xfId="13484"/>
    <cellStyle name="Normal 5 19 4" xfId="13485"/>
    <cellStyle name="Normal 5 19 5" xfId="13486"/>
    <cellStyle name="Normal 5 19 6" xfId="13487"/>
    <cellStyle name="Normal 5 19_Income Statement " xfId="13488"/>
    <cellStyle name="Normal 5 2" xfId="13489"/>
    <cellStyle name="Normal 5 2 10" xfId="13490"/>
    <cellStyle name="Normal 5 2 10 2" xfId="13491"/>
    <cellStyle name="Normal 5 2 10 2 2" xfId="13492"/>
    <cellStyle name="Normal 5 2 10 2 3" xfId="13493"/>
    <cellStyle name="Normal 5 2 10 3" xfId="13494"/>
    <cellStyle name="Normal 5 2 10 3 2" xfId="13495"/>
    <cellStyle name="Normal 5 2 10 3 3" xfId="13496"/>
    <cellStyle name="Normal 5 2 10 4" xfId="13497"/>
    <cellStyle name="Normal 5 2 10 5" xfId="13498"/>
    <cellStyle name="Normal 5 2 10 6" xfId="13499"/>
    <cellStyle name="Normal 5 2 10_Income Statement " xfId="13500"/>
    <cellStyle name="Normal 5 2 11" xfId="13501"/>
    <cellStyle name="Normal 5 2 11 2" xfId="13502"/>
    <cellStyle name="Normal 5 2 11 2 2" xfId="13503"/>
    <cellStyle name="Normal 5 2 11 2 3" xfId="13504"/>
    <cellStyle name="Normal 5 2 11 3" xfId="13505"/>
    <cellStyle name="Normal 5 2 11 3 2" xfId="13506"/>
    <cellStyle name="Normal 5 2 11 3 3" xfId="13507"/>
    <cellStyle name="Normal 5 2 11 4" xfId="13508"/>
    <cellStyle name="Normal 5 2 11 5" xfId="13509"/>
    <cellStyle name="Normal 5 2 11 6" xfId="13510"/>
    <cellStyle name="Normal 5 2 11_Income Statement " xfId="13511"/>
    <cellStyle name="Normal 5 2 12" xfId="13512"/>
    <cellStyle name="Normal 5 2 12 2" xfId="13513"/>
    <cellStyle name="Normal 5 2 12 2 2" xfId="13514"/>
    <cellStyle name="Normal 5 2 12 2 3" xfId="13515"/>
    <cellStyle name="Normal 5 2 12 3" xfId="13516"/>
    <cellStyle name="Normal 5 2 12 3 2" xfId="13517"/>
    <cellStyle name="Normal 5 2 12 3 3" xfId="13518"/>
    <cellStyle name="Normal 5 2 12 4" xfId="13519"/>
    <cellStyle name="Normal 5 2 12 5" xfId="13520"/>
    <cellStyle name="Normal 5 2 12 6" xfId="13521"/>
    <cellStyle name="Normal 5 2 12_Income Statement " xfId="13522"/>
    <cellStyle name="Normal 5 2 13" xfId="13523"/>
    <cellStyle name="Normal 5 2 13 2" xfId="13524"/>
    <cellStyle name="Normal 5 2 13 2 2" xfId="13525"/>
    <cellStyle name="Normal 5 2 13 2 3" xfId="13526"/>
    <cellStyle name="Normal 5 2 13 3" xfId="13527"/>
    <cellStyle name="Normal 5 2 13 3 2" xfId="13528"/>
    <cellStyle name="Normal 5 2 13 3 3" xfId="13529"/>
    <cellStyle name="Normal 5 2 13 4" xfId="13530"/>
    <cellStyle name="Normal 5 2 13 5" xfId="13531"/>
    <cellStyle name="Normal 5 2 13 6" xfId="13532"/>
    <cellStyle name="Normal 5 2 13_Income Statement " xfId="13533"/>
    <cellStyle name="Normal 5 2 14" xfId="13534"/>
    <cellStyle name="Normal 5 2 14 2" xfId="13535"/>
    <cellStyle name="Normal 5 2 14 2 2" xfId="13536"/>
    <cellStyle name="Normal 5 2 14 2 3" xfId="13537"/>
    <cellStyle name="Normal 5 2 14 3" xfId="13538"/>
    <cellStyle name="Normal 5 2 14 3 2" xfId="13539"/>
    <cellStyle name="Normal 5 2 14 3 3" xfId="13540"/>
    <cellStyle name="Normal 5 2 14 4" xfId="13541"/>
    <cellStyle name="Normal 5 2 14 5" xfId="13542"/>
    <cellStyle name="Normal 5 2 14 6" xfId="13543"/>
    <cellStyle name="Normal 5 2 14_Income Statement " xfId="13544"/>
    <cellStyle name="Normal 5 2 15" xfId="13545"/>
    <cellStyle name="Normal 5 2 15 2" xfId="13546"/>
    <cellStyle name="Normal 5 2 15 2 2" xfId="13547"/>
    <cellStyle name="Normal 5 2 15 2 3" xfId="13548"/>
    <cellStyle name="Normal 5 2 15 3" xfId="13549"/>
    <cellStyle name="Normal 5 2 15 3 2" xfId="13550"/>
    <cellStyle name="Normal 5 2 15 3 3" xfId="13551"/>
    <cellStyle name="Normal 5 2 15 4" xfId="13552"/>
    <cellStyle name="Normal 5 2 15 5" xfId="13553"/>
    <cellStyle name="Normal 5 2 15 6" xfId="13554"/>
    <cellStyle name="Normal 5 2 15_Income Statement " xfId="13555"/>
    <cellStyle name="Normal 5 2 16" xfId="13556"/>
    <cellStyle name="Normal 5 2 16 2" xfId="13557"/>
    <cellStyle name="Normal 5 2 16 2 2" xfId="13558"/>
    <cellStyle name="Normal 5 2 16 2 3" xfId="13559"/>
    <cellStyle name="Normal 5 2 16 3" xfId="13560"/>
    <cellStyle name="Normal 5 2 16 3 2" xfId="13561"/>
    <cellStyle name="Normal 5 2 16 3 3" xfId="13562"/>
    <cellStyle name="Normal 5 2 16 4" xfId="13563"/>
    <cellStyle name="Normal 5 2 16 5" xfId="13564"/>
    <cellStyle name="Normal 5 2 16 6" xfId="13565"/>
    <cellStyle name="Normal 5 2 16_Income Statement " xfId="13566"/>
    <cellStyle name="Normal 5 2 17" xfId="13567"/>
    <cellStyle name="Normal 5 2 17 2" xfId="13568"/>
    <cellStyle name="Normal 5 2 17 2 2" xfId="13569"/>
    <cellStyle name="Normal 5 2 17 2 3" xfId="13570"/>
    <cellStyle name="Normal 5 2 17 3" xfId="13571"/>
    <cellStyle name="Normal 5 2 17 3 2" xfId="13572"/>
    <cellStyle name="Normal 5 2 17 3 3" xfId="13573"/>
    <cellStyle name="Normal 5 2 17 4" xfId="13574"/>
    <cellStyle name="Normal 5 2 17 5" xfId="13575"/>
    <cellStyle name="Normal 5 2 17 6" xfId="13576"/>
    <cellStyle name="Normal 5 2 17_Income Statement " xfId="13577"/>
    <cellStyle name="Normal 5 2 18" xfId="13578"/>
    <cellStyle name="Normal 5 2 18 2" xfId="13579"/>
    <cellStyle name="Normal 5 2 18 2 2" xfId="13580"/>
    <cellStyle name="Normal 5 2 18 2 3" xfId="13581"/>
    <cellStyle name="Normal 5 2 18 3" xfId="13582"/>
    <cellStyle name="Normal 5 2 18 3 2" xfId="13583"/>
    <cellStyle name="Normal 5 2 18 3 3" xfId="13584"/>
    <cellStyle name="Normal 5 2 18 4" xfId="13585"/>
    <cellStyle name="Normal 5 2 18 5" xfId="13586"/>
    <cellStyle name="Normal 5 2 18 6" xfId="13587"/>
    <cellStyle name="Normal 5 2 18_Income Statement " xfId="13588"/>
    <cellStyle name="Normal 5 2 19" xfId="13589"/>
    <cellStyle name="Normal 5 2 19 2" xfId="13590"/>
    <cellStyle name="Normal 5 2 19 2 2" xfId="13591"/>
    <cellStyle name="Normal 5 2 19 2 3" xfId="13592"/>
    <cellStyle name="Normal 5 2 19 3" xfId="13593"/>
    <cellStyle name="Normal 5 2 19 3 2" xfId="13594"/>
    <cellStyle name="Normal 5 2 19 3 3" xfId="13595"/>
    <cellStyle name="Normal 5 2 19 4" xfId="13596"/>
    <cellStyle name="Normal 5 2 19 5" xfId="13597"/>
    <cellStyle name="Normal 5 2 19 6" xfId="13598"/>
    <cellStyle name="Normal 5 2 19_Income Statement " xfId="13599"/>
    <cellStyle name="Normal 5 2 2" xfId="13600"/>
    <cellStyle name="Normal 5 2 2 2" xfId="13601"/>
    <cellStyle name="Normal 5 2 2 2 2" xfId="13602"/>
    <cellStyle name="Normal 5 2 2 2 3" xfId="13603"/>
    <cellStyle name="Normal 5 2 2 3" xfId="13604"/>
    <cellStyle name="Normal 5 2 2 3 2" xfId="13605"/>
    <cellStyle name="Normal 5 2 2 3 3" xfId="13606"/>
    <cellStyle name="Normal 5 2 2 4" xfId="13607"/>
    <cellStyle name="Normal 5 2 2 5" xfId="13608"/>
    <cellStyle name="Normal 5 2 2 6" xfId="13609"/>
    <cellStyle name="Normal 5 2 2_Income Statement " xfId="13610"/>
    <cellStyle name="Normal 5 2 20" xfId="13611"/>
    <cellStyle name="Normal 5 2 20 2" xfId="13612"/>
    <cellStyle name="Normal 5 2 20 2 2" xfId="13613"/>
    <cellStyle name="Normal 5 2 20 2 3" xfId="13614"/>
    <cellStyle name="Normal 5 2 20 3" xfId="13615"/>
    <cellStyle name="Normal 5 2 20 3 2" xfId="13616"/>
    <cellStyle name="Normal 5 2 20 3 3" xfId="13617"/>
    <cellStyle name="Normal 5 2 20 4" xfId="13618"/>
    <cellStyle name="Normal 5 2 20 5" xfId="13619"/>
    <cellStyle name="Normal 5 2 20 6" xfId="13620"/>
    <cellStyle name="Normal 5 2 20_Income Statement " xfId="13621"/>
    <cellStyle name="Normal 5 2 21" xfId="13622"/>
    <cellStyle name="Normal 5 2 21 2" xfId="13623"/>
    <cellStyle name="Normal 5 2 21 3" xfId="13624"/>
    <cellStyle name="Normal 5 2 22" xfId="13625"/>
    <cellStyle name="Normal 5 2 23" xfId="13626"/>
    <cellStyle name="Normal 5 2 24" xfId="13627"/>
    <cellStyle name="Normal 5 2 25" xfId="13628"/>
    <cellStyle name="Normal 5 2 26" xfId="13629"/>
    <cellStyle name="Normal 5 2 27" xfId="13630"/>
    <cellStyle name="Normal 5 2 28" xfId="13631"/>
    <cellStyle name="Normal 5 2 29" xfId="13632"/>
    <cellStyle name="Normal 5 2 3" xfId="13633"/>
    <cellStyle name="Normal 5 2 3 2" xfId="13634"/>
    <cellStyle name="Normal 5 2 3 2 2" xfId="13635"/>
    <cellStyle name="Normal 5 2 3 2 3" xfId="13636"/>
    <cellStyle name="Normal 5 2 3 3" xfId="13637"/>
    <cellStyle name="Normal 5 2 3 3 2" xfId="13638"/>
    <cellStyle name="Normal 5 2 3 3 3" xfId="13639"/>
    <cellStyle name="Normal 5 2 3 4" xfId="13640"/>
    <cellStyle name="Normal 5 2 3 5" xfId="13641"/>
    <cellStyle name="Normal 5 2 3 6" xfId="13642"/>
    <cellStyle name="Normal 5 2 3_Income Statement " xfId="13643"/>
    <cellStyle name="Normal 5 2 30" xfId="13644"/>
    <cellStyle name="Normal 5 2 31" xfId="13645"/>
    <cellStyle name="Normal 5 2 32" xfId="13646"/>
    <cellStyle name="Normal 5 2 33" xfId="13647"/>
    <cellStyle name="Normal 5 2 34" xfId="13648"/>
    <cellStyle name="Normal 5 2 35" xfId="13649"/>
    <cellStyle name="Normal 5 2 36" xfId="13650"/>
    <cellStyle name="Normal 5 2 4" xfId="13651"/>
    <cellStyle name="Normal 5 2 4 2" xfId="13652"/>
    <cellStyle name="Normal 5 2 4 2 2" xfId="13653"/>
    <cellStyle name="Normal 5 2 4 2 3" xfId="13654"/>
    <cellStyle name="Normal 5 2 4 3" xfId="13655"/>
    <cellStyle name="Normal 5 2 4 3 2" xfId="13656"/>
    <cellStyle name="Normal 5 2 4 3 3" xfId="13657"/>
    <cellStyle name="Normal 5 2 4 4" xfId="13658"/>
    <cellStyle name="Normal 5 2 4 5" xfId="13659"/>
    <cellStyle name="Normal 5 2 4 6" xfId="13660"/>
    <cellStyle name="Normal 5 2 4_Income Statement " xfId="13661"/>
    <cellStyle name="Normal 5 2 5" xfId="13662"/>
    <cellStyle name="Normal 5 2 5 2" xfId="13663"/>
    <cellStyle name="Normal 5 2 5 2 2" xfId="13664"/>
    <cellStyle name="Normal 5 2 5 2 3" xfId="13665"/>
    <cellStyle name="Normal 5 2 5 3" xfId="13666"/>
    <cellStyle name="Normal 5 2 5 3 2" xfId="13667"/>
    <cellStyle name="Normal 5 2 5 3 3" xfId="13668"/>
    <cellStyle name="Normal 5 2 5 4" xfId="13669"/>
    <cellStyle name="Normal 5 2 5 5" xfId="13670"/>
    <cellStyle name="Normal 5 2 5 6" xfId="13671"/>
    <cellStyle name="Normal 5 2 5_Income Statement " xfId="13672"/>
    <cellStyle name="Normal 5 2 6" xfId="13673"/>
    <cellStyle name="Normal 5 2 6 2" xfId="13674"/>
    <cellStyle name="Normal 5 2 6 2 2" xfId="13675"/>
    <cellStyle name="Normal 5 2 6 2 3" xfId="13676"/>
    <cellStyle name="Normal 5 2 6 3" xfId="13677"/>
    <cellStyle name="Normal 5 2 6 3 2" xfId="13678"/>
    <cellStyle name="Normal 5 2 6 3 3" xfId="13679"/>
    <cellStyle name="Normal 5 2 6 4" xfId="13680"/>
    <cellStyle name="Normal 5 2 6 5" xfId="13681"/>
    <cellStyle name="Normal 5 2 6 6" xfId="13682"/>
    <cellStyle name="Normal 5 2 6_Income Statement " xfId="13683"/>
    <cellStyle name="Normal 5 2 7" xfId="13684"/>
    <cellStyle name="Normal 5 2 7 2" xfId="13685"/>
    <cellStyle name="Normal 5 2 7 2 2" xfId="13686"/>
    <cellStyle name="Normal 5 2 7 2 3" xfId="13687"/>
    <cellStyle name="Normal 5 2 7 3" xfId="13688"/>
    <cellStyle name="Normal 5 2 7 3 2" xfId="13689"/>
    <cellStyle name="Normal 5 2 7 3 3" xfId="13690"/>
    <cellStyle name="Normal 5 2 7 4" xfId="13691"/>
    <cellStyle name="Normal 5 2 7 5" xfId="13692"/>
    <cellStyle name="Normal 5 2 7 6" xfId="13693"/>
    <cellStyle name="Normal 5 2 7_Income Statement " xfId="13694"/>
    <cellStyle name="Normal 5 2 8" xfId="13695"/>
    <cellStyle name="Normal 5 2 8 2" xfId="13696"/>
    <cellStyle name="Normal 5 2 8 2 2" xfId="13697"/>
    <cellStyle name="Normal 5 2 8 2 3" xfId="13698"/>
    <cellStyle name="Normal 5 2 8 3" xfId="13699"/>
    <cellStyle name="Normal 5 2 8 3 2" xfId="13700"/>
    <cellStyle name="Normal 5 2 8 3 3" xfId="13701"/>
    <cellStyle name="Normal 5 2 8 4" xfId="13702"/>
    <cellStyle name="Normal 5 2 8 5" xfId="13703"/>
    <cellStyle name="Normal 5 2 8 6" xfId="13704"/>
    <cellStyle name="Normal 5 2 8_Income Statement " xfId="13705"/>
    <cellStyle name="Normal 5 2 9" xfId="13706"/>
    <cellStyle name="Normal 5 2 9 2" xfId="13707"/>
    <cellStyle name="Normal 5 2 9 2 2" xfId="13708"/>
    <cellStyle name="Normal 5 2 9 2 3" xfId="13709"/>
    <cellStyle name="Normal 5 2 9 3" xfId="13710"/>
    <cellStyle name="Normal 5 2 9 3 2" xfId="13711"/>
    <cellStyle name="Normal 5 2 9 3 3" xfId="13712"/>
    <cellStyle name="Normal 5 2 9 4" xfId="13713"/>
    <cellStyle name="Normal 5 2 9 5" xfId="13714"/>
    <cellStyle name="Normal 5 2 9 6" xfId="13715"/>
    <cellStyle name="Normal 5 2 9_Income Statement " xfId="13716"/>
    <cellStyle name="Normal 5 2_Income Statement " xfId="13717"/>
    <cellStyle name="Normal 5 20" xfId="13718"/>
    <cellStyle name="Normal 5 20 2" xfId="13719"/>
    <cellStyle name="Normal 5 20 2 2" xfId="13720"/>
    <cellStyle name="Normal 5 20 2 3" xfId="13721"/>
    <cellStyle name="Normal 5 20 3" xfId="13722"/>
    <cellStyle name="Normal 5 20 3 2" xfId="13723"/>
    <cellStyle name="Normal 5 20 3 3" xfId="13724"/>
    <cellStyle name="Normal 5 20 4" xfId="13725"/>
    <cellStyle name="Normal 5 20 5" xfId="13726"/>
    <cellStyle name="Normal 5 20 6" xfId="13727"/>
    <cellStyle name="Normal 5 20_Income Statement " xfId="13728"/>
    <cellStyle name="Normal 5 21" xfId="13729"/>
    <cellStyle name="Normal 5 21 2" xfId="13730"/>
    <cellStyle name="Normal 5 21 2 2" xfId="13731"/>
    <cellStyle name="Normal 5 21 2 3" xfId="13732"/>
    <cellStyle name="Normal 5 21 3" xfId="13733"/>
    <cellStyle name="Normal 5 21 3 2" xfId="13734"/>
    <cellStyle name="Normal 5 21 3 3" xfId="13735"/>
    <cellStyle name="Normal 5 21 4" xfId="13736"/>
    <cellStyle name="Normal 5 21 5" xfId="13737"/>
    <cellStyle name="Normal 5 21 6" xfId="13738"/>
    <cellStyle name="Normal 5 21_Income Statement " xfId="13739"/>
    <cellStyle name="Normal 5 22" xfId="13740"/>
    <cellStyle name="Normal 5 22 2" xfId="13741"/>
    <cellStyle name="Normal 5 22 2 2" xfId="13742"/>
    <cellStyle name="Normal 5 22 2 3" xfId="13743"/>
    <cellStyle name="Normal 5 22 3" xfId="13744"/>
    <cellStyle name="Normal 5 22 3 2" xfId="13745"/>
    <cellStyle name="Normal 5 22 3 3" xfId="13746"/>
    <cellStyle name="Normal 5 22 4" xfId="13747"/>
    <cellStyle name="Normal 5 22 5" xfId="13748"/>
    <cellStyle name="Normal 5 22 6" xfId="13749"/>
    <cellStyle name="Normal 5 22_Income Statement " xfId="13750"/>
    <cellStyle name="Normal 5 23" xfId="13751"/>
    <cellStyle name="Normal 5 23 2" xfId="13752"/>
    <cellStyle name="Normal 5 23 2 2" xfId="13753"/>
    <cellStyle name="Normal 5 23 2 3" xfId="13754"/>
    <cellStyle name="Normal 5 23 3" xfId="13755"/>
    <cellStyle name="Normal 5 23 3 2" xfId="13756"/>
    <cellStyle name="Normal 5 23 3 3" xfId="13757"/>
    <cellStyle name="Normal 5 23 4" xfId="13758"/>
    <cellStyle name="Normal 5 23 5" xfId="13759"/>
    <cellStyle name="Normal 5 23 6" xfId="13760"/>
    <cellStyle name="Normal 5 23_Income Statement " xfId="13761"/>
    <cellStyle name="Normal 5 24" xfId="13762"/>
    <cellStyle name="Normal 5 24 2" xfId="13763"/>
    <cellStyle name="Normal 5 24 2 2" xfId="13764"/>
    <cellStyle name="Normal 5 24 2 3" xfId="13765"/>
    <cellStyle name="Normal 5 24 3" xfId="13766"/>
    <cellStyle name="Normal 5 24 3 2" xfId="13767"/>
    <cellStyle name="Normal 5 24 3 3" xfId="13768"/>
    <cellStyle name="Normal 5 24 4" xfId="13769"/>
    <cellStyle name="Normal 5 24 5" xfId="13770"/>
    <cellStyle name="Normal 5 24 6" xfId="13771"/>
    <cellStyle name="Normal 5 24_Income Statement " xfId="13772"/>
    <cellStyle name="Normal 5 25" xfId="13773"/>
    <cellStyle name="Normal 5 25 2" xfId="13774"/>
    <cellStyle name="Normal 5 25 2 2" xfId="13775"/>
    <cellStyle name="Normal 5 25 2 3" xfId="13776"/>
    <cellStyle name="Normal 5 25 3" xfId="13777"/>
    <cellStyle name="Normal 5 25 3 2" xfId="13778"/>
    <cellStyle name="Normal 5 25 3 3" xfId="13779"/>
    <cellStyle name="Normal 5 25 4" xfId="13780"/>
    <cellStyle name="Normal 5 25 5" xfId="13781"/>
    <cellStyle name="Normal 5 25 6" xfId="13782"/>
    <cellStyle name="Normal 5 25_Income Statement " xfId="13783"/>
    <cellStyle name="Normal 5 26" xfId="13784"/>
    <cellStyle name="Normal 5 26 2" xfId="13785"/>
    <cellStyle name="Normal 5 26 2 2" xfId="13786"/>
    <cellStyle name="Normal 5 26 2 3" xfId="13787"/>
    <cellStyle name="Normal 5 26 3" xfId="13788"/>
    <cellStyle name="Normal 5 26 3 2" xfId="13789"/>
    <cellStyle name="Normal 5 26 3 3" xfId="13790"/>
    <cellStyle name="Normal 5 26 4" xfId="13791"/>
    <cellStyle name="Normal 5 26 5" xfId="13792"/>
    <cellStyle name="Normal 5 26 6" xfId="13793"/>
    <cellStyle name="Normal 5 26_Income Statement " xfId="13794"/>
    <cellStyle name="Normal 5 27" xfId="13795"/>
    <cellStyle name="Normal 5 27 2" xfId="13796"/>
    <cellStyle name="Normal 5 27 2 2" xfId="13797"/>
    <cellStyle name="Normal 5 27 2 3" xfId="13798"/>
    <cellStyle name="Normal 5 27 3" xfId="13799"/>
    <cellStyle name="Normal 5 27 3 2" xfId="13800"/>
    <cellStyle name="Normal 5 27 3 3" xfId="13801"/>
    <cellStyle name="Normal 5 27 4" xfId="13802"/>
    <cellStyle name="Normal 5 27 5" xfId="13803"/>
    <cellStyle name="Normal 5 27 6" xfId="13804"/>
    <cellStyle name="Normal 5 27_Income Statement " xfId="13805"/>
    <cellStyle name="Normal 5 28" xfId="13806"/>
    <cellStyle name="Normal 5 28 2" xfId="13807"/>
    <cellStyle name="Normal 5 28 2 2" xfId="13808"/>
    <cellStyle name="Normal 5 28 2 3" xfId="13809"/>
    <cellStyle name="Normal 5 28 3" xfId="13810"/>
    <cellStyle name="Normal 5 28 3 2" xfId="13811"/>
    <cellStyle name="Normal 5 28 3 3" xfId="13812"/>
    <cellStyle name="Normal 5 28 4" xfId="13813"/>
    <cellStyle name="Normal 5 28 5" xfId="13814"/>
    <cellStyle name="Normal 5 28 6" xfId="13815"/>
    <cellStyle name="Normal 5 28_Income Statement " xfId="13816"/>
    <cellStyle name="Normal 5 29" xfId="13817"/>
    <cellStyle name="Normal 5 29 2" xfId="13818"/>
    <cellStyle name="Normal 5 29 2 2" xfId="13819"/>
    <cellStyle name="Normal 5 29 2 3" xfId="13820"/>
    <cellStyle name="Normal 5 29 3" xfId="13821"/>
    <cellStyle name="Normal 5 29 3 2" xfId="13822"/>
    <cellStyle name="Normal 5 29 3 3" xfId="13823"/>
    <cellStyle name="Normal 5 29 4" xfId="13824"/>
    <cellStyle name="Normal 5 29 5" xfId="13825"/>
    <cellStyle name="Normal 5 29 6" xfId="13826"/>
    <cellStyle name="Normal 5 29_Income Statement " xfId="13827"/>
    <cellStyle name="Normal 5 3" xfId="13828"/>
    <cellStyle name="Normal 5 3 2" xfId="13829"/>
    <cellStyle name="Normal 5 3 2 2" xfId="13830"/>
    <cellStyle name="Normal 5 3 2 3" xfId="13831"/>
    <cellStyle name="Normal 5 3 3" xfId="13832"/>
    <cellStyle name="Normal 5 3 4" xfId="13833"/>
    <cellStyle name="Normal 5 3 5" xfId="13834"/>
    <cellStyle name="Normal 5 3 6" xfId="13835"/>
    <cellStyle name="Normal 5 3_Income Statement " xfId="13836"/>
    <cellStyle name="Normal 5 30" xfId="13837"/>
    <cellStyle name="Normal 5 30 2" xfId="13838"/>
    <cellStyle name="Normal 5 30 2 2" xfId="13839"/>
    <cellStyle name="Normal 5 30 2 3" xfId="13840"/>
    <cellStyle name="Normal 5 30 3" xfId="13841"/>
    <cellStyle name="Normal 5 30 3 2" xfId="13842"/>
    <cellStyle name="Normal 5 30 3 3" xfId="13843"/>
    <cellStyle name="Normal 5 30 4" xfId="13844"/>
    <cellStyle name="Normal 5 30 5" xfId="13845"/>
    <cellStyle name="Normal 5 30 6" xfId="13846"/>
    <cellStyle name="Normal 5 30_Income Statement " xfId="13847"/>
    <cellStyle name="Normal 5 31" xfId="13848"/>
    <cellStyle name="Normal 5 31 2" xfId="13849"/>
    <cellStyle name="Normal 5 31 2 2" xfId="13850"/>
    <cellStyle name="Normal 5 31 2 3" xfId="13851"/>
    <cellStyle name="Normal 5 31 3" xfId="13852"/>
    <cellStyle name="Normal 5 31 3 2" xfId="13853"/>
    <cellStyle name="Normal 5 31 3 3" xfId="13854"/>
    <cellStyle name="Normal 5 31 4" xfId="13855"/>
    <cellStyle name="Normal 5 31 5" xfId="13856"/>
    <cellStyle name="Normal 5 31 6" xfId="13857"/>
    <cellStyle name="Normal 5 31_Income Statement " xfId="13858"/>
    <cellStyle name="Normal 5 32" xfId="13859"/>
    <cellStyle name="Normal 5 32 2" xfId="13860"/>
    <cellStyle name="Normal 5 32 2 2" xfId="13861"/>
    <cellStyle name="Normal 5 32 2 3" xfId="13862"/>
    <cellStyle name="Normal 5 32 3" xfId="13863"/>
    <cellStyle name="Normal 5 32 3 2" xfId="13864"/>
    <cellStyle name="Normal 5 32 3 3" xfId="13865"/>
    <cellStyle name="Normal 5 32 4" xfId="13866"/>
    <cellStyle name="Normal 5 32 5" xfId="13867"/>
    <cellStyle name="Normal 5 32 6" xfId="13868"/>
    <cellStyle name="Normal 5 32_Income Statement " xfId="13869"/>
    <cellStyle name="Normal 5 33" xfId="13870"/>
    <cellStyle name="Normal 5 33 2" xfId="13871"/>
    <cellStyle name="Normal 5 33 2 2" xfId="13872"/>
    <cellStyle name="Normal 5 33 2 3" xfId="13873"/>
    <cellStyle name="Normal 5 33 3" xfId="13874"/>
    <cellStyle name="Normal 5 33 3 2" xfId="13875"/>
    <cellStyle name="Normal 5 33 3 3" xfId="13876"/>
    <cellStyle name="Normal 5 33 4" xfId="13877"/>
    <cellStyle name="Normal 5 33 5" xfId="13878"/>
    <cellStyle name="Normal 5 33 6" xfId="13879"/>
    <cellStyle name="Normal 5 33_Income Statement " xfId="13880"/>
    <cellStyle name="Normal 5 34" xfId="13881"/>
    <cellStyle name="Normal 5 34 2" xfId="13882"/>
    <cellStyle name="Normal 5 34 2 2" xfId="13883"/>
    <cellStyle name="Normal 5 34 2 3" xfId="13884"/>
    <cellStyle name="Normal 5 34 3" xfId="13885"/>
    <cellStyle name="Normal 5 34 3 2" xfId="13886"/>
    <cellStyle name="Normal 5 34 3 3" xfId="13887"/>
    <cellStyle name="Normal 5 34 4" xfId="13888"/>
    <cellStyle name="Normal 5 34 5" xfId="13889"/>
    <cellStyle name="Normal 5 34 6" xfId="13890"/>
    <cellStyle name="Normal 5 34_Income Statement " xfId="13891"/>
    <cellStyle name="Normal 5 35" xfId="13892"/>
    <cellStyle name="Normal 5 35 2" xfId="13893"/>
    <cellStyle name="Normal 5 35 2 2" xfId="13894"/>
    <cellStyle name="Normal 5 35 2 3" xfId="13895"/>
    <cellStyle name="Normal 5 35 3" xfId="13896"/>
    <cellStyle name="Normal 5 35 3 2" xfId="13897"/>
    <cellStyle name="Normal 5 35 3 3" xfId="13898"/>
    <cellStyle name="Normal 5 35 4" xfId="13899"/>
    <cellStyle name="Normal 5 35 5" xfId="13900"/>
    <cellStyle name="Normal 5 35 6" xfId="13901"/>
    <cellStyle name="Normal 5 35_Income Statement " xfId="13902"/>
    <cellStyle name="Normal 5 36" xfId="13903"/>
    <cellStyle name="Normal 5 36 2" xfId="13904"/>
    <cellStyle name="Normal 5 36 2 2" xfId="13905"/>
    <cellStyle name="Normal 5 36 2 3" xfId="13906"/>
    <cellStyle name="Normal 5 36 3" xfId="13907"/>
    <cellStyle name="Normal 5 36 3 2" xfId="13908"/>
    <cellStyle name="Normal 5 36 3 3" xfId="13909"/>
    <cellStyle name="Normal 5 36 4" xfId="13910"/>
    <cellStyle name="Normal 5 36 5" xfId="13911"/>
    <cellStyle name="Normal 5 36 6" xfId="13912"/>
    <cellStyle name="Normal 5 36_Income Statement " xfId="13913"/>
    <cellStyle name="Normal 5 37" xfId="13914"/>
    <cellStyle name="Normal 5 37 2" xfId="13915"/>
    <cellStyle name="Normal 5 37 2 2" xfId="13916"/>
    <cellStyle name="Normal 5 37 2 3" xfId="13917"/>
    <cellStyle name="Normal 5 37 3" xfId="13918"/>
    <cellStyle name="Normal 5 37 3 2" xfId="13919"/>
    <cellStyle name="Normal 5 37 3 3" xfId="13920"/>
    <cellStyle name="Normal 5 37 4" xfId="13921"/>
    <cellStyle name="Normal 5 37 5" xfId="13922"/>
    <cellStyle name="Normal 5 37 6" xfId="13923"/>
    <cellStyle name="Normal 5 37_Income Statement " xfId="13924"/>
    <cellStyle name="Normal 5 38" xfId="13925"/>
    <cellStyle name="Normal 5 38 2" xfId="13926"/>
    <cellStyle name="Normal 5 38 2 2" xfId="13927"/>
    <cellStyle name="Normal 5 38 2 3" xfId="13928"/>
    <cellStyle name="Normal 5 38 3" xfId="13929"/>
    <cellStyle name="Normal 5 38 3 2" xfId="13930"/>
    <cellStyle name="Normal 5 38 3 3" xfId="13931"/>
    <cellStyle name="Normal 5 38 4" xfId="13932"/>
    <cellStyle name="Normal 5 38 5" xfId="13933"/>
    <cellStyle name="Normal 5 38 6" xfId="13934"/>
    <cellStyle name="Normal 5 38_Income Statement " xfId="13935"/>
    <cellStyle name="Normal 5 39" xfId="13936"/>
    <cellStyle name="Normal 5 39 2" xfId="13937"/>
    <cellStyle name="Normal 5 39 2 2" xfId="13938"/>
    <cellStyle name="Normal 5 39 2 3" xfId="13939"/>
    <cellStyle name="Normal 5 39 3" xfId="13940"/>
    <cellStyle name="Normal 5 39 3 2" xfId="13941"/>
    <cellStyle name="Normal 5 39 3 3" xfId="13942"/>
    <cellStyle name="Normal 5 39 4" xfId="13943"/>
    <cellStyle name="Normal 5 39 5" xfId="13944"/>
    <cellStyle name="Normal 5 39 6" xfId="13945"/>
    <cellStyle name="Normal 5 39_Income Statement " xfId="13946"/>
    <cellStyle name="Normal 5 4" xfId="13947"/>
    <cellStyle name="Normal 5 4 2" xfId="13948"/>
    <cellStyle name="Normal 5 4 2 2" xfId="13949"/>
    <cellStyle name="Normal 5 4 2 3" xfId="13950"/>
    <cellStyle name="Normal 5 4 3" xfId="13951"/>
    <cellStyle name="Normal 5 4 3 2" xfId="13952"/>
    <cellStyle name="Normal 5 4 3 3" xfId="13953"/>
    <cellStyle name="Normal 5 4 4" xfId="13954"/>
    <cellStyle name="Normal 5 4 5" xfId="13955"/>
    <cellStyle name="Normal 5 4 6" xfId="13956"/>
    <cellStyle name="Normal 5 4 7" xfId="13957"/>
    <cellStyle name="Normal 5 4_Income Statement " xfId="13958"/>
    <cellStyle name="Normal 5 40" xfId="13959"/>
    <cellStyle name="Normal 5 40 2" xfId="13960"/>
    <cellStyle name="Normal 5 40 2 2" xfId="13961"/>
    <cellStyle name="Normal 5 40 2 3" xfId="13962"/>
    <cellStyle name="Normal 5 40 3" xfId="13963"/>
    <cellStyle name="Normal 5 40 3 2" xfId="13964"/>
    <cellStyle name="Normal 5 40 3 3" xfId="13965"/>
    <cellStyle name="Normal 5 40 4" xfId="13966"/>
    <cellStyle name="Normal 5 40 5" xfId="13967"/>
    <cellStyle name="Normal 5 40 6" xfId="13968"/>
    <cellStyle name="Normal 5 40_Income Statement " xfId="13969"/>
    <cellStyle name="Normal 5 41" xfId="13970"/>
    <cellStyle name="Normal 5 41 2" xfId="13971"/>
    <cellStyle name="Normal 5 41 2 2" xfId="13972"/>
    <cellStyle name="Normal 5 41 2 3" xfId="13973"/>
    <cellStyle name="Normal 5 41 3" xfId="13974"/>
    <cellStyle name="Normal 5 41 3 2" xfId="13975"/>
    <cellStyle name="Normal 5 41 3 3" xfId="13976"/>
    <cellStyle name="Normal 5 41 4" xfId="13977"/>
    <cellStyle name="Normal 5 41 5" xfId="13978"/>
    <cellStyle name="Normal 5 41 6" xfId="13979"/>
    <cellStyle name="Normal 5 41_Income Statement " xfId="13980"/>
    <cellStyle name="Normal 5 42" xfId="13981"/>
    <cellStyle name="Normal 5 42 2" xfId="13982"/>
    <cellStyle name="Normal 5 42 2 2" xfId="13983"/>
    <cellStyle name="Normal 5 42 2 3" xfId="13984"/>
    <cellStyle name="Normal 5 42 3" xfId="13985"/>
    <cellStyle name="Normal 5 42 3 2" xfId="13986"/>
    <cellStyle name="Normal 5 42 3 3" xfId="13987"/>
    <cellStyle name="Normal 5 42 4" xfId="13988"/>
    <cellStyle name="Normal 5 42 5" xfId="13989"/>
    <cellStyle name="Normal 5 42 6" xfId="13990"/>
    <cellStyle name="Normal 5 42_Income Statement " xfId="13991"/>
    <cellStyle name="Normal 5 43" xfId="13992"/>
    <cellStyle name="Normal 5 43 2" xfId="13993"/>
    <cellStyle name="Normal 5 43 2 2" xfId="13994"/>
    <cellStyle name="Normal 5 43 2 3" xfId="13995"/>
    <cellStyle name="Normal 5 43 3" xfId="13996"/>
    <cellStyle name="Normal 5 43 3 2" xfId="13997"/>
    <cellStyle name="Normal 5 43 3 3" xfId="13998"/>
    <cellStyle name="Normal 5 43 4" xfId="13999"/>
    <cellStyle name="Normal 5 43 5" xfId="14000"/>
    <cellStyle name="Normal 5 43 6" xfId="14001"/>
    <cellStyle name="Normal 5 43_Income Statement " xfId="14002"/>
    <cellStyle name="Normal 5 44" xfId="14003"/>
    <cellStyle name="Normal 5 44 2" xfId="14004"/>
    <cellStyle name="Normal 5 44 2 2" xfId="14005"/>
    <cellStyle name="Normal 5 44 2 3" xfId="14006"/>
    <cellStyle name="Normal 5 44 3" xfId="14007"/>
    <cellStyle name="Normal 5 44 3 2" xfId="14008"/>
    <cellStyle name="Normal 5 44 3 3" xfId="14009"/>
    <cellStyle name="Normal 5 44 4" xfId="14010"/>
    <cellStyle name="Normal 5 44 5" xfId="14011"/>
    <cellStyle name="Normal 5 44 6" xfId="14012"/>
    <cellStyle name="Normal 5 44_Income Statement " xfId="14013"/>
    <cellStyle name="Normal 5 45" xfId="14014"/>
    <cellStyle name="Normal 5 45 2" xfId="14015"/>
    <cellStyle name="Normal 5 45 2 2" xfId="14016"/>
    <cellStyle name="Normal 5 45 2 3" xfId="14017"/>
    <cellStyle name="Normal 5 45 3" xfId="14018"/>
    <cellStyle name="Normal 5 45 3 2" xfId="14019"/>
    <cellStyle name="Normal 5 45 3 3" xfId="14020"/>
    <cellStyle name="Normal 5 45 4" xfId="14021"/>
    <cellStyle name="Normal 5 45 5" xfId="14022"/>
    <cellStyle name="Normal 5 45 6" xfId="14023"/>
    <cellStyle name="Normal 5 45_Income Statement " xfId="14024"/>
    <cellStyle name="Normal 5 46" xfId="14025"/>
    <cellStyle name="Normal 5 46 2" xfId="14026"/>
    <cellStyle name="Normal 5 46 2 2" xfId="14027"/>
    <cellStyle name="Normal 5 46 2 3" xfId="14028"/>
    <cellStyle name="Normal 5 46 3" xfId="14029"/>
    <cellStyle name="Normal 5 46 3 2" xfId="14030"/>
    <cellStyle name="Normal 5 46 3 3" xfId="14031"/>
    <cellStyle name="Normal 5 46 4" xfId="14032"/>
    <cellStyle name="Normal 5 46 5" xfId="14033"/>
    <cellStyle name="Normal 5 46 6" xfId="14034"/>
    <cellStyle name="Normal 5 46_Income Statement " xfId="14035"/>
    <cellStyle name="Normal 5 47" xfId="14036"/>
    <cellStyle name="Normal 5 47 2" xfId="14037"/>
    <cellStyle name="Normal 5 47 2 2" xfId="14038"/>
    <cellStyle name="Normal 5 47 2 3" xfId="14039"/>
    <cellStyle name="Normal 5 47 3" xfId="14040"/>
    <cellStyle name="Normal 5 47 3 2" xfId="14041"/>
    <cellStyle name="Normal 5 47 3 3" xfId="14042"/>
    <cellStyle name="Normal 5 47 4" xfId="14043"/>
    <cellStyle name="Normal 5 47 5" xfId="14044"/>
    <cellStyle name="Normal 5 47 6" xfId="14045"/>
    <cellStyle name="Normal 5 47_Income Statement " xfId="14046"/>
    <cellStyle name="Normal 5 48" xfId="14047"/>
    <cellStyle name="Normal 5 48 2" xfId="14048"/>
    <cellStyle name="Normal 5 48 3" xfId="14049"/>
    <cellStyle name="Normal 5 49" xfId="14050"/>
    <cellStyle name="Normal 5 49 2" xfId="14051"/>
    <cellStyle name="Normal 5 49 3" xfId="14052"/>
    <cellStyle name="Normal 5 5" xfId="14053"/>
    <cellStyle name="Normal 5 5 2" xfId="14054"/>
    <cellStyle name="Normal 5 5 2 2" xfId="14055"/>
    <cellStyle name="Normal 5 5 2 3" xfId="14056"/>
    <cellStyle name="Normal 5 5 3" xfId="14057"/>
    <cellStyle name="Normal 5 5 3 2" xfId="14058"/>
    <cellStyle name="Normal 5 5 3 3" xfId="14059"/>
    <cellStyle name="Normal 5 5 4" xfId="14060"/>
    <cellStyle name="Normal 5 5 5" xfId="14061"/>
    <cellStyle name="Normal 5 5 6" xfId="14062"/>
    <cellStyle name="Normal 5 5_Income Statement " xfId="14063"/>
    <cellStyle name="Normal 5 50" xfId="14064"/>
    <cellStyle name="Normal 5 51" xfId="14065"/>
    <cellStyle name="Normal 5 52" xfId="14066"/>
    <cellStyle name="Normal 5 53" xfId="14067"/>
    <cellStyle name="Normal 5 53 2" xfId="14068"/>
    <cellStyle name="Normal 5 54" xfId="14069"/>
    <cellStyle name="Normal 5 54 2" xfId="14070"/>
    <cellStyle name="Normal 5 55" xfId="14071"/>
    <cellStyle name="Normal 5 55 2" xfId="14072"/>
    <cellStyle name="Normal 5 56" xfId="14073"/>
    <cellStyle name="Normal 5 56 2" xfId="14074"/>
    <cellStyle name="Normal 5 57" xfId="14075"/>
    <cellStyle name="Normal 5 57 2" xfId="14076"/>
    <cellStyle name="Normal 5 58" xfId="14077"/>
    <cellStyle name="Normal 5 58 2" xfId="14078"/>
    <cellStyle name="Normal 5 59" xfId="14079"/>
    <cellStyle name="Normal 5 59 2" xfId="14080"/>
    <cellStyle name="Normal 5 6" xfId="14081"/>
    <cellStyle name="Normal 5 6 2" xfId="14082"/>
    <cellStyle name="Normal 5 6 2 2" xfId="14083"/>
    <cellStyle name="Normal 5 6 2 3" xfId="14084"/>
    <cellStyle name="Normal 5 6 3" xfId="14085"/>
    <cellStyle name="Normal 5 6 3 2" xfId="14086"/>
    <cellStyle name="Normal 5 6 3 3" xfId="14087"/>
    <cellStyle name="Normal 5 6 4" xfId="14088"/>
    <cellStyle name="Normal 5 6 5" xfId="14089"/>
    <cellStyle name="Normal 5 6 6" xfId="14090"/>
    <cellStyle name="Normal 5 6_Income Statement " xfId="14091"/>
    <cellStyle name="Normal 5 60" xfId="14092"/>
    <cellStyle name="Normal 5 60 2" xfId="14093"/>
    <cellStyle name="Normal 5 61" xfId="14094"/>
    <cellStyle name="Normal 5 62" xfId="14095"/>
    <cellStyle name="Normal 5 63" xfId="14096"/>
    <cellStyle name="Normal 5 64" xfId="14097"/>
    <cellStyle name="Normal 5 65" xfId="14098"/>
    <cellStyle name="Normal 5 66" xfId="14099"/>
    <cellStyle name="Normal 5 67" xfId="14100"/>
    <cellStyle name="Normal 5 7" xfId="14101"/>
    <cellStyle name="Normal 5 7 2" xfId="14102"/>
    <cellStyle name="Normal 5 7 2 2" xfId="14103"/>
    <cellStyle name="Normal 5 7 2 3" xfId="14104"/>
    <cellStyle name="Normal 5 7 3" xfId="14105"/>
    <cellStyle name="Normal 5 7 3 2" xfId="14106"/>
    <cellStyle name="Normal 5 7 3 3" xfId="14107"/>
    <cellStyle name="Normal 5 7 4" xfId="14108"/>
    <cellStyle name="Normal 5 7 5" xfId="14109"/>
    <cellStyle name="Normal 5 7 6" xfId="14110"/>
    <cellStyle name="Normal 5 7_Income Statement " xfId="14111"/>
    <cellStyle name="Normal 5 8" xfId="14112"/>
    <cellStyle name="Normal 5 8 2" xfId="14113"/>
    <cellStyle name="Normal 5 8 2 2" xfId="14114"/>
    <cellStyle name="Normal 5 8 2 3" xfId="14115"/>
    <cellStyle name="Normal 5 8 3" xfId="14116"/>
    <cellStyle name="Normal 5 8 3 2" xfId="14117"/>
    <cellStyle name="Normal 5 8 3 3" xfId="14118"/>
    <cellStyle name="Normal 5 8 4" xfId="14119"/>
    <cellStyle name="Normal 5 8 5" xfId="14120"/>
    <cellStyle name="Normal 5 8 6" xfId="14121"/>
    <cellStyle name="Normal 5 8_Income Statement " xfId="14122"/>
    <cellStyle name="Normal 5 9" xfId="14123"/>
    <cellStyle name="Normal 5 9 2" xfId="14124"/>
    <cellStyle name="Normal 5 9 2 2" xfId="14125"/>
    <cellStyle name="Normal 5 9 2 3" xfId="14126"/>
    <cellStyle name="Normal 5 9 3" xfId="14127"/>
    <cellStyle name="Normal 5 9 3 2" xfId="14128"/>
    <cellStyle name="Normal 5 9 3 3" xfId="14129"/>
    <cellStyle name="Normal 5 9 4" xfId="14130"/>
    <cellStyle name="Normal 5 9 5" xfId="14131"/>
    <cellStyle name="Normal 5 9 6" xfId="14132"/>
    <cellStyle name="Normal 5 9_Income Statement " xfId="14133"/>
    <cellStyle name="Normal 5_00401" xfId="14134"/>
    <cellStyle name="Normal 50" xfId="14135"/>
    <cellStyle name="Normal 50 2" xfId="14136"/>
    <cellStyle name="Normal 50 3" xfId="14137"/>
    <cellStyle name="Normal 50 4" xfId="14138"/>
    <cellStyle name="Normal 51" xfId="14139"/>
    <cellStyle name="Normal 51 2" xfId="14140"/>
    <cellStyle name="Normal 51 3" xfId="14141"/>
    <cellStyle name="Normal 52" xfId="14142"/>
    <cellStyle name="Normal 52 2" xfId="14143"/>
    <cellStyle name="Normal 52 3" xfId="14144"/>
    <cellStyle name="Normal 53" xfId="14145"/>
    <cellStyle name="Normal 53 2" xfId="14146"/>
    <cellStyle name="Normal 53 3" xfId="14147"/>
    <cellStyle name="Normal 54" xfId="14148"/>
    <cellStyle name="Normal 54 2" xfId="14149"/>
    <cellStyle name="Normal 54 3" xfId="14150"/>
    <cellStyle name="Normal 55" xfId="14151"/>
    <cellStyle name="Normal 55 2" xfId="14152"/>
    <cellStyle name="Normal 55 3" xfId="14153"/>
    <cellStyle name="Normal 55 4" xfId="14154"/>
    <cellStyle name="Normal 56" xfId="14155"/>
    <cellStyle name="Normal 56 2" xfId="14156"/>
    <cellStyle name="Normal 56 3" xfId="14157"/>
    <cellStyle name="Normal 57" xfId="14158"/>
    <cellStyle name="Normal 57 2" xfId="14159"/>
    <cellStyle name="Normal 57 3" xfId="14160"/>
    <cellStyle name="Normal 58" xfId="14161"/>
    <cellStyle name="Normal 58 2" xfId="14162"/>
    <cellStyle name="Normal 58 3" xfId="14163"/>
    <cellStyle name="Normal 59" xfId="14164"/>
    <cellStyle name="Normal 59 2" xfId="14165"/>
    <cellStyle name="Normal 59 3" xfId="14166"/>
    <cellStyle name="Normal 6" xfId="14167"/>
    <cellStyle name="Normal 6 10" xfId="14168"/>
    <cellStyle name="Normal 6 10 2" xfId="14169"/>
    <cellStyle name="Normal 6 10 2 2" xfId="14170"/>
    <cellStyle name="Normal 6 10 2 3" xfId="14171"/>
    <cellStyle name="Normal 6 10 3" xfId="14172"/>
    <cellStyle name="Normal 6 10 3 2" xfId="14173"/>
    <cellStyle name="Normal 6 10 3 3" xfId="14174"/>
    <cellStyle name="Normal 6 10 4" xfId="14175"/>
    <cellStyle name="Normal 6 10 5" xfId="14176"/>
    <cellStyle name="Normal 6 10 6" xfId="14177"/>
    <cellStyle name="Normal 6 10_Income Statement " xfId="14178"/>
    <cellStyle name="Normal 6 100" xfId="14179"/>
    <cellStyle name="Normal 6 101" xfId="14180"/>
    <cellStyle name="Normal 6 102" xfId="14181"/>
    <cellStyle name="Normal 6 103" xfId="14182"/>
    <cellStyle name="Normal 6 104" xfId="14183"/>
    <cellStyle name="Normal 6 105" xfId="14184"/>
    <cellStyle name="Normal 6 106" xfId="14185"/>
    <cellStyle name="Normal 6 107" xfId="14186"/>
    <cellStyle name="Normal 6 108" xfId="14187"/>
    <cellStyle name="Normal 6 109" xfId="14188"/>
    <cellStyle name="Normal 6 11" xfId="14189"/>
    <cellStyle name="Normal 6 11 2" xfId="14190"/>
    <cellStyle name="Normal 6 11 2 2" xfId="14191"/>
    <cellStyle name="Normal 6 11 2 3" xfId="14192"/>
    <cellStyle name="Normal 6 11 3" xfId="14193"/>
    <cellStyle name="Normal 6 11 3 2" xfId="14194"/>
    <cellStyle name="Normal 6 11 3 3" xfId="14195"/>
    <cellStyle name="Normal 6 11 4" xfId="14196"/>
    <cellStyle name="Normal 6 11 5" xfId="14197"/>
    <cellStyle name="Normal 6 11 6" xfId="14198"/>
    <cellStyle name="Normal 6 11_Income Statement " xfId="14199"/>
    <cellStyle name="Normal 6 110" xfId="14200"/>
    <cellStyle name="Normal 6 111" xfId="14201"/>
    <cellStyle name="Normal 6 112" xfId="14202"/>
    <cellStyle name="Normal 6 113" xfId="14203"/>
    <cellStyle name="Normal 6 114" xfId="14204"/>
    <cellStyle name="Normal 6 115" xfId="14205"/>
    <cellStyle name="Normal 6 116" xfId="14206"/>
    <cellStyle name="Normal 6 117" xfId="14207"/>
    <cellStyle name="Normal 6 118" xfId="14208"/>
    <cellStyle name="Normal 6 119" xfId="14209"/>
    <cellStyle name="Normal 6 12" xfId="14210"/>
    <cellStyle name="Normal 6 12 2" xfId="14211"/>
    <cellStyle name="Normal 6 12 2 2" xfId="14212"/>
    <cellStyle name="Normal 6 12 2 3" xfId="14213"/>
    <cellStyle name="Normal 6 12 3" xfId="14214"/>
    <cellStyle name="Normal 6 12 3 2" xfId="14215"/>
    <cellStyle name="Normal 6 12 3 3" xfId="14216"/>
    <cellStyle name="Normal 6 12 4" xfId="14217"/>
    <cellStyle name="Normal 6 12 5" xfId="14218"/>
    <cellStyle name="Normal 6 12 6" xfId="14219"/>
    <cellStyle name="Normal 6 12_Income Statement " xfId="14220"/>
    <cellStyle name="Normal 6 120" xfId="14221"/>
    <cellStyle name="Normal 6 121" xfId="14222"/>
    <cellStyle name="Normal 6 122" xfId="14223"/>
    <cellStyle name="Normal 6 123" xfId="14224"/>
    <cellStyle name="Normal 6 13" xfId="14225"/>
    <cellStyle name="Normal 6 13 2" xfId="14226"/>
    <cellStyle name="Normal 6 13_Income Statement " xfId="14227"/>
    <cellStyle name="Normal 6 14" xfId="14228"/>
    <cellStyle name="Normal 6 14 2" xfId="14229"/>
    <cellStyle name="Normal 6 14_Income Statement " xfId="14230"/>
    <cellStyle name="Normal 6 15" xfId="14231"/>
    <cellStyle name="Normal 6 15 2" xfId="14232"/>
    <cellStyle name="Normal 6 15_Income Statement " xfId="14233"/>
    <cellStyle name="Normal 6 16" xfId="14234"/>
    <cellStyle name="Normal 6 16 2" xfId="14235"/>
    <cellStyle name="Normal 6 16_Income Statement " xfId="14236"/>
    <cellStyle name="Normal 6 17" xfId="14237"/>
    <cellStyle name="Normal 6 17 2" xfId="14238"/>
    <cellStyle name="Normal 6 17_Income Statement " xfId="14239"/>
    <cellStyle name="Normal 6 18" xfId="14240"/>
    <cellStyle name="Normal 6 18 2" xfId="14241"/>
    <cellStyle name="Normal 6 18_Income Statement " xfId="14242"/>
    <cellStyle name="Normal 6 19" xfId="14243"/>
    <cellStyle name="Normal 6 19 2" xfId="14244"/>
    <cellStyle name="Normal 6 19_Income Statement " xfId="14245"/>
    <cellStyle name="Normal 6 2" xfId="14246"/>
    <cellStyle name="Normal 6 2 10" xfId="14247"/>
    <cellStyle name="Normal 6 2 10 2" xfId="14248"/>
    <cellStyle name="Normal 6 2 10 2 2" xfId="14249"/>
    <cellStyle name="Normal 6 2 10 2 3" xfId="14250"/>
    <cellStyle name="Normal 6 2 10 3" xfId="14251"/>
    <cellStyle name="Normal 6 2 10 3 2" xfId="14252"/>
    <cellStyle name="Normal 6 2 10 3 3" xfId="14253"/>
    <cellStyle name="Normal 6 2 10 4" xfId="14254"/>
    <cellStyle name="Normal 6 2 10 5" xfId="14255"/>
    <cellStyle name="Normal 6 2 10 6" xfId="14256"/>
    <cellStyle name="Normal 6 2 10_Income Statement " xfId="14257"/>
    <cellStyle name="Normal 6 2 11" xfId="14258"/>
    <cellStyle name="Normal 6 2 11 2" xfId="14259"/>
    <cellStyle name="Normal 6 2 11 2 2" xfId="14260"/>
    <cellStyle name="Normal 6 2 11 2 3" xfId="14261"/>
    <cellStyle name="Normal 6 2 11 3" xfId="14262"/>
    <cellStyle name="Normal 6 2 11 3 2" xfId="14263"/>
    <cellStyle name="Normal 6 2 11 3 3" xfId="14264"/>
    <cellStyle name="Normal 6 2 11 4" xfId="14265"/>
    <cellStyle name="Normal 6 2 11 5" xfId="14266"/>
    <cellStyle name="Normal 6 2 11 6" xfId="14267"/>
    <cellStyle name="Normal 6 2 11_Income Statement " xfId="14268"/>
    <cellStyle name="Normal 6 2 12" xfId="14269"/>
    <cellStyle name="Normal 6 2 12 2" xfId="14270"/>
    <cellStyle name="Normal 6 2 12 2 2" xfId="14271"/>
    <cellStyle name="Normal 6 2 12 2 3" xfId="14272"/>
    <cellStyle name="Normal 6 2 12 3" xfId="14273"/>
    <cellStyle name="Normal 6 2 12 3 2" xfId="14274"/>
    <cellStyle name="Normal 6 2 12 3 3" xfId="14275"/>
    <cellStyle name="Normal 6 2 12 4" xfId="14276"/>
    <cellStyle name="Normal 6 2 12 5" xfId="14277"/>
    <cellStyle name="Normal 6 2 12 6" xfId="14278"/>
    <cellStyle name="Normal 6 2 12_Income Statement " xfId="14279"/>
    <cellStyle name="Normal 6 2 13" xfId="14280"/>
    <cellStyle name="Normal 6 2 13 2" xfId="14281"/>
    <cellStyle name="Normal 6 2 13 2 2" xfId="14282"/>
    <cellStyle name="Normal 6 2 13 2 3" xfId="14283"/>
    <cellStyle name="Normal 6 2 13 3" xfId="14284"/>
    <cellStyle name="Normal 6 2 13 3 2" xfId="14285"/>
    <cellStyle name="Normal 6 2 13 3 3" xfId="14286"/>
    <cellStyle name="Normal 6 2 13 4" xfId="14287"/>
    <cellStyle name="Normal 6 2 13 5" xfId="14288"/>
    <cellStyle name="Normal 6 2 13 6" xfId="14289"/>
    <cellStyle name="Normal 6 2 13_Income Statement " xfId="14290"/>
    <cellStyle name="Normal 6 2 14" xfId="14291"/>
    <cellStyle name="Normal 6 2 14 2" xfId="14292"/>
    <cellStyle name="Normal 6 2 14 2 2" xfId="14293"/>
    <cellStyle name="Normal 6 2 14 2 3" xfId="14294"/>
    <cellStyle name="Normal 6 2 14 3" xfId="14295"/>
    <cellStyle name="Normal 6 2 14 3 2" xfId="14296"/>
    <cellStyle name="Normal 6 2 14 3 3" xfId="14297"/>
    <cellStyle name="Normal 6 2 14 4" xfId="14298"/>
    <cellStyle name="Normal 6 2 14 5" xfId="14299"/>
    <cellStyle name="Normal 6 2 14 6" xfId="14300"/>
    <cellStyle name="Normal 6 2 14_Income Statement " xfId="14301"/>
    <cellStyle name="Normal 6 2 15" xfId="14302"/>
    <cellStyle name="Normal 6 2 15 2" xfId="14303"/>
    <cellStyle name="Normal 6 2 15 2 2" xfId="14304"/>
    <cellStyle name="Normal 6 2 15 2 3" xfId="14305"/>
    <cellStyle name="Normal 6 2 15 3" xfId="14306"/>
    <cellStyle name="Normal 6 2 15 3 2" xfId="14307"/>
    <cellStyle name="Normal 6 2 15 3 3" xfId="14308"/>
    <cellStyle name="Normal 6 2 15 4" xfId="14309"/>
    <cellStyle name="Normal 6 2 15 5" xfId="14310"/>
    <cellStyle name="Normal 6 2 15 6" xfId="14311"/>
    <cellStyle name="Normal 6 2 15_Income Statement " xfId="14312"/>
    <cellStyle name="Normal 6 2 16" xfId="14313"/>
    <cellStyle name="Normal 6 2 16 2" xfId="14314"/>
    <cellStyle name="Normal 6 2 16 2 2" xfId="14315"/>
    <cellStyle name="Normal 6 2 16 2 3" xfId="14316"/>
    <cellStyle name="Normal 6 2 16 3" xfId="14317"/>
    <cellStyle name="Normal 6 2 16 3 2" xfId="14318"/>
    <cellStyle name="Normal 6 2 16 3 3" xfId="14319"/>
    <cellStyle name="Normal 6 2 16 4" xfId="14320"/>
    <cellStyle name="Normal 6 2 16 5" xfId="14321"/>
    <cellStyle name="Normal 6 2 16 6" xfId="14322"/>
    <cellStyle name="Normal 6 2 16_Income Statement " xfId="14323"/>
    <cellStyle name="Normal 6 2 17" xfId="14324"/>
    <cellStyle name="Normal 6 2 17 2" xfId="14325"/>
    <cellStyle name="Normal 6 2 17 2 2" xfId="14326"/>
    <cellStyle name="Normal 6 2 17 2 3" xfId="14327"/>
    <cellStyle name="Normal 6 2 17 3" xfId="14328"/>
    <cellStyle name="Normal 6 2 17 3 2" xfId="14329"/>
    <cellStyle name="Normal 6 2 17 3 3" xfId="14330"/>
    <cellStyle name="Normal 6 2 17 4" xfId="14331"/>
    <cellStyle name="Normal 6 2 17 5" xfId="14332"/>
    <cellStyle name="Normal 6 2 17 6" xfId="14333"/>
    <cellStyle name="Normal 6 2 17_Income Statement " xfId="14334"/>
    <cellStyle name="Normal 6 2 18" xfId="14335"/>
    <cellStyle name="Normal 6 2 18 2" xfId="14336"/>
    <cellStyle name="Normal 6 2 18 2 2" xfId="14337"/>
    <cellStyle name="Normal 6 2 18 2 3" xfId="14338"/>
    <cellStyle name="Normal 6 2 18 3" xfId="14339"/>
    <cellStyle name="Normal 6 2 18 3 2" xfId="14340"/>
    <cellStyle name="Normal 6 2 18 3 3" xfId="14341"/>
    <cellStyle name="Normal 6 2 18 4" xfId="14342"/>
    <cellStyle name="Normal 6 2 18 5" xfId="14343"/>
    <cellStyle name="Normal 6 2 18 6" xfId="14344"/>
    <cellStyle name="Normal 6 2 18_Income Statement " xfId="14345"/>
    <cellStyle name="Normal 6 2 19" xfId="14346"/>
    <cellStyle name="Normal 6 2 19 2" xfId="14347"/>
    <cellStyle name="Normal 6 2 19 2 2" xfId="14348"/>
    <cellStyle name="Normal 6 2 19 2 3" xfId="14349"/>
    <cellStyle name="Normal 6 2 19 3" xfId="14350"/>
    <cellStyle name="Normal 6 2 19 3 2" xfId="14351"/>
    <cellStyle name="Normal 6 2 19 3 3" xfId="14352"/>
    <cellStyle name="Normal 6 2 19 4" xfId="14353"/>
    <cellStyle name="Normal 6 2 19 5" xfId="14354"/>
    <cellStyle name="Normal 6 2 19 6" xfId="14355"/>
    <cellStyle name="Normal 6 2 19_Income Statement " xfId="14356"/>
    <cellStyle name="Normal 6 2 2" xfId="14357"/>
    <cellStyle name="Normal 6 2 2 2" xfId="14358"/>
    <cellStyle name="Normal 6 2 2 2 2" xfId="14359"/>
    <cellStyle name="Normal 6 2 2 2 3" xfId="14360"/>
    <cellStyle name="Normal 6 2 2 3" xfId="14361"/>
    <cellStyle name="Normal 6 2 2 3 2" xfId="14362"/>
    <cellStyle name="Normal 6 2 2 3 3" xfId="14363"/>
    <cellStyle name="Normal 6 2 2 4" xfId="14364"/>
    <cellStyle name="Normal 6 2 2 5" xfId="14365"/>
    <cellStyle name="Normal 6 2 2 6" xfId="14366"/>
    <cellStyle name="Normal 6 2 2 7" xfId="14367"/>
    <cellStyle name="Normal 6 2 2_Income Statement " xfId="14368"/>
    <cellStyle name="Normal 6 2 20" xfId="14369"/>
    <cellStyle name="Normal 6 2 21" xfId="14370"/>
    <cellStyle name="Normal 6 2 22" xfId="14371"/>
    <cellStyle name="Normal 6 2 23" xfId="14372"/>
    <cellStyle name="Normal 6 2 24" xfId="14373"/>
    <cellStyle name="Normal 6 2 25" xfId="14374"/>
    <cellStyle name="Normal 6 2 26" xfId="14375"/>
    <cellStyle name="Normal 6 2 27" xfId="14376"/>
    <cellStyle name="Normal 6 2 28" xfId="14377"/>
    <cellStyle name="Normal 6 2 29" xfId="14378"/>
    <cellStyle name="Normal 6 2 3" xfId="14379"/>
    <cellStyle name="Normal 6 2 3 2" xfId="14380"/>
    <cellStyle name="Normal 6 2 3 2 2" xfId="14381"/>
    <cellStyle name="Normal 6 2 3 2 3" xfId="14382"/>
    <cellStyle name="Normal 6 2 3 3" xfId="14383"/>
    <cellStyle name="Normal 6 2 3 3 2" xfId="14384"/>
    <cellStyle name="Normal 6 2 3 3 3" xfId="14385"/>
    <cellStyle name="Normal 6 2 3 4" xfId="14386"/>
    <cellStyle name="Normal 6 2 3 5" xfId="14387"/>
    <cellStyle name="Normal 6 2 3 6" xfId="14388"/>
    <cellStyle name="Normal 6 2 3_Income Statement " xfId="14389"/>
    <cellStyle name="Normal 6 2 30" xfId="14390"/>
    <cellStyle name="Normal 6 2 31" xfId="14391"/>
    <cellStyle name="Normal 6 2 32" xfId="14392"/>
    <cellStyle name="Normal 6 2 33" xfId="14393"/>
    <cellStyle name="Normal 6 2 34" xfId="14394"/>
    <cellStyle name="Normal 6 2 35" xfId="14395"/>
    <cellStyle name="Normal 6 2 4" xfId="14396"/>
    <cellStyle name="Normal 6 2 4 2" xfId="14397"/>
    <cellStyle name="Normal 6 2 4 2 2" xfId="14398"/>
    <cellStyle name="Normal 6 2 4 2 3" xfId="14399"/>
    <cellStyle name="Normal 6 2 4 3" xfId="14400"/>
    <cellStyle name="Normal 6 2 4 3 2" xfId="14401"/>
    <cellStyle name="Normal 6 2 4 3 3" xfId="14402"/>
    <cellStyle name="Normal 6 2 4 4" xfId="14403"/>
    <cellStyle name="Normal 6 2 4 5" xfId="14404"/>
    <cellStyle name="Normal 6 2 4 6" xfId="14405"/>
    <cellStyle name="Normal 6 2 4_Income Statement " xfId="14406"/>
    <cellStyle name="Normal 6 2 5" xfId="14407"/>
    <cellStyle name="Normal 6 2 5 2" xfId="14408"/>
    <cellStyle name="Normal 6 2 5 2 2" xfId="14409"/>
    <cellStyle name="Normal 6 2 5 2 3" xfId="14410"/>
    <cellStyle name="Normal 6 2 5 3" xfId="14411"/>
    <cellStyle name="Normal 6 2 5 3 2" xfId="14412"/>
    <cellStyle name="Normal 6 2 5 3 3" xfId="14413"/>
    <cellStyle name="Normal 6 2 5 4" xfId="14414"/>
    <cellStyle name="Normal 6 2 5 5" xfId="14415"/>
    <cellStyle name="Normal 6 2 5 6" xfId="14416"/>
    <cellStyle name="Normal 6 2 5_Income Statement " xfId="14417"/>
    <cellStyle name="Normal 6 2 6" xfId="14418"/>
    <cellStyle name="Normal 6 2 6 2" xfId="14419"/>
    <cellStyle name="Normal 6 2 6 2 2" xfId="14420"/>
    <cellStyle name="Normal 6 2 6 2 3" xfId="14421"/>
    <cellStyle name="Normal 6 2 6 3" xfId="14422"/>
    <cellStyle name="Normal 6 2 6 3 2" xfId="14423"/>
    <cellStyle name="Normal 6 2 6 3 3" xfId="14424"/>
    <cellStyle name="Normal 6 2 6 4" xfId="14425"/>
    <cellStyle name="Normal 6 2 6 5" xfId="14426"/>
    <cellStyle name="Normal 6 2 6 6" xfId="14427"/>
    <cellStyle name="Normal 6 2 6_Income Statement " xfId="14428"/>
    <cellStyle name="Normal 6 2 7" xfId="14429"/>
    <cellStyle name="Normal 6 2 7 2" xfId="14430"/>
    <cellStyle name="Normal 6 2 7 2 2" xfId="14431"/>
    <cellStyle name="Normal 6 2 7 2 3" xfId="14432"/>
    <cellStyle name="Normal 6 2 7 3" xfId="14433"/>
    <cellStyle name="Normal 6 2 7 3 2" xfId="14434"/>
    <cellStyle name="Normal 6 2 7 3 3" xfId="14435"/>
    <cellStyle name="Normal 6 2 7 4" xfId="14436"/>
    <cellStyle name="Normal 6 2 7 5" xfId="14437"/>
    <cellStyle name="Normal 6 2 7 6" xfId="14438"/>
    <cellStyle name="Normal 6 2 7_Income Statement " xfId="14439"/>
    <cellStyle name="Normal 6 2 8" xfId="14440"/>
    <cellStyle name="Normal 6 2 8 2" xfId="14441"/>
    <cellStyle name="Normal 6 2 8 2 2" xfId="14442"/>
    <cellStyle name="Normal 6 2 8 2 3" xfId="14443"/>
    <cellStyle name="Normal 6 2 8 3" xfId="14444"/>
    <cellStyle name="Normal 6 2 8 3 2" xfId="14445"/>
    <cellStyle name="Normal 6 2 8 3 3" xfId="14446"/>
    <cellStyle name="Normal 6 2 8 4" xfId="14447"/>
    <cellStyle name="Normal 6 2 8 5" xfId="14448"/>
    <cellStyle name="Normal 6 2 8 6" xfId="14449"/>
    <cellStyle name="Normal 6 2 8_Income Statement " xfId="14450"/>
    <cellStyle name="Normal 6 2 9" xfId="14451"/>
    <cellStyle name="Normal 6 2 9 2" xfId="14452"/>
    <cellStyle name="Normal 6 2 9 2 2" xfId="14453"/>
    <cellStyle name="Normal 6 2 9 2 3" xfId="14454"/>
    <cellStyle name="Normal 6 2 9 3" xfId="14455"/>
    <cellStyle name="Normal 6 2 9 3 2" xfId="14456"/>
    <cellStyle name="Normal 6 2 9 3 3" xfId="14457"/>
    <cellStyle name="Normal 6 2 9 4" xfId="14458"/>
    <cellStyle name="Normal 6 2 9 5" xfId="14459"/>
    <cellStyle name="Normal 6 2 9 6" xfId="14460"/>
    <cellStyle name="Normal 6 2 9_Income Statement " xfId="14461"/>
    <cellStyle name="Normal 6 2_Copy of 36_NIMO_12 31 11_v2" xfId="14462"/>
    <cellStyle name="Normal 6 20" xfId="14463"/>
    <cellStyle name="Normal 6 20 2" xfId="14464"/>
    <cellStyle name="Normal 6 20_Income Statement " xfId="14465"/>
    <cellStyle name="Normal 6 21" xfId="14466"/>
    <cellStyle name="Normal 6 21 2" xfId="14467"/>
    <cellStyle name="Normal 6 21_Income Statement " xfId="14468"/>
    <cellStyle name="Normal 6 22" xfId="14469"/>
    <cellStyle name="Normal 6 22 2" xfId="14470"/>
    <cellStyle name="Normal 6 22_Income Statement " xfId="14471"/>
    <cellStyle name="Normal 6 23" xfId="14472"/>
    <cellStyle name="Normal 6 23 2" xfId="14473"/>
    <cellStyle name="Normal 6 23_Income Statement " xfId="14474"/>
    <cellStyle name="Normal 6 24" xfId="14475"/>
    <cellStyle name="Normal 6 24 2" xfId="14476"/>
    <cellStyle name="Normal 6 24_Income Statement " xfId="14477"/>
    <cellStyle name="Normal 6 25" xfId="14478"/>
    <cellStyle name="Normal 6 25 2" xfId="14479"/>
    <cellStyle name="Normal 6 25_Income Statement " xfId="14480"/>
    <cellStyle name="Normal 6 26" xfId="14481"/>
    <cellStyle name="Normal 6 26 2" xfId="14482"/>
    <cellStyle name="Normal 6 26_Income Statement " xfId="14483"/>
    <cellStyle name="Normal 6 27" xfId="14484"/>
    <cellStyle name="Normal 6 27 2" xfId="14485"/>
    <cellStyle name="Normal 6 27_Income Statement " xfId="14486"/>
    <cellStyle name="Normal 6 28" xfId="14487"/>
    <cellStyle name="Normal 6 28 2" xfId="14488"/>
    <cellStyle name="Normal 6 28_Income Statement " xfId="14489"/>
    <cellStyle name="Normal 6 29" xfId="14490"/>
    <cellStyle name="Normal 6 29 2" xfId="14491"/>
    <cellStyle name="Normal 6 29_Income Statement " xfId="14492"/>
    <cellStyle name="Normal 6 3" xfId="14493"/>
    <cellStyle name="Normal 6 3 10" xfId="14494"/>
    <cellStyle name="Normal 6 3 2" xfId="14495"/>
    <cellStyle name="Normal 6 3 2 2" xfId="14496"/>
    <cellStyle name="Normal 6 3 2 3" xfId="14497"/>
    <cellStyle name="Normal 6 3 3" xfId="14498"/>
    <cellStyle name="Normal 6 3 3 2" xfId="14499"/>
    <cellStyle name="Normal 6 3 3 3" xfId="14500"/>
    <cellStyle name="Normal 6 3 4" xfId="14501"/>
    <cellStyle name="Normal 6 3 5" xfId="14502"/>
    <cellStyle name="Normal 6 3 6" xfId="14503"/>
    <cellStyle name="Normal 6 3 7" xfId="14504"/>
    <cellStyle name="Normal 6 3 7 2" xfId="14505"/>
    <cellStyle name="Normal 6 3 8" xfId="14506"/>
    <cellStyle name="Normal 6 3 8 2" xfId="14507"/>
    <cellStyle name="Normal 6 3 9" xfId="14508"/>
    <cellStyle name="Normal 6 3_Income Statement " xfId="14509"/>
    <cellStyle name="Normal 6 30" xfId="14510"/>
    <cellStyle name="Normal 6 30 2" xfId="14511"/>
    <cellStyle name="Normal 6 30 3" xfId="14512"/>
    <cellStyle name="Normal 6 31" xfId="14513"/>
    <cellStyle name="Normal 6 31 2" xfId="14514"/>
    <cellStyle name="Normal 6 31 3" xfId="14515"/>
    <cellStyle name="Normal 6 32" xfId="14516"/>
    <cellStyle name="Normal 6 32 2" xfId="14517"/>
    <cellStyle name="Normal 6 32 3" xfId="14518"/>
    <cellStyle name="Normal 6 33" xfId="14519"/>
    <cellStyle name="Normal 6 33 2" xfId="14520"/>
    <cellStyle name="Normal 6 33 3" xfId="14521"/>
    <cellStyle name="Normal 6 34" xfId="14522"/>
    <cellStyle name="Normal 6 34 2" xfId="14523"/>
    <cellStyle name="Normal 6 34 3" xfId="14524"/>
    <cellStyle name="Normal 6 35" xfId="14525"/>
    <cellStyle name="Normal 6 35 2" xfId="14526"/>
    <cellStyle name="Normal 6 35 3" xfId="14527"/>
    <cellStyle name="Normal 6 36" xfId="14528"/>
    <cellStyle name="Normal 6 36 2" xfId="14529"/>
    <cellStyle name="Normal 6 36 3" xfId="14530"/>
    <cellStyle name="Normal 6 37" xfId="14531"/>
    <cellStyle name="Normal 6 37 2" xfId="14532"/>
    <cellStyle name="Normal 6 37 3" xfId="14533"/>
    <cellStyle name="Normal 6 38" xfId="14534"/>
    <cellStyle name="Normal 6 38 2" xfId="14535"/>
    <cellStyle name="Normal 6 38 3" xfId="14536"/>
    <cellStyle name="Normal 6 39" xfId="14537"/>
    <cellStyle name="Normal 6 39 2" xfId="14538"/>
    <cellStyle name="Normal 6 39 3" xfId="14539"/>
    <cellStyle name="Normal 6 4" xfId="14540"/>
    <cellStyle name="Normal 6 4 2" xfId="14541"/>
    <cellStyle name="Normal 6 4 2 2" xfId="14542"/>
    <cellStyle name="Normal 6 4 2 3" xfId="14543"/>
    <cellStyle name="Normal 6 4 3" xfId="14544"/>
    <cellStyle name="Normal 6 4 3 2" xfId="14545"/>
    <cellStyle name="Normal 6 4 3 3" xfId="14546"/>
    <cellStyle name="Normal 6 4 4" xfId="14547"/>
    <cellStyle name="Normal 6 4 5" xfId="14548"/>
    <cellStyle name="Normal 6 4 6" xfId="14549"/>
    <cellStyle name="Normal 6 4 7" xfId="14550"/>
    <cellStyle name="Normal 6 4_Income Statement " xfId="14551"/>
    <cellStyle name="Normal 6 40" xfId="14552"/>
    <cellStyle name="Normal 6 40 2" xfId="14553"/>
    <cellStyle name="Normal 6 40 3" xfId="14554"/>
    <cellStyle name="Normal 6 41" xfId="14555"/>
    <cellStyle name="Normal 6 41 2" xfId="14556"/>
    <cellStyle name="Normal 6 41 3" xfId="14557"/>
    <cellStyle name="Normal 6 42" xfId="14558"/>
    <cellStyle name="Normal 6 42 2" xfId="14559"/>
    <cellStyle name="Normal 6 42 3" xfId="14560"/>
    <cellStyle name="Normal 6 43" xfId="14561"/>
    <cellStyle name="Normal 6 43 2" xfId="14562"/>
    <cellStyle name="Normal 6 43 3" xfId="14563"/>
    <cellStyle name="Normal 6 44" xfId="14564"/>
    <cellStyle name="Normal 6 44 2" xfId="14565"/>
    <cellStyle name="Normal 6 44 3" xfId="14566"/>
    <cellStyle name="Normal 6 45" xfId="14567"/>
    <cellStyle name="Normal 6 45 2" xfId="14568"/>
    <cellStyle name="Normal 6 45 3" xfId="14569"/>
    <cellStyle name="Normal 6 46" xfId="14570"/>
    <cellStyle name="Normal 6 46 2" xfId="14571"/>
    <cellStyle name="Normal 6 46 3" xfId="14572"/>
    <cellStyle name="Normal 6 47" xfId="14573"/>
    <cellStyle name="Normal 6 47 2" xfId="14574"/>
    <cellStyle name="Normal 6 47 3" xfId="14575"/>
    <cellStyle name="Normal 6 48" xfId="14576"/>
    <cellStyle name="Normal 6 48 2" xfId="14577"/>
    <cellStyle name="Normal 6 48 3" xfId="14578"/>
    <cellStyle name="Normal 6 49" xfId="14579"/>
    <cellStyle name="Normal 6 49 2" xfId="14580"/>
    <cellStyle name="Normal 6 49 3" xfId="14581"/>
    <cellStyle name="Normal 6 5" xfId="14582"/>
    <cellStyle name="Normal 6 5 2" xfId="14583"/>
    <cellStyle name="Normal 6 5 2 2" xfId="14584"/>
    <cellStyle name="Normal 6 5 2 3" xfId="14585"/>
    <cellStyle name="Normal 6 5 3" xfId="14586"/>
    <cellStyle name="Normal 6 5 3 2" xfId="14587"/>
    <cellStyle name="Normal 6 5 3 3" xfId="14588"/>
    <cellStyle name="Normal 6 5 4" xfId="14589"/>
    <cellStyle name="Normal 6 5 5" xfId="14590"/>
    <cellStyle name="Normal 6 5 6" xfId="14591"/>
    <cellStyle name="Normal 6 5_Income Statement " xfId="14592"/>
    <cellStyle name="Normal 6 50" xfId="14593"/>
    <cellStyle name="Normal 6 50 2" xfId="14594"/>
    <cellStyle name="Normal 6 50 3" xfId="14595"/>
    <cellStyle name="Normal 6 51" xfId="14596"/>
    <cellStyle name="Normal 6 51 2" xfId="14597"/>
    <cellStyle name="Normal 6 51 3" xfId="14598"/>
    <cellStyle name="Normal 6 52" xfId="14599"/>
    <cellStyle name="Normal 6 52 2" xfId="14600"/>
    <cellStyle name="Normal 6 52 3" xfId="14601"/>
    <cellStyle name="Normal 6 53" xfId="14602"/>
    <cellStyle name="Normal 6 53 2" xfId="14603"/>
    <cellStyle name="Normal 6 53 3" xfId="14604"/>
    <cellStyle name="Normal 6 54" xfId="14605"/>
    <cellStyle name="Normal 6 54 2" xfId="14606"/>
    <cellStyle name="Normal 6 54 3" xfId="14607"/>
    <cellStyle name="Normal 6 55" xfId="14608"/>
    <cellStyle name="Normal 6 55 2" xfId="14609"/>
    <cellStyle name="Normal 6 55 3" xfId="14610"/>
    <cellStyle name="Normal 6 56" xfId="14611"/>
    <cellStyle name="Normal 6 56 2" xfId="14612"/>
    <cellStyle name="Normal 6 56 3" xfId="14613"/>
    <cellStyle name="Normal 6 57" xfId="14614"/>
    <cellStyle name="Normal 6 57 2" xfId="14615"/>
    <cellStyle name="Normal 6 57 3" xfId="14616"/>
    <cellStyle name="Normal 6 58" xfId="14617"/>
    <cellStyle name="Normal 6 58 2" xfId="14618"/>
    <cellStyle name="Normal 6 58 3" xfId="14619"/>
    <cellStyle name="Normal 6 59" xfId="14620"/>
    <cellStyle name="Normal 6 59 2" xfId="14621"/>
    <cellStyle name="Normal 6 59 3" xfId="14622"/>
    <cellStyle name="Normal 6 6" xfId="14623"/>
    <cellStyle name="Normal 6 6 2" xfId="14624"/>
    <cellStyle name="Normal 6 6 2 2" xfId="14625"/>
    <cellStyle name="Normal 6 6 2 3" xfId="14626"/>
    <cellStyle name="Normal 6 6 3" xfId="14627"/>
    <cellStyle name="Normal 6 6 3 2" xfId="14628"/>
    <cellStyle name="Normal 6 6 3 3" xfId="14629"/>
    <cellStyle name="Normal 6 6 4" xfId="14630"/>
    <cellStyle name="Normal 6 6 5" xfId="14631"/>
    <cellStyle name="Normal 6 6 6" xfId="14632"/>
    <cellStyle name="Normal 6 6_Income Statement " xfId="14633"/>
    <cellStyle name="Normal 6 60" xfId="14634"/>
    <cellStyle name="Normal 6 60 2" xfId="14635"/>
    <cellStyle name="Normal 6 60 3" xfId="14636"/>
    <cellStyle name="Normal 6 61" xfId="14637"/>
    <cellStyle name="Normal 6 61 2" xfId="14638"/>
    <cellStyle name="Normal 6 61 3" xfId="14639"/>
    <cellStyle name="Normal 6 62" xfId="14640"/>
    <cellStyle name="Normal 6 62 2" xfId="14641"/>
    <cellStyle name="Normal 6 62 3" xfId="14642"/>
    <cellStyle name="Normal 6 63" xfId="14643"/>
    <cellStyle name="Normal 6 63 2" xfId="14644"/>
    <cellStyle name="Normal 6 63 3" xfId="14645"/>
    <cellStyle name="Normal 6 64" xfId="14646"/>
    <cellStyle name="Normal 6 64 2" xfId="14647"/>
    <cellStyle name="Normal 6 64 3" xfId="14648"/>
    <cellStyle name="Normal 6 65" xfId="14649"/>
    <cellStyle name="Normal 6 65 2" xfId="14650"/>
    <cellStyle name="Normal 6 65 3" xfId="14651"/>
    <cellStyle name="Normal 6 66" xfId="14652"/>
    <cellStyle name="Normal 6 66 2" xfId="14653"/>
    <cellStyle name="Normal 6 66 3" xfId="14654"/>
    <cellStyle name="Normal 6 67" xfId="14655"/>
    <cellStyle name="Normal 6 67 2" xfId="14656"/>
    <cellStyle name="Normal 6 67 3" xfId="14657"/>
    <cellStyle name="Normal 6 68" xfId="14658"/>
    <cellStyle name="Normal 6 68 2" xfId="14659"/>
    <cellStyle name="Normal 6 68 3" xfId="14660"/>
    <cellStyle name="Normal 6 69" xfId="14661"/>
    <cellStyle name="Normal 6 69 2" xfId="14662"/>
    <cellStyle name="Normal 6 69 3" xfId="14663"/>
    <cellStyle name="Normal 6 7" xfId="14664"/>
    <cellStyle name="Normal 6 7 2" xfId="14665"/>
    <cellStyle name="Normal 6 7 2 2" xfId="14666"/>
    <cellStyle name="Normal 6 7 2 3" xfId="14667"/>
    <cellStyle name="Normal 6 7 3" xfId="14668"/>
    <cellStyle name="Normal 6 7 3 2" xfId="14669"/>
    <cellStyle name="Normal 6 7 3 3" xfId="14670"/>
    <cellStyle name="Normal 6 7 4" xfId="14671"/>
    <cellStyle name="Normal 6 7 5" xfId="14672"/>
    <cellStyle name="Normal 6 7 6" xfId="14673"/>
    <cellStyle name="Normal 6 7_Income Statement " xfId="14674"/>
    <cellStyle name="Normal 6 70" xfId="14675"/>
    <cellStyle name="Normal 6 70 2" xfId="14676"/>
    <cellStyle name="Normal 6 70 3" xfId="14677"/>
    <cellStyle name="Normal 6 71" xfId="14678"/>
    <cellStyle name="Normal 6 71 2" xfId="14679"/>
    <cellStyle name="Normal 6 71 3" xfId="14680"/>
    <cellStyle name="Normal 6 72" xfId="14681"/>
    <cellStyle name="Normal 6 72 2" xfId="14682"/>
    <cellStyle name="Normal 6 72 3" xfId="14683"/>
    <cellStyle name="Normal 6 73" xfId="14684"/>
    <cellStyle name="Normal 6 73 2" xfId="14685"/>
    <cellStyle name="Normal 6 73 3" xfId="14686"/>
    <cellStyle name="Normal 6 74" xfId="14687"/>
    <cellStyle name="Normal 6 74 2" xfId="14688"/>
    <cellStyle name="Normal 6 74 3" xfId="14689"/>
    <cellStyle name="Normal 6 75" xfId="14690"/>
    <cellStyle name="Normal 6 75 2" xfId="14691"/>
    <cellStyle name="Normal 6 75 3" xfId="14692"/>
    <cellStyle name="Normal 6 76" xfId="14693"/>
    <cellStyle name="Normal 6 76 2" xfId="14694"/>
    <cellStyle name="Normal 6 76 3" xfId="14695"/>
    <cellStyle name="Normal 6 77" xfId="14696"/>
    <cellStyle name="Normal 6 77 2" xfId="14697"/>
    <cellStyle name="Normal 6 77 3" xfId="14698"/>
    <cellStyle name="Normal 6 78" xfId="14699"/>
    <cellStyle name="Normal 6 78 2" xfId="14700"/>
    <cellStyle name="Normal 6 78 3" xfId="14701"/>
    <cellStyle name="Normal 6 79" xfId="14702"/>
    <cellStyle name="Normal 6 79 2" xfId="14703"/>
    <cellStyle name="Normal 6 79 3" xfId="14704"/>
    <cellStyle name="Normal 6 8" xfId="14705"/>
    <cellStyle name="Normal 6 8 2" xfId="14706"/>
    <cellStyle name="Normal 6 8 2 2" xfId="14707"/>
    <cellStyle name="Normal 6 8 2 3" xfId="14708"/>
    <cellStyle name="Normal 6 8 3" xfId="14709"/>
    <cellStyle name="Normal 6 8 3 2" xfId="14710"/>
    <cellStyle name="Normal 6 8 3 3" xfId="14711"/>
    <cellStyle name="Normal 6 8 4" xfId="14712"/>
    <cellStyle name="Normal 6 8 5" xfId="14713"/>
    <cellStyle name="Normal 6 8 6" xfId="14714"/>
    <cellStyle name="Normal 6 8_Income Statement " xfId="14715"/>
    <cellStyle name="Normal 6 80" xfId="14716"/>
    <cellStyle name="Normal 6 80 2" xfId="14717"/>
    <cellStyle name="Normal 6 80 3" xfId="14718"/>
    <cellStyle name="Normal 6 81" xfId="14719"/>
    <cellStyle name="Normal 6 81 2" xfId="14720"/>
    <cellStyle name="Normal 6 81 3" xfId="14721"/>
    <cellStyle name="Normal 6 82" xfId="14722"/>
    <cellStyle name="Normal 6 82 2" xfId="14723"/>
    <cellStyle name="Normal 6 82 3" xfId="14724"/>
    <cellStyle name="Normal 6 83" xfId="14725"/>
    <cellStyle name="Normal 6 83 2" xfId="14726"/>
    <cellStyle name="Normal 6 83 3" xfId="14727"/>
    <cellStyle name="Normal 6 84" xfId="14728"/>
    <cellStyle name="Normal 6 84 2" xfId="14729"/>
    <cellStyle name="Normal 6 84 3" xfId="14730"/>
    <cellStyle name="Normal 6 85" xfId="14731"/>
    <cellStyle name="Normal 6 85 2" xfId="14732"/>
    <cellStyle name="Normal 6 85 3" xfId="14733"/>
    <cellStyle name="Normal 6 86" xfId="14734"/>
    <cellStyle name="Normal 6 86 2" xfId="14735"/>
    <cellStyle name="Normal 6 86 3" xfId="14736"/>
    <cellStyle name="Normal 6 87" xfId="14737"/>
    <cellStyle name="Normal 6 87 2" xfId="14738"/>
    <cellStyle name="Normal 6 87 3" xfId="14739"/>
    <cellStyle name="Normal 6 88" xfId="14740"/>
    <cellStyle name="Normal 6 88 2" xfId="14741"/>
    <cellStyle name="Normal 6 88 3" xfId="14742"/>
    <cellStyle name="Normal 6 89" xfId="14743"/>
    <cellStyle name="Normal 6 89 2" xfId="14744"/>
    <cellStyle name="Normal 6 89 3" xfId="14745"/>
    <cellStyle name="Normal 6 9" xfId="14746"/>
    <cellStyle name="Normal 6 9 2" xfId="14747"/>
    <cellStyle name="Normal 6 9 2 2" xfId="14748"/>
    <cellStyle name="Normal 6 9 2 3" xfId="14749"/>
    <cellStyle name="Normal 6 9 3" xfId="14750"/>
    <cellStyle name="Normal 6 9 3 2" xfId="14751"/>
    <cellStyle name="Normal 6 9 3 3" xfId="14752"/>
    <cellStyle name="Normal 6 9 4" xfId="14753"/>
    <cellStyle name="Normal 6 9 5" xfId="14754"/>
    <cellStyle name="Normal 6 9 6" xfId="14755"/>
    <cellStyle name="Normal 6 9_Income Statement " xfId="14756"/>
    <cellStyle name="Normal 6 90" xfId="14757"/>
    <cellStyle name="Normal 6 90 2" xfId="14758"/>
    <cellStyle name="Normal 6 90 3" xfId="14759"/>
    <cellStyle name="Normal 6 91" xfId="14760"/>
    <cellStyle name="Normal 6 91 2" xfId="14761"/>
    <cellStyle name="Normal 6 91 3" xfId="14762"/>
    <cellStyle name="Normal 6 92" xfId="14763"/>
    <cellStyle name="Normal 6 92 2" xfId="14764"/>
    <cellStyle name="Normal 6 92 3" xfId="14765"/>
    <cellStyle name="Normal 6 93" xfId="14766"/>
    <cellStyle name="Normal 6 93 2" xfId="14767"/>
    <cellStyle name="Normal 6 93 3" xfId="14768"/>
    <cellStyle name="Normal 6 94" xfId="14769"/>
    <cellStyle name="Normal 6 94 2" xfId="14770"/>
    <cellStyle name="Normal 6 94 3" xfId="14771"/>
    <cellStyle name="Normal 6 95" xfId="14772"/>
    <cellStyle name="Normal 6 95 2" xfId="14773"/>
    <cellStyle name="Normal 6 95 3" xfId="14774"/>
    <cellStyle name="Normal 6 96" xfId="14775"/>
    <cellStyle name="Normal 6 96 2" xfId="14776"/>
    <cellStyle name="Normal 6 96 3" xfId="14777"/>
    <cellStyle name="Normal 6 97" xfId="14778"/>
    <cellStyle name="Normal 6 97 2" xfId="14779"/>
    <cellStyle name="Normal 6 97 3" xfId="14780"/>
    <cellStyle name="Normal 6 98" xfId="14781"/>
    <cellStyle name="Normal 6 99" xfId="14782"/>
    <cellStyle name="Normal 6_Income Statement " xfId="14783"/>
    <cellStyle name="Normal 60" xfId="14784"/>
    <cellStyle name="Normal 60 2" xfId="14785"/>
    <cellStyle name="Normal 60 3" xfId="14786"/>
    <cellStyle name="Normal 61" xfId="14787"/>
    <cellStyle name="Normal 61 2" xfId="14788"/>
    <cellStyle name="Normal 61 3" xfId="14789"/>
    <cellStyle name="Normal 62" xfId="14790"/>
    <cellStyle name="Normal 62 2" xfId="14791"/>
    <cellStyle name="Normal 62 3" xfId="14792"/>
    <cellStyle name="Normal 63" xfId="14793"/>
    <cellStyle name="Normal 63 2" xfId="14794"/>
    <cellStyle name="Normal 63 3" xfId="14795"/>
    <cellStyle name="Normal 64" xfId="14796"/>
    <cellStyle name="Normal 64 2" xfId="14797"/>
    <cellStyle name="Normal 64 3" xfId="14798"/>
    <cellStyle name="Normal 65" xfId="14799"/>
    <cellStyle name="Normal 65 2" xfId="14800"/>
    <cellStyle name="Normal 65 3" xfId="14801"/>
    <cellStyle name="Normal 66" xfId="14802"/>
    <cellStyle name="Normal 66 2" xfId="14803"/>
    <cellStyle name="Normal 66 3" xfId="14804"/>
    <cellStyle name="Normal 67" xfId="14805"/>
    <cellStyle name="Normal 67 2" xfId="14806"/>
    <cellStyle name="Normal 67 3" xfId="14807"/>
    <cellStyle name="Normal 68" xfId="14808"/>
    <cellStyle name="Normal 68 2" xfId="14809"/>
    <cellStyle name="Normal 68 3" xfId="14810"/>
    <cellStyle name="Normal 68 4" xfId="14811"/>
    <cellStyle name="Normal 69" xfId="14812"/>
    <cellStyle name="Normal 69 2" xfId="14813"/>
    <cellStyle name="Normal 69 3" xfId="14814"/>
    <cellStyle name="Normal 7" xfId="14815"/>
    <cellStyle name="Normal 7 2" xfId="14816"/>
    <cellStyle name="Normal 7 2 2" xfId="14817"/>
    <cellStyle name="Normal 7 2 3" xfId="14818"/>
    <cellStyle name="Normal 7 2 4" xfId="14819"/>
    <cellStyle name="Normal 7 3" xfId="14820"/>
    <cellStyle name="Normal 7 3 2" xfId="14821"/>
    <cellStyle name="Normal 7 3 3" xfId="14822"/>
    <cellStyle name="Normal 7 4" xfId="14823"/>
    <cellStyle name="Normal 7 5" xfId="14824"/>
    <cellStyle name="Normal 7 6" xfId="14825"/>
    <cellStyle name="Normal 7 7" xfId="14826"/>
    <cellStyle name="Normal 7 8" xfId="14827"/>
    <cellStyle name="Normal 7 9" xfId="14828"/>
    <cellStyle name="Normal 7_Income Statement " xfId="14829"/>
    <cellStyle name="Normal 70" xfId="14830"/>
    <cellStyle name="Normal 70 2" xfId="14831"/>
    <cellStyle name="Normal 70 3" xfId="14832"/>
    <cellStyle name="Normal 71" xfId="14833"/>
    <cellStyle name="Normal 71 2" xfId="14834"/>
    <cellStyle name="Normal 71 3" xfId="14835"/>
    <cellStyle name="Normal 72" xfId="14836"/>
    <cellStyle name="Normal 72 2" xfId="14837"/>
    <cellStyle name="Normal 72 3" xfId="14838"/>
    <cellStyle name="Normal 73" xfId="14839"/>
    <cellStyle name="Normal 73 2" xfId="14840"/>
    <cellStyle name="Normal 73 3" xfId="14841"/>
    <cellStyle name="Normal 74" xfId="14842"/>
    <cellStyle name="Normal 74 2" xfId="14843"/>
    <cellStyle name="Normal 74 3" xfId="14844"/>
    <cellStyle name="Normal 75" xfId="14845"/>
    <cellStyle name="Normal 75 2" xfId="14846"/>
    <cellStyle name="Normal 75 3" xfId="14847"/>
    <cellStyle name="Normal 76" xfId="14848"/>
    <cellStyle name="Normal 76 2" xfId="14849"/>
    <cellStyle name="Normal 76 3" xfId="14850"/>
    <cellStyle name="Normal 77" xfId="14851"/>
    <cellStyle name="Normal 77 2" xfId="14852"/>
    <cellStyle name="Normal 77 3" xfId="14853"/>
    <cellStyle name="Normal 78" xfId="14854"/>
    <cellStyle name="Normal 78 2" xfId="14855"/>
    <cellStyle name="Normal 78 3" xfId="14856"/>
    <cellStyle name="Normal 79" xfId="14857"/>
    <cellStyle name="Normal 79 2" xfId="14858"/>
    <cellStyle name="Normal 79 3" xfId="14859"/>
    <cellStyle name="Normal 8" xfId="14860"/>
    <cellStyle name="Normal 8 10" xfId="14861"/>
    <cellStyle name="Normal 8 10 2" xfId="14862"/>
    <cellStyle name="Normal 8 10 2 2" xfId="14863"/>
    <cellStyle name="Normal 8 10 2 3" xfId="14864"/>
    <cellStyle name="Normal 8 10 3" xfId="14865"/>
    <cellStyle name="Normal 8 10 3 2" xfId="14866"/>
    <cellStyle name="Normal 8 10 3 3" xfId="14867"/>
    <cellStyle name="Normal 8 10 4" xfId="14868"/>
    <cellStyle name="Normal 8 10 5" xfId="14869"/>
    <cellStyle name="Normal 8 10 6" xfId="14870"/>
    <cellStyle name="Normal 8 10_Income Statement " xfId="14871"/>
    <cellStyle name="Normal 8 11" xfId="14872"/>
    <cellStyle name="Normal 8 11 2" xfId="14873"/>
    <cellStyle name="Normal 8 11 2 2" xfId="14874"/>
    <cellStyle name="Normal 8 11 2 3" xfId="14875"/>
    <cellStyle name="Normal 8 11 3" xfId="14876"/>
    <cellStyle name="Normal 8 11 3 2" xfId="14877"/>
    <cellStyle name="Normal 8 11 3 3" xfId="14878"/>
    <cellStyle name="Normal 8 11 4" xfId="14879"/>
    <cellStyle name="Normal 8 11 5" xfId="14880"/>
    <cellStyle name="Normal 8 11 6" xfId="14881"/>
    <cellStyle name="Normal 8 11_Income Statement " xfId="14882"/>
    <cellStyle name="Normal 8 12" xfId="14883"/>
    <cellStyle name="Normal 8 12 2" xfId="14884"/>
    <cellStyle name="Normal 8 12 2 2" xfId="14885"/>
    <cellStyle name="Normal 8 12 2 3" xfId="14886"/>
    <cellStyle name="Normal 8 12 3" xfId="14887"/>
    <cellStyle name="Normal 8 12 3 2" xfId="14888"/>
    <cellStyle name="Normal 8 12 3 3" xfId="14889"/>
    <cellStyle name="Normal 8 12 4" xfId="14890"/>
    <cellStyle name="Normal 8 12 5" xfId="14891"/>
    <cellStyle name="Normal 8 12 6" xfId="14892"/>
    <cellStyle name="Normal 8 12_Income Statement " xfId="14893"/>
    <cellStyle name="Normal 8 13" xfId="14894"/>
    <cellStyle name="Normal 8 13 2" xfId="14895"/>
    <cellStyle name="Normal 8 13 2 2" xfId="14896"/>
    <cellStyle name="Normal 8 13 2 3" xfId="14897"/>
    <cellStyle name="Normal 8 13 3" xfId="14898"/>
    <cellStyle name="Normal 8 13 3 2" xfId="14899"/>
    <cellStyle name="Normal 8 13 3 3" xfId="14900"/>
    <cellStyle name="Normal 8 13 4" xfId="14901"/>
    <cellStyle name="Normal 8 13 5" xfId="14902"/>
    <cellStyle name="Normal 8 13 6" xfId="14903"/>
    <cellStyle name="Normal 8 13_Income Statement " xfId="14904"/>
    <cellStyle name="Normal 8 14" xfId="14905"/>
    <cellStyle name="Normal 8 14 2" xfId="14906"/>
    <cellStyle name="Normal 8 14 3" xfId="14907"/>
    <cellStyle name="Normal 8 15" xfId="14908"/>
    <cellStyle name="Normal 8 16" xfId="14909"/>
    <cellStyle name="Normal 8 17" xfId="14910"/>
    <cellStyle name="Normal 8 18" xfId="14911"/>
    <cellStyle name="Normal 8 19" xfId="14912"/>
    <cellStyle name="Normal 8 2" xfId="14913"/>
    <cellStyle name="Normal 8 2 2" xfId="14914"/>
    <cellStyle name="Normal 8 2 2 2" xfId="14915"/>
    <cellStyle name="Normal 8 2 2 3" xfId="14916"/>
    <cellStyle name="Normal 8 2 3" xfId="14917"/>
    <cellStyle name="Normal 8 2 4" xfId="14918"/>
    <cellStyle name="Normal 8 2 5" xfId="14919"/>
    <cellStyle name="Normal 8 2 6" xfId="14920"/>
    <cellStyle name="Normal 8 2_Income Statement " xfId="14921"/>
    <cellStyle name="Normal 8 20" xfId="14922"/>
    <cellStyle name="Normal 8 21" xfId="14923"/>
    <cellStyle name="Normal 8 22" xfId="14924"/>
    <cellStyle name="Normal 8 23" xfId="14925"/>
    <cellStyle name="Normal 8 24" xfId="14926"/>
    <cellStyle name="Normal 8 25" xfId="14927"/>
    <cellStyle name="Normal 8 26" xfId="14928"/>
    <cellStyle name="Normal 8 27" xfId="14929"/>
    <cellStyle name="Normal 8 28" xfId="14930"/>
    <cellStyle name="Normal 8 29" xfId="14931"/>
    <cellStyle name="Normal 8 3" xfId="14932"/>
    <cellStyle name="Normal 8 3 2" xfId="14933"/>
    <cellStyle name="Normal 8 3 2 2" xfId="14934"/>
    <cellStyle name="Normal 8 3 2 3" xfId="14935"/>
    <cellStyle name="Normal 8 3 3" xfId="14936"/>
    <cellStyle name="Normal 8 3 3 2" xfId="14937"/>
    <cellStyle name="Normal 8 3 3 3" xfId="14938"/>
    <cellStyle name="Normal 8 3 4" xfId="14939"/>
    <cellStyle name="Normal 8 3 5" xfId="14940"/>
    <cellStyle name="Normal 8 3 6" xfId="14941"/>
    <cellStyle name="Normal 8 3 7" xfId="14942"/>
    <cellStyle name="Normal 8 3_Income Statement " xfId="14943"/>
    <cellStyle name="Normal 8 30" xfId="14944"/>
    <cellStyle name="Normal 8 31" xfId="14945"/>
    <cellStyle name="Normal 8 32" xfId="14946"/>
    <cellStyle name="Normal 8 33" xfId="14947"/>
    <cellStyle name="Normal 8 34" xfId="14948"/>
    <cellStyle name="Normal 8 35" xfId="14949"/>
    <cellStyle name="Normal 8 36" xfId="14950"/>
    <cellStyle name="Normal 8 37" xfId="14951"/>
    <cellStyle name="Normal 8 38" xfId="14952"/>
    <cellStyle name="Normal 8 4" xfId="14953"/>
    <cellStyle name="Normal 8 4 2" xfId="14954"/>
    <cellStyle name="Normal 8 4 2 2" xfId="14955"/>
    <cellStyle name="Normal 8 4 2 3" xfId="14956"/>
    <cellStyle name="Normal 8 4 3" xfId="14957"/>
    <cellStyle name="Normal 8 4 3 2" xfId="14958"/>
    <cellStyle name="Normal 8 4 3 3" xfId="14959"/>
    <cellStyle name="Normal 8 4 4" xfId="14960"/>
    <cellStyle name="Normal 8 4 5" xfId="14961"/>
    <cellStyle name="Normal 8 4 6" xfId="14962"/>
    <cellStyle name="Normal 8 4_Income Statement " xfId="14963"/>
    <cellStyle name="Normal 8 5" xfId="14964"/>
    <cellStyle name="Normal 8 5 2" xfId="14965"/>
    <cellStyle name="Normal 8 5 2 2" xfId="14966"/>
    <cellStyle name="Normal 8 5 2 3" xfId="14967"/>
    <cellStyle name="Normal 8 5 3" xfId="14968"/>
    <cellStyle name="Normal 8 5 3 2" xfId="14969"/>
    <cellStyle name="Normal 8 5 3 3" xfId="14970"/>
    <cellStyle name="Normal 8 5 4" xfId="14971"/>
    <cellStyle name="Normal 8 5 5" xfId="14972"/>
    <cellStyle name="Normal 8 5 6" xfId="14973"/>
    <cellStyle name="Normal 8 5_Income Statement " xfId="14974"/>
    <cellStyle name="Normal 8 6" xfId="14975"/>
    <cellStyle name="Normal 8 6 2" xfId="14976"/>
    <cellStyle name="Normal 8 6 2 2" xfId="14977"/>
    <cellStyle name="Normal 8 6 2 3" xfId="14978"/>
    <cellStyle name="Normal 8 6 3" xfId="14979"/>
    <cellStyle name="Normal 8 6 3 2" xfId="14980"/>
    <cellStyle name="Normal 8 6 3 3" xfId="14981"/>
    <cellStyle name="Normal 8 6 4" xfId="14982"/>
    <cellStyle name="Normal 8 6 5" xfId="14983"/>
    <cellStyle name="Normal 8 6 6" xfId="14984"/>
    <cellStyle name="Normal 8 6_Income Statement " xfId="14985"/>
    <cellStyle name="Normal 8 7" xfId="14986"/>
    <cellStyle name="Normal 8 7 2" xfId="14987"/>
    <cellStyle name="Normal 8 7 2 2" xfId="14988"/>
    <cellStyle name="Normal 8 7 2 3" xfId="14989"/>
    <cellStyle name="Normal 8 7 3" xfId="14990"/>
    <cellStyle name="Normal 8 7 3 2" xfId="14991"/>
    <cellStyle name="Normal 8 7 3 3" xfId="14992"/>
    <cellStyle name="Normal 8 7 4" xfId="14993"/>
    <cellStyle name="Normal 8 7 5" xfId="14994"/>
    <cellStyle name="Normal 8 7 6" xfId="14995"/>
    <cellStyle name="Normal 8 7_Income Statement " xfId="14996"/>
    <cellStyle name="Normal 8 8" xfId="14997"/>
    <cellStyle name="Normal 8 8 2" xfId="14998"/>
    <cellStyle name="Normal 8 8 2 2" xfId="14999"/>
    <cellStyle name="Normal 8 8 2 3" xfId="15000"/>
    <cellStyle name="Normal 8 8 3" xfId="15001"/>
    <cellStyle name="Normal 8 8 3 2" xfId="15002"/>
    <cellStyle name="Normal 8 8 3 3" xfId="15003"/>
    <cellStyle name="Normal 8 8 4" xfId="15004"/>
    <cellStyle name="Normal 8 8 5" xfId="15005"/>
    <cellStyle name="Normal 8 8 6" xfId="15006"/>
    <cellStyle name="Normal 8 8_Income Statement " xfId="15007"/>
    <cellStyle name="Normal 8 9" xfId="15008"/>
    <cellStyle name="Normal 8 9 2" xfId="15009"/>
    <cellStyle name="Normal 8 9 2 2" xfId="15010"/>
    <cellStyle name="Normal 8 9 2 3" xfId="15011"/>
    <cellStyle name="Normal 8 9 3" xfId="15012"/>
    <cellStyle name="Normal 8 9 3 2" xfId="15013"/>
    <cellStyle name="Normal 8 9 3 3" xfId="15014"/>
    <cellStyle name="Normal 8 9 4" xfId="15015"/>
    <cellStyle name="Normal 8 9 5" xfId="15016"/>
    <cellStyle name="Normal 8 9 6" xfId="15017"/>
    <cellStyle name="Normal 8 9_Income Statement " xfId="15018"/>
    <cellStyle name="Normal 8_00401" xfId="15019"/>
    <cellStyle name="Normal 80" xfId="15020"/>
    <cellStyle name="Normal 80 2" xfId="15021"/>
    <cellStyle name="Normal 80 3" xfId="15022"/>
    <cellStyle name="Normal 81" xfId="15023"/>
    <cellStyle name="Normal 81 2" xfId="15024"/>
    <cellStyle name="Normal 81 3" xfId="15025"/>
    <cellStyle name="Normal 82" xfId="15026"/>
    <cellStyle name="Normal 82 2" xfId="15027"/>
    <cellStyle name="Normal 82 3" xfId="15028"/>
    <cellStyle name="Normal 83" xfId="15029"/>
    <cellStyle name="Normal 83 2" xfId="15030"/>
    <cellStyle name="Normal 83 3" xfId="15031"/>
    <cellStyle name="Normal 84" xfId="15032"/>
    <cellStyle name="Normal 84 2" xfId="15033"/>
    <cellStyle name="Normal 84 3" xfId="15034"/>
    <cellStyle name="Normal 85" xfId="15035"/>
    <cellStyle name="Normal 85 2" xfId="15036"/>
    <cellStyle name="Normal 85 3" xfId="15037"/>
    <cellStyle name="Normal 86" xfId="15038"/>
    <cellStyle name="Normal 86 2" xfId="15039"/>
    <cellStyle name="Normal 86 3" xfId="15040"/>
    <cellStyle name="Normal 87" xfId="15041"/>
    <cellStyle name="Normal 87 2" xfId="15042"/>
    <cellStyle name="Normal 87 3" xfId="15043"/>
    <cellStyle name="Normal 88" xfId="15044"/>
    <cellStyle name="Normal 88 2" xfId="15045"/>
    <cellStyle name="Normal 88 2 2" xfId="15046"/>
    <cellStyle name="Normal 88 2 3" xfId="15047"/>
    <cellStyle name="Normal 88 3" xfId="15048"/>
    <cellStyle name="Normal 88 3 2" xfId="15049"/>
    <cellStyle name="Normal 88 3 3" xfId="15050"/>
    <cellStyle name="Normal 88 4" xfId="15051"/>
    <cellStyle name="Normal 88 5" xfId="15052"/>
    <cellStyle name="Normal 88 6" xfId="15053"/>
    <cellStyle name="Normal 88_Income Statement " xfId="15054"/>
    <cellStyle name="Normal 89" xfId="15055"/>
    <cellStyle name="Normal 89 2" xfId="15056"/>
    <cellStyle name="Normal 89 2 2" xfId="15057"/>
    <cellStyle name="Normal 89 2 3" xfId="15058"/>
    <cellStyle name="Normal 89 3" xfId="15059"/>
    <cellStyle name="Normal 89 3 2" xfId="15060"/>
    <cellStyle name="Normal 89 3 3" xfId="15061"/>
    <cellStyle name="Normal 89 4" xfId="15062"/>
    <cellStyle name="Normal 89 5" xfId="15063"/>
    <cellStyle name="Normal 89 6" xfId="15064"/>
    <cellStyle name="Normal 89_Income Statement " xfId="15065"/>
    <cellStyle name="Normal 9" xfId="15066"/>
    <cellStyle name="Normal 9 10" xfId="15067"/>
    <cellStyle name="Normal 9 10 2" xfId="15068"/>
    <cellStyle name="Normal 9 10 2 2" xfId="15069"/>
    <cellStyle name="Normal 9 10 2 3" xfId="15070"/>
    <cellStyle name="Normal 9 10 3" xfId="15071"/>
    <cellStyle name="Normal 9 10 3 2" xfId="15072"/>
    <cellStyle name="Normal 9 10 3 3" xfId="15073"/>
    <cellStyle name="Normal 9 10 4" xfId="15074"/>
    <cellStyle name="Normal 9 10 5" xfId="15075"/>
    <cellStyle name="Normal 9 10 6" xfId="15076"/>
    <cellStyle name="Normal 9 10_Income Statement " xfId="15077"/>
    <cellStyle name="Normal 9 11" xfId="15078"/>
    <cellStyle name="Normal 9 11 2" xfId="15079"/>
    <cellStyle name="Normal 9 11 2 2" xfId="15080"/>
    <cellStyle name="Normal 9 11 2 3" xfId="15081"/>
    <cellStyle name="Normal 9 11 3" xfId="15082"/>
    <cellStyle name="Normal 9 11 3 2" xfId="15083"/>
    <cellStyle name="Normal 9 11 3 3" xfId="15084"/>
    <cellStyle name="Normal 9 11 4" xfId="15085"/>
    <cellStyle name="Normal 9 11 5" xfId="15086"/>
    <cellStyle name="Normal 9 11 6" xfId="15087"/>
    <cellStyle name="Normal 9 11_Income Statement " xfId="15088"/>
    <cellStyle name="Normal 9 12" xfId="15089"/>
    <cellStyle name="Normal 9 12 2" xfId="15090"/>
    <cellStyle name="Normal 9 12 2 2" xfId="15091"/>
    <cellStyle name="Normal 9 12 2 3" xfId="15092"/>
    <cellStyle name="Normal 9 12 3" xfId="15093"/>
    <cellStyle name="Normal 9 12 3 2" xfId="15094"/>
    <cellStyle name="Normal 9 12 3 3" xfId="15095"/>
    <cellStyle name="Normal 9 12 4" xfId="15096"/>
    <cellStyle name="Normal 9 12 5" xfId="15097"/>
    <cellStyle name="Normal 9 12 6" xfId="15098"/>
    <cellStyle name="Normal 9 12_Income Statement " xfId="15099"/>
    <cellStyle name="Normal 9 13" xfId="15100"/>
    <cellStyle name="Normal 9 13 2" xfId="15101"/>
    <cellStyle name="Normal 9 13 2 2" xfId="15102"/>
    <cellStyle name="Normal 9 13 2 3" xfId="15103"/>
    <cellStyle name="Normal 9 13 3" xfId="15104"/>
    <cellStyle name="Normal 9 13 3 2" xfId="15105"/>
    <cellStyle name="Normal 9 13 3 3" xfId="15106"/>
    <cellStyle name="Normal 9 13 4" xfId="15107"/>
    <cellStyle name="Normal 9 13 5" xfId="15108"/>
    <cellStyle name="Normal 9 13 6" xfId="15109"/>
    <cellStyle name="Normal 9 13_Income Statement " xfId="15110"/>
    <cellStyle name="Normal 9 14" xfId="15111"/>
    <cellStyle name="Normal 9 14 2" xfId="15112"/>
    <cellStyle name="Normal 9 14 2 2" xfId="15113"/>
    <cellStyle name="Normal 9 14 2 3" xfId="15114"/>
    <cellStyle name="Normal 9 14 3" xfId="15115"/>
    <cellStyle name="Normal 9 14 3 2" xfId="15116"/>
    <cellStyle name="Normal 9 14 3 3" xfId="15117"/>
    <cellStyle name="Normal 9 14 4" xfId="15118"/>
    <cellStyle name="Normal 9 14 5" xfId="15119"/>
    <cellStyle name="Normal 9 14 6" xfId="15120"/>
    <cellStyle name="Normal 9 14_Income Statement " xfId="15121"/>
    <cellStyle name="Normal 9 15" xfId="15122"/>
    <cellStyle name="Normal 9 15 2" xfId="15123"/>
    <cellStyle name="Normal 9 15 2 2" xfId="15124"/>
    <cellStyle name="Normal 9 15 2 3" xfId="15125"/>
    <cellStyle name="Normal 9 15 3" xfId="15126"/>
    <cellStyle name="Normal 9 15 3 2" xfId="15127"/>
    <cellStyle name="Normal 9 15 3 3" xfId="15128"/>
    <cellStyle name="Normal 9 15 4" xfId="15129"/>
    <cellStyle name="Normal 9 15 5" xfId="15130"/>
    <cellStyle name="Normal 9 15 6" xfId="15131"/>
    <cellStyle name="Normal 9 15_Income Statement " xfId="15132"/>
    <cellStyle name="Normal 9 16" xfId="15133"/>
    <cellStyle name="Normal 9 16 2" xfId="15134"/>
    <cellStyle name="Normal 9 16 2 2" xfId="15135"/>
    <cellStyle name="Normal 9 16 2 3" xfId="15136"/>
    <cellStyle name="Normal 9 16 3" xfId="15137"/>
    <cellStyle name="Normal 9 16 3 2" xfId="15138"/>
    <cellStyle name="Normal 9 16 3 3" xfId="15139"/>
    <cellStyle name="Normal 9 16 4" xfId="15140"/>
    <cellStyle name="Normal 9 16 5" xfId="15141"/>
    <cellStyle name="Normal 9 16 6" xfId="15142"/>
    <cellStyle name="Normal 9 16_Income Statement " xfId="15143"/>
    <cellStyle name="Normal 9 17" xfId="15144"/>
    <cellStyle name="Normal 9 17 2" xfId="15145"/>
    <cellStyle name="Normal 9 17 2 2" xfId="15146"/>
    <cellStyle name="Normal 9 17 2 3" xfId="15147"/>
    <cellStyle name="Normal 9 17 3" xfId="15148"/>
    <cellStyle name="Normal 9 17 3 2" xfId="15149"/>
    <cellStyle name="Normal 9 17 3 3" xfId="15150"/>
    <cellStyle name="Normal 9 17 4" xfId="15151"/>
    <cellStyle name="Normal 9 17 5" xfId="15152"/>
    <cellStyle name="Normal 9 17 6" xfId="15153"/>
    <cellStyle name="Normal 9 17_Income Statement " xfId="15154"/>
    <cellStyle name="Normal 9 18" xfId="15155"/>
    <cellStyle name="Normal 9 18 2" xfId="15156"/>
    <cellStyle name="Normal 9 18 2 2" xfId="15157"/>
    <cellStyle name="Normal 9 18 2 3" xfId="15158"/>
    <cellStyle name="Normal 9 18 3" xfId="15159"/>
    <cellStyle name="Normal 9 18 3 2" xfId="15160"/>
    <cellStyle name="Normal 9 18 3 3" xfId="15161"/>
    <cellStyle name="Normal 9 18 4" xfId="15162"/>
    <cellStyle name="Normal 9 18 5" xfId="15163"/>
    <cellStyle name="Normal 9 18 6" xfId="15164"/>
    <cellStyle name="Normal 9 18_Income Statement " xfId="15165"/>
    <cellStyle name="Normal 9 19" xfId="15166"/>
    <cellStyle name="Normal 9 19 2" xfId="15167"/>
    <cellStyle name="Normal 9 19 2 2" xfId="15168"/>
    <cellStyle name="Normal 9 19 2 3" xfId="15169"/>
    <cellStyle name="Normal 9 19 3" xfId="15170"/>
    <cellStyle name="Normal 9 19 3 2" xfId="15171"/>
    <cellStyle name="Normal 9 19 3 3" xfId="15172"/>
    <cellStyle name="Normal 9 19 4" xfId="15173"/>
    <cellStyle name="Normal 9 19 5" xfId="15174"/>
    <cellStyle name="Normal 9 19 6" xfId="15175"/>
    <cellStyle name="Normal 9 19_Income Statement " xfId="15176"/>
    <cellStyle name="Normal 9 2" xfId="15177"/>
    <cellStyle name="Normal 9 2 10" xfId="15178"/>
    <cellStyle name="Normal 9 2 11" xfId="15179"/>
    <cellStyle name="Normal 9 2 2" xfId="15180"/>
    <cellStyle name="Normal 9 2 2 2" xfId="15181"/>
    <cellStyle name="Normal 9 2 2 2 2" xfId="15182"/>
    <cellStyle name="Normal 9 2 2 3" xfId="15183"/>
    <cellStyle name="Normal 9 2 2 4" xfId="15184"/>
    <cellStyle name="Normal 9 2 2 5" xfId="15185"/>
    <cellStyle name="Normal 9 2 2 6" xfId="15186"/>
    <cellStyle name="Normal 9 2 3" xfId="15187"/>
    <cellStyle name="Normal 9 2 3 2" xfId="15188"/>
    <cellStyle name="Normal 9 2 3 3" xfId="15189"/>
    <cellStyle name="Normal 9 2 3 4" xfId="15190"/>
    <cellStyle name="Normal 9 2 4" xfId="15191"/>
    <cellStyle name="Normal 9 2 4 2" xfId="15192"/>
    <cellStyle name="Normal 9 2 4 3" xfId="15193"/>
    <cellStyle name="Normal 9 2 4 4" xfId="15194"/>
    <cellStyle name="Normal 9 2 5" xfId="15195"/>
    <cellStyle name="Normal 9 2 5 2" xfId="15196"/>
    <cellStyle name="Normal 9 2 5 3" xfId="15197"/>
    <cellStyle name="Normal 9 2 6" xfId="15198"/>
    <cellStyle name="Normal 9 2 6 2" xfId="15199"/>
    <cellStyle name="Normal 9 2 6 3" xfId="15200"/>
    <cellStyle name="Normal 9 2 7" xfId="15201"/>
    <cellStyle name="Normal 9 2 7 2" xfId="15202"/>
    <cellStyle name="Normal 9 2 7 3" xfId="15203"/>
    <cellStyle name="Normal 9 2 8" xfId="15204"/>
    <cellStyle name="Normal 9 2 8 2" xfId="15205"/>
    <cellStyle name="Normal 9 2 8 3" xfId="15206"/>
    <cellStyle name="Normal 9 2 9" xfId="15207"/>
    <cellStyle name="Normal 9 2_Income Statement " xfId="15208"/>
    <cellStyle name="Normal 9 20" xfId="15209"/>
    <cellStyle name="Normal 9 20 2" xfId="15210"/>
    <cellStyle name="Normal 9 20 3" xfId="15211"/>
    <cellStyle name="Normal 9 21" xfId="15212"/>
    <cellStyle name="Normal 9 21 2" xfId="15213"/>
    <cellStyle name="Normal 9 21 3" xfId="15214"/>
    <cellStyle name="Normal 9 22" xfId="15215"/>
    <cellStyle name="Normal 9 23" xfId="15216"/>
    <cellStyle name="Normal 9 24" xfId="15217"/>
    <cellStyle name="Normal 9 25" xfId="15218"/>
    <cellStyle name="Normal 9 26" xfId="15219"/>
    <cellStyle name="Normal 9 27" xfId="15220"/>
    <cellStyle name="Normal 9 28" xfId="15221"/>
    <cellStyle name="Normal 9 29" xfId="15222"/>
    <cellStyle name="Normal 9 3" xfId="15223"/>
    <cellStyle name="Normal 9 3 2" xfId="15224"/>
    <cellStyle name="Normal 9 3 2 2" xfId="15225"/>
    <cellStyle name="Normal 9 3 2 3" xfId="15226"/>
    <cellStyle name="Normal 9 3 2 4" xfId="15227"/>
    <cellStyle name="Normal 9 3 3" xfId="15228"/>
    <cellStyle name="Normal 9 3 3 2" xfId="15229"/>
    <cellStyle name="Normal 9 3 3 3" xfId="15230"/>
    <cellStyle name="Normal 9 3 4" xfId="15231"/>
    <cellStyle name="Normal 9 3 5" xfId="15232"/>
    <cellStyle name="Normal 9 3 6" xfId="15233"/>
    <cellStyle name="Normal 9 3 7" xfId="15234"/>
    <cellStyle name="Normal 9 3_Income Statement " xfId="15235"/>
    <cellStyle name="Normal 9 30" xfId="15236"/>
    <cellStyle name="Normal 9 31" xfId="15237"/>
    <cellStyle name="Normal 9 32" xfId="15238"/>
    <cellStyle name="Normal 9 33" xfId="15239"/>
    <cellStyle name="Normal 9 34" xfId="15240"/>
    <cellStyle name="Normal 9 4" xfId="15241"/>
    <cellStyle name="Normal 9 4 2" xfId="15242"/>
    <cellStyle name="Normal 9 4 2 2" xfId="15243"/>
    <cellStyle name="Normal 9 4 2 3" xfId="15244"/>
    <cellStyle name="Normal 9 4 3" xfId="15245"/>
    <cellStyle name="Normal 9 4 3 2" xfId="15246"/>
    <cellStyle name="Normal 9 4 3 3" xfId="15247"/>
    <cellStyle name="Normal 9 4 4" xfId="15248"/>
    <cellStyle name="Normal 9 4 5" xfId="15249"/>
    <cellStyle name="Normal 9 4 6" xfId="15250"/>
    <cellStyle name="Normal 9 4 7" xfId="15251"/>
    <cellStyle name="Normal 9 4_Income Statement " xfId="15252"/>
    <cellStyle name="Normal 9 5" xfId="15253"/>
    <cellStyle name="Normal 9 5 2" xfId="15254"/>
    <cellStyle name="Normal 9 5 2 2" xfId="15255"/>
    <cellStyle name="Normal 9 5 2 3" xfId="15256"/>
    <cellStyle name="Normal 9 5 3" xfId="15257"/>
    <cellStyle name="Normal 9 5 3 2" xfId="15258"/>
    <cellStyle name="Normal 9 5 3 3" xfId="15259"/>
    <cellStyle name="Normal 9 5 4" xfId="15260"/>
    <cellStyle name="Normal 9 5 5" xfId="15261"/>
    <cellStyle name="Normal 9 5 6" xfId="15262"/>
    <cellStyle name="Normal 9 5 7" xfId="15263"/>
    <cellStyle name="Normal 9 5_Income Statement " xfId="15264"/>
    <cellStyle name="Normal 9 6" xfId="15265"/>
    <cellStyle name="Normal 9 6 2" xfId="15266"/>
    <cellStyle name="Normal 9 6 2 2" xfId="15267"/>
    <cellStyle name="Normal 9 6 2 3" xfId="15268"/>
    <cellStyle name="Normal 9 6 3" xfId="15269"/>
    <cellStyle name="Normal 9 6 3 2" xfId="15270"/>
    <cellStyle name="Normal 9 6 3 3" xfId="15271"/>
    <cellStyle name="Normal 9 6 4" xfId="15272"/>
    <cellStyle name="Normal 9 6 5" xfId="15273"/>
    <cellStyle name="Normal 9 6 6" xfId="15274"/>
    <cellStyle name="Normal 9 6_Income Statement " xfId="15275"/>
    <cellStyle name="Normal 9 7" xfId="15276"/>
    <cellStyle name="Normal 9 7 2" xfId="15277"/>
    <cellStyle name="Normal 9 7 2 2" xfId="15278"/>
    <cellStyle name="Normal 9 7 2 3" xfId="15279"/>
    <cellStyle name="Normal 9 7 3" xfId="15280"/>
    <cellStyle name="Normal 9 7 3 2" xfId="15281"/>
    <cellStyle name="Normal 9 7 3 3" xfId="15282"/>
    <cellStyle name="Normal 9 7 4" xfId="15283"/>
    <cellStyle name="Normal 9 7 5" xfId="15284"/>
    <cellStyle name="Normal 9 7 6" xfId="15285"/>
    <cellStyle name="Normal 9 7_Income Statement " xfId="15286"/>
    <cellStyle name="Normal 9 8" xfId="15287"/>
    <cellStyle name="Normal 9 8 2" xfId="15288"/>
    <cellStyle name="Normal 9 8 2 2" xfId="15289"/>
    <cellStyle name="Normal 9 8 2 3" xfId="15290"/>
    <cellStyle name="Normal 9 8 3" xfId="15291"/>
    <cellStyle name="Normal 9 8 3 2" xfId="15292"/>
    <cellStyle name="Normal 9 8 3 3" xfId="15293"/>
    <cellStyle name="Normal 9 8 4" xfId="15294"/>
    <cellStyle name="Normal 9 8 5" xfId="15295"/>
    <cellStyle name="Normal 9 8 6" xfId="15296"/>
    <cellStyle name="Normal 9 8_Income Statement " xfId="15297"/>
    <cellStyle name="Normal 9 9" xfId="15298"/>
    <cellStyle name="Normal 9 9 2" xfId="15299"/>
    <cellStyle name="Normal 9 9 2 2" xfId="15300"/>
    <cellStyle name="Normal 9 9 2 3" xfId="15301"/>
    <cellStyle name="Normal 9 9 3" xfId="15302"/>
    <cellStyle name="Normal 9 9 3 2" xfId="15303"/>
    <cellStyle name="Normal 9 9 3 3" xfId="15304"/>
    <cellStyle name="Normal 9 9 4" xfId="15305"/>
    <cellStyle name="Normal 9 9 5" xfId="15306"/>
    <cellStyle name="Normal 9 9 6" xfId="15307"/>
    <cellStyle name="Normal 9 9_Income Statement " xfId="15308"/>
    <cellStyle name="Normal 9_60 Keyspan Corp TBBS 6-9" xfId="15309"/>
    <cellStyle name="Normal 90" xfId="15310"/>
    <cellStyle name="Normal 90 2" xfId="15311"/>
    <cellStyle name="Normal 90 2 2" xfId="15312"/>
    <cellStyle name="Normal 90 2 3" xfId="15313"/>
    <cellStyle name="Normal 90 3" xfId="15314"/>
    <cellStyle name="Normal 90 3 2" xfId="15315"/>
    <cellStyle name="Normal 90 3 3" xfId="15316"/>
    <cellStyle name="Normal 90 4" xfId="15317"/>
    <cellStyle name="Normal 90 5" xfId="15318"/>
    <cellStyle name="Normal 90 6" xfId="15319"/>
    <cellStyle name="Normal 90_Income Statement " xfId="15320"/>
    <cellStyle name="Normal 91" xfId="15321"/>
    <cellStyle name="Normal 91 2" xfId="15322"/>
    <cellStyle name="Normal 91 2 2" xfId="15323"/>
    <cellStyle name="Normal 91 2 3" xfId="15324"/>
    <cellStyle name="Normal 91 3" xfId="15325"/>
    <cellStyle name="Normal 91 3 2" xfId="15326"/>
    <cellStyle name="Normal 91 3 3" xfId="15327"/>
    <cellStyle name="Normal 91 4" xfId="15328"/>
    <cellStyle name="Normal 91 5" xfId="15329"/>
    <cellStyle name="Normal 91 6" xfId="15330"/>
    <cellStyle name="Normal 91_Income Statement " xfId="15331"/>
    <cellStyle name="Normal 92" xfId="15332"/>
    <cellStyle name="Normal 92 2" xfId="15333"/>
    <cellStyle name="Normal 92 2 2" xfId="15334"/>
    <cellStyle name="Normal 92 2 3" xfId="15335"/>
    <cellStyle name="Normal 92 3" xfId="15336"/>
    <cellStyle name="Normal 92 3 2" xfId="15337"/>
    <cellStyle name="Normal 92 3 3" xfId="15338"/>
    <cellStyle name="Normal 92 4" xfId="15339"/>
    <cellStyle name="Normal 92 5" xfId="15340"/>
    <cellStyle name="Normal 92 6" xfId="15341"/>
    <cellStyle name="Normal 92_Income Statement " xfId="15342"/>
    <cellStyle name="Normal 93" xfId="15343"/>
    <cellStyle name="Normal 93 2" xfId="15344"/>
    <cellStyle name="Normal 93 2 2" xfId="15345"/>
    <cellStyle name="Normal 93 2 3" xfId="15346"/>
    <cellStyle name="Normal 93 3" xfId="15347"/>
    <cellStyle name="Normal 93 3 2" xfId="15348"/>
    <cellStyle name="Normal 93 3 3" xfId="15349"/>
    <cellStyle name="Normal 93 4" xfId="15350"/>
    <cellStyle name="Normal 93 5" xfId="15351"/>
    <cellStyle name="Normal 93 6" xfId="15352"/>
    <cellStyle name="Normal 93_Income Statement " xfId="15353"/>
    <cellStyle name="Normal 94" xfId="15354"/>
    <cellStyle name="Normal 94 2" xfId="15355"/>
    <cellStyle name="Normal 94 2 2" xfId="15356"/>
    <cellStyle name="Normal 94 2 3" xfId="15357"/>
    <cellStyle name="Normal 94 3" xfId="15358"/>
    <cellStyle name="Normal 94 3 2" xfId="15359"/>
    <cellStyle name="Normal 94 3 3" xfId="15360"/>
    <cellStyle name="Normal 94 4" xfId="15361"/>
    <cellStyle name="Normal 94 5" xfId="15362"/>
    <cellStyle name="Normal 94 6" xfId="15363"/>
    <cellStyle name="Normal 94_Income Statement " xfId="15364"/>
    <cellStyle name="Normal 95" xfId="15365"/>
    <cellStyle name="Normal 95 2" xfId="15366"/>
    <cellStyle name="Normal 95 2 2" xfId="15367"/>
    <cellStyle name="Normal 95 2 3" xfId="15368"/>
    <cellStyle name="Normal 95 3" xfId="15369"/>
    <cellStyle name="Normal 95 3 2" xfId="15370"/>
    <cellStyle name="Normal 95 3 3" xfId="15371"/>
    <cellStyle name="Normal 95 4" xfId="15372"/>
    <cellStyle name="Normal 95 5" xfId="15373"/>
    <cellStyle name="Normal 95 6" xfId="15374"/>
    <cellStyle name="Normal 95_Income Statement " xfId="15375"/>
    <cellStyle name="Normal 96" xfId="15376"/>
    <cellStyle name="Normal 96 2" xfId="15377"/>
    <cellStyle name="Normal 96 2 2" xfId="15378"/>
    <cellStyle name="Normal 96 2 3" xfId="15379"/>
    <cellStyle name="Normal 96 3" xfId="15380"/>
    <cellStyle name="Normal 96 3 2" xfId="15381"/>
    <cellStyle name="Normal 96 3 3" xfId="15382"/>
    <cellStyle name="Normal 96 4" xfId="15383"/>
    <cellStyle name="Normal 96 5" xfId="15384"/>
    <cellStyle name="Normal 96 6" xfId="15385"/>
    <cellStyle name="Normal 96_Income Statement " xfId="15386"/>
    <cellStyle name="Normal 97" xfId="15387"/>
    <cellStyle name="Normal 97 2" xfId="15388"/>
    <cellStyle name="Normal 97 2 2" xfId="15389"/>
    <cellStyle name="Normal 97 2 3" xfId="15390"/>
    <cellStyle name="Normal 97 3" xfId="15391"/>
    <cellStyle name="Normal 97 3 2" xfId="15392"/>
    <cellStyle name="Normal 97 3 3" xfId="15393"/>
    <cellStyle name="Normal 97 4" xfId="15394"/>
    <cellStyle name="Normal 97 5" xfId="15395"/>
    <cellStyle name="Normal 97 6" xfId="15396"/>
    <cellStyle name="Normal 97_Income Statement " xfId="15397"/>
    <cellStyle name="Normal 98" xfId="15398"/>
    <cellStyle name="Normal 98 2" xfId="15399"/>
    <cellStyle name="Normal 98 2 2" xfId="15400"/>
    <cellStyle name="Normal 98 2 3" xfId="15401"/>
    <cellStyle name="Normal 98 3" xfId="15402"/>
    <cellStyle name="Normal 98 3 2" xfId="15403"/>
    <cellStyle name="Normal 98 3 3" xfId="15404"/>
    <cellStyle name="Normal 98 4" xfId="15405"/>
    <cellStyle name="Normal 98 5" xfId="15406"/>
    <cellStyle name="Normal 98 6" xfId="15407"/>
    <cellStyle name="Normal 98_Income Statement " xfId="15408"/>
    <cellStyle name="Normal 99" xfId="15409"/>
    <cellStyle name="Normal 99 2" xfId="15410"/>
    <cellStyle name="Normal 99 2 2" xfId="15411"/>
    <cellStyle name="Normal 99 2 3" xfId="15412"/>
    <cellStyle name="Normal 99 3" xfId="15413"/>
    <cellStyle name="Normal 99 3 2" xfId="15414"/>
    <cellStyle name="Normal 99 3 3" xfId="15415"/>
    <cellStyle name="Normal 99 4" xfId="15416"/>
    <cellStyle name="Normal 99 5" xfId="15417"/>
    <cellStyle name="Normal 99 6" xfId="15418"/>
    <cellStyle name="Normal 99_Income Statement " xfId="15419"/>
    <cellStyle name="Normal dotted under" xfId="15420"/>
    <cellStyle name="Normal U" xfId="15421"/>
    <cellStyle name="Normal_BUPSCSUPP05" xfId="20486"/>
    <cellStyle name="Normál_Cost_Baseline v1.1" xfId="15422"/>
    <cellStyle name="Normal_PSCNIMO_Plant" xfId="20487"/>
    <cellStyle name="NormalGB" xfId="15423"/>
    <cellStyle name="nos13" xfId="15424"/>
    <cellStyle name="Note 10" xfId="15425"/>
    <cellStyle name="Note 10 10" xfId="15426"/>
    <cellStyle name="Note 10 10 2" xfId="15427"/>
    <cellStyle name="Note 10 2" xfId="15428"/>
    <cellStyle name="Note 10 2 10" xfId="15429"/>
    <cellStyle name="Note 10 2 10 2" xfId="15430"/>
    <cellStyle name="Note 10 2 11" xfId="15431"/>
    <cellStyle name="Note 10 2 11 2" xfId="15432"/>
    <cellStyle name="Note 10 2 12" xfId="15433"/>
    <cellStyle name="Note 10 2 12 2" xfId="15434"/>
    <cellStyle name="Note 10 2 13" xfId="15435"/>
    <cellStyle name="Note 10 2 13 2" xfId="15436"/>
    <cellStyle name="Note 10 2 14" xfId="15437"/>
    <cellStyle name="Note 10 2 14 2" xfId="15438"/>
    <cellStyle name="Note 10 2 15" xfId="15439"/>
    <cellStyle name="Note 10 2 15 2" xfId="15440"/>
    <cellStyle name="Note 10 2 16" xfId="15441"/>
    <cellStyle name="Note 10 2 16 2" xfId="15442"/>
    <cellStyle name="Note 10 2 17" xfId="15443"/>
    <cellStyle name="Note 10 2 17 2" xfId="15444"/>
    <cellStyle name="Note 10 2 18" xfId="15445"/>
    <cellStyle name="Note 10 2 2" xfId="15446"/>
    <cellStyle name="Note 10 2 2 10" xfId="15447"/>
    <cellStyle name="Note 10 2 2 10 2" xfId="15448"/>
    <cellStyle name="Note 10 2 2 11" xfId="15449"/>
    <cellStyle name="Note 10 2 2 11 2" xfId="15450"/>
    <cellStyle name="Note 10 2 2 12" xfId="15451"/>
    <cellStyle name="Note 10 2 2 12 2" xfId="15452"/>
    <cellStyle name="Note 10 2 2 13" xfId="15453"/>
    <cellStyle name="Note 10 2 2 13 2" xfId="15454"/>
    <cellStyle name="Note 10 2 2 14" xfId="15455"/>
    <cellStyle name="Note 10 2 2 14 2" xfId="15456"/>
    <cellStyle name="Note 10 2 2 15" xfId="15457"/>
    <cellStyle name="Note 10 2 2 15 2" xfId="15458"/>
    <cellStyle name="Note 10 2 2 16" xfId="15459"/>
    <cellStyle name="Note 10 2 2 16 2" xfId="15460"/>
    <cellStyle name="Note 10 2 2 17" xfId="15461"/>
    <cellStyle name="Note 10 2 2 2" xfId="15462"/>
    <cellStyle name="Note 10 2 2 2 2" xfId="15463"/>
    <cellStyle name="Note 10 2 2 2 3" xfId="15464"/>
    <cellStyle name="Note 10 2 2 3" xfId="15465"/>
    <cellStyle name="Note 10 2 2 3 2" xfId="15466"/>
    <cellStyle name="Note 10 2 2 3 3" xfId="15467"/>
    <cellStyle name="Note 10 2 2 4" xfId="15468"/>
    <cellStyle name="Note 10 2 2 4 2" xfId="15469"/>
    <cellStyle name="Note 10 2 2 5" xfId="15470"/>
    <cellStyle name="Note 10 2 2 5 2" xfId="15471"/>
    <cellStyle name="Note 10 2 2 6" xfId="15472"/>
    <cellStyle name="Note 10 2 2 6 2" xfId="15473"/>
    <cellStyle name="Note 10 2 2 7" xfId="15474"/>
    <cellStyle name="Note 10 2 2 7 2" xfId="15475"/>
    <cellStyle name="Note 10 2 2 8" xfId="15476"/>
    <cellStyle name="Note 10 2 2 8 2" xfId="15477"/>
    <cellStyle name="Note 10 2 2 9" xfId="15478"/>
    <cellStyle name="Note 10 2 2 9 2" xfId="15479"/>
    <cellStyle name="Note 10 2 3" xfId="15480"/>
    <cellStyle name="Note 10 2 3 2" xfId="15481"/>
    <cellStyle name="Note 10 2 3 3" xfId="15482"/>
    <cellStyle name="Note 10 2 4" xfId="15483"/>
    <cellStyle name="Note 10 2 4 2" xfId="15484"/>
    <cellStyle name="Note 10 2 4 3" xfId="15485"/>
    <cellStyle name="Note 10 2 5" xfId="15486"/>
    <cellStyle name="Note 10 2 5 2" xfId="15487"/>
    <cellStyle name="Note 10 2 6" xfId="15488"/>
    <cellStyle name="Note 10 2 6 2" xfId="15489"/>
    <cellStyle name="Note 10 2 7" xfId="15490"/>
    <cellStyle name="Note 10 2 7 2" xfId="15491"/>
    <cellStyle name="Note 10 2 8" xfId="15492"/>
    <cellStyle name="Note 10 2 8 2" xfId="15493"/>
    <cellStyle name="Note 10 2 9" xfId="15494"/>
    <cellStyle name="Note 10 2 9 2" xfId="15495"/>
    <cellStyle name="Note 10 3" xfId="15496"/>
    <cellStyle name="Note 10 3 10" xfId="15497"/>
    <cellStyle name="Note 10 3 10 2" xfId="15498"/>
    <cellStyle name="Note 10 3 11" xfId="15499"/>
    <cellStyle name="Note 10 3 11 2" xfId="15500"/>
    <cellStyle name="Note 10 3 12" xfId="15501"/>
    <cellStyle name="Note 10 3 12 2" xfId="15502"/>
    <cellStyle name="Note 10 3 13" xfId="15503"/>
    <cellStyle name="Note 10 3 13 2" xfId="15504"/>
    <cellStyle name="Note 10 3 14" xfId="15505"/>
    <cellStyle name="Note 10 3 14 2" xfId="15506"/>
    <cellStyle name="Note 10 3 15" xfId="15507"/>
    <cellStyle name="Note 10 3 15 2" xfId="15508"/>
    <cellStyle name="Note 10 3 16" xfId="15509"/>
    <cellStyle name="Note 10 3 16 2" xfId="15510"/>
    <cellStyle name="Note 10 3 17" xfId="15511"/>
    <cellStyle name="Note 10 3 17 2" xfId="15512"/>
    <cellStyle name="Note 10 3 18" xfId="15513"/>
    <cellStyle name="Note 10 3 2" xfId="15514"/>
    <cellStyle name="Note 10 3 2 10" xfId="15515"/>
    <cellStyle name="Note 10 3 2 10 2" xfId="15516"/>
    <cellStyle name="Note 10 3 2 11" xfId="15517"/>
    <cellStyle name="Note 10 3 2 11 2" xfId="15518"/>
    <cellStyle name="Note 10 3 2 12" xfId="15519"/>
    <cellStyle name="Note 10 3 2 12 2" xfId="15520"/>
    <cellStyle name="Note 10 3 2 13" xfId="15521"/>
    <cellStyle name="Note 10 3 2 13 2" xfId="15522"/>
    <cellStyle name="Note 10 3 2 14" xfId="15523"/>
    <cellStyle name="Note 10 3 2 14 2" xfId="15524"/>
    <cellStyle name="Note 10 3 2 15" xfId="15525"/>
    <cellStyle name="Note 10 3 2 15 2" xfId="15526"/>
    <cellStyle name="Note 10 3 2 16" xfId="15527"/>
    <cellStyle name="Note 10 3 2 16 2" xfId="15528"/>
    <cellStyle name="Note 10 3 2 17" xfId="15529"/>
    <cellStyle name="Note 10 3 2 2" xfId="15530"/>
    <cellStyle name="Note 10 3 2 2 2" xfId="15531"/>
    <cellStyle name="Note 10 3 2 2 3" xfId="15532"/>
    <cellStyle name="Note 10 3 2 3" xfId="15533"/>
    <cellStyle name="Note 10 3 2 3 2" xfId="15534"/>
    <cellStyle name="Note 10 3 2 3 3" xfId="15535"/>
    <cellStyle name="Note 10 3 2 4" xfId="15536"/>
    <cellStyle name="Note 10 3 2 4 2" xfId="15537"/>
    <cellStyle name="Note 10 3 2 5" xfId="15538"/>
    <cellStyle name="Note 10 3 2 5 2" xfId="15539"/>
    <cellStyle name="Note 10 3 2 6" xfId="15540"/>
    <cellStyle name="Note 10 3 2 6 2" xfId="15541"/>
    <cellStyle name="Note 10 3 2 7" xfId="15542"/>
    <cellStyle name="Note 10 3 2 7 2" xfId="15543"/>
    <cellStyle name="Note 10 3 2 8" xfId="15544"/>
    <cellStyle name="Note 10 3 2 8 2" xfId="15545"/>
    <cellStyle name="Note 10 3 2 9" xfId="15546"/>
    <cellStyle name="Note 10 3 2 9 2" xfId="15547"/>
    <cellStyle name="Note 10 3 3" xfId="15548"/>
    <cellStyle name="Note 10 3 3 2" xfId="15549"/>
    <cellStyle name="Note 10 3 3 3" xfId="15550"/>
    <cellStyle name="Note 10 3 4" xfId="15551"/>
    <cellStyle name="Note 10 3 4 2" xfId="15552"/>
    <cellStyle name="Note 10 3 4 3" xfId="15553"/>
    <cellStyle name="Note 10 3 5" xfId="15554"/>
    <cellStyle name="Note 10 3 5 2" xfId="15555"/>
    <cellStyle name="Note 10 3 6" xfId="15556"/>
    <cellStyle name="Note 10 3 6 2" xfId="15557"/>
    <cellStyle name="Note 10 3 7" xfId="15558"/>
    <cellStyle name="Note 10 3 7 2" xfId="15559"/>
    <cellStyle name="Note 10 3 8" xfId="15560"/>
    <cellStyle name="Note 10 3 8 2" xfId="15561"/>
    <cellStyle name="Note 10 3 9" xfId="15562"/>
    <cellStyle name="Note 10 3 9 2" xfId="15563"/>
    <cellStyle name="Note 10 4" xfId="15564"/>
    <cellStyle name="Note 10 4 10" xfId="15565"/>
    <cellStyle name="Note 10 4 10 2" xfId="15566"/>
    <cellStyle name="Note 10 4 11" xfId="15567"/>
    <cellStyle name="Note 10 4 11 2" xfId="15568"/>
    <cellStyle name="Note 10 4 12" xfId="15569"/>
    <cellStyle name="Note 10 4 12 2" xfId="15570"/>
    <cellStyle name="Note 10 4 13" xfId="15571"/>
    <cellStyle name="Note 10 4 13 2" xfId="15572"/>
    <cellStyle name="Note 10 4 14" xfId="15573"/>
    <cellStyle name="Note 10 4 14 2" xfId="15574"/>
    <cellStyle name="Note 10 4 15" xfId="15575"/>
    <cellStyle name="Note 10 4 15 2" xfId="15576"/>
    <cellStyle name="Note 10 4 16" xfId="15577"/>
    <cellStyle name="Note 10 4 16 2" xfId="15578"/>
    <cellStyle name="Note 10 4 17" xfId="15579"/>
    <cellStyle name="Note 10 4 2" xfId="15580"/>
    <cellStyle name="Note 10 4 2 2" xfId="15581"/>
    <cellStyle name="Note 10 4 2 3" xfId="15582"/>
    <cellStyle name="Note 10 4 3" xfId="15583"/>
    <cellStyle name="Note 10 4 3 2" xfId="15584"/>
    <cellStyle name="Note 10 4 3 3" xfId="15585"/>
    <cellStyle name="Note 10 4 4" xfId="15586"/>
    <cellStyle name="Note 10 4 4 2" xfId="15587"/>
    <cellStyle name="Note 10 4 5" xfId="15588"/>
    <cellStyle name="Note 10 4 5 2" xfId="15589"/>
    <cellStyle name="Note 10 4 6" xfId="15590"/>
    <cellStyle name="Note 10 4 6 2" xfId="15591"/>
    <cellStyle name="Note 10 4 7" xfId="15592"/>
    <cellStyle name="Note 10 4 7 2" xfId="15593"/>
    <cellStyle name="Note 10 4 8" xfId="15594"/>
    <cellStyle name="Note 10 4 8 2" xfId="15595"/>
    <cellStyle name="Note 10 4 9" xfId="15596"/>
    <cellStyle name="Note 10 4 9 2" xfId="15597"/>
    <cellStyle name="Note 10 5" xfId="15598"/>
    <cellStyle name="Note 10 5 10" xfId="15599"/>
    <cellStyle name="Note 10 5 10 2" xfId="15600"/>
    <cellStyle name="Note 10 5 11" xfId="15601"/>
    <cellStyle name="Note 10 5 11 2" xfId="15602"/>
    <cellStyle name="Note 10 5 12" xfId="15603"/>
    <cellStyle name="Note 10 5 12 2" xfId="15604"/>
    <cellStyle name="Note 10 5 13" xfId="15605"/>
    <cellStyle name="Note 10 5 13 2" xfId="15606"/>
    <cellStyle name="Note 10 5 14" xfId="15607"/>
    <cellStyle name="Note 10 5 14 2" xfId="15608"/>
    <cellStyle name="Note 10 5 15" xfId="15609"/>
    <cellStyle name="Note 10 5 15 2" xfId="15610"/>
    <cellStyle name="Note 10 5 16" xfId="15611"/>
    <cellStyle name="Note 10 5 16 2" xfId="15612"/>
    <cellStyle name="Note 10 5 17" xfId="15613"/>
    <cellStyle name="Note 10 5 17 2" xfId="15614"/>
    <cellStyle name="Note 10 5 18" xfId="15615"/>
    <cellStyle name="Note 10 5 19" xfId="15616"/>
    <cellStyle name="Note 10 5 2" xfId="15617"/>
    <cellStyle name="Note 10 5 2 2" xfId="15618"/>
    <cellStyle name="Note 10 5 2 3" xfId="15619"/>
    <cellStyle name="Note 10 5 20" xfId="15620"/>
    <cellStyle name="Note 10 5 21" xfId="15621"/>
    <cellStyle name="Note 10 5 3" xfId="15622"/>
    <cellStyle name="Note 10 5 3 2" xfId="15623"/>
    <cellStyle name="Note 10 5 3 3" xfId="15624"/>
    <cellStyle name="Note 10 5 4" xfId="15625"/>
    <cellStyle name="Note 10 5 4 2" xfId="15626"/>
    <cellStyle name="Note 10 5 5" xfId="15627"/>
    <cellStyle name="Note 10 5 5 2" xfId="15628"/>
    <cellStyle name="Note 10 5 6" xfId="15629"/>
    <cellStyle name="Note 10 5 6 2" xfId="15630"/>
    <cellStyle name="Note 10 5 7" xfId="15631"/>
    <cellStyle name="Note 10 5 7 2" xfId="15632"/>
    <cellStyle name="Note 10 5 8" xfId="15633"/>
    <cellStyle name="Note 10 5 8 2" xfId="15634"/>
    <cellStyle name="Note 10 5 9" xfId="15635"/>
    <cellStyle name="Note 10 5 9 2" xfId="15636"/>
    <cellStyle name="Note 10 6" xfId="15637"/>
    <cellStyle name="Note 10 6 2" xfId="15638"/>
    <cellStyle name="Note 10 6 3" xfId="15639"/>
    <cellStyle name="Note 10 7" xfId="15640"/>
    <cellStyle name="Note 10 7 2" xfId="15641"/>
    <cellStyle name="Note 10 7 3" xfId="15642"/>
    <cellStyle name="Note 10 8" xfId="15643"/>
    <cellStyle name="Note 10 8 2" xfId="15644"/>
    <cellStyle name="Note 10 9" xfId="15645"/>
    <cellStyle name="Note 10 9 2" xfId="15646"/>
    <cellStyle name="Note 10_Income Statement " xfId="15647"/>
    <cellStyle name="Note 11" xfId="15648"/>
    <cellStyle name="Note 11 10" xfId="15649"/>
    <cellStyle name="Note 11 10 2" xfId="15650"/>
    <cellStyle name="Note 11 11" xfId="15651"/>
    <cellStyle name="Note 11 11 2" xfId="15652"/>
    <cellStyle name="Note 11 12" xfId="15653"/>
    <cellStyle name="Note 11 12 2" xfId="15654"/>
    <cellStyle name="Note 11 13" xfId="15655"/>
    <cellStyle name="Note 11 13 2" xfId="15656"/>
    <cellStyle name="Note 11 14" xfId="15657"/>
    <cellStyle name="Note 11 14 2" xfId="15658"/>
    <cellStyle name="Note 11 15" xfId="15659"/>
    <cellStyle name="Note 11 15 2" xfId="15660"/>
    <cellStyle name="Note 11 16" xfId="15661"/>
    <cellStyle name="Note 11 16 2" xfId="15662"/>
    <cellStyle name="Note 11 17" xfId="15663"/>
    <cellStyle name="Note 11 17 2" xfId="15664"/>
    <cellStyle name="Note 11 18" xfId="15665"/>
    <cellStyle name="Note 11 2" xfId="15666"/>
    <cellStyle name="Note 11 2 10" xfId="15667"/>
    <cellStyle name="Note 11 2 10 2" xfId="15668"/>
    <cellStyle name="Note 11 2 11" xfId="15669"/>
    <cellStyle name="Note 11 2 11 2" xfId="15670"/>
    <cellStyle name="Note 11 2 12" xfId="15671"/>
    <cellStyle name="Note 11 2 12 2" xfId="15672"/>
    <cellStyle name="Note 11 2 13" xfId="15673"/>
    <cellStyle name="Note 11 2 13 2" xfId="15674"/>
    <cellStyle name="Note 11 2 14" xfId="15675"/>
    <cellStyle name="Note 11 2 14 2" xfId="15676"/>
    <cellStyle name="Note 11 2 15" xfId="15677"/>
    <cellStyle name="Note 11 2 15 2" xfId="15678"/>
    <cellStyle name="Note 11 2 16" xfId="15679"/>
    <cellStyle name="Note 11 2 16 2" xfId="15680"/>
    <cellStyle name="Note 11 2 17" xfId="15681"/>
    <cellStyle name="Note 11 2 2" xfId="15682"/>
    <cellStyle name="Note 11 2 2 2" xfId="15683"/>
    <cellStyle name="Note 11 2 2 3" xfId="15684"/>
    <cellStyle name="Note 11 2 3" xfId="15685"/>
    <cellStyle name="Note 11 2 3 2" xfId="15686"/>
    <cellStyle name="Note 11 2 3 3" xfId="15687"/>
    <cellStyle name="Note 11 2 4" xfId="15688"/>
    <cellStyle name="Note 11 2 4 2" xfId="15689"/>
    <cellStyle name="Note 11 2 5" xfId="15690"/>
    <cellStyle name="Note 11 2 5 2" xfId="15691"/>
    <cellStyle name="Note 11 2 6" xfId="15692"/>
    <cellStyle name="Note 11 2 6 2" xfId="15693"/>
    <cellStyle name="Note 11 2 7" xfId="15694"/>
    <cellStyle name="Note 11 2 7 2" xfId="15695"/>
    <cellStyle name="Note 11 2 8" xfId="15696"/>
    <cellStyle name="Note 11 2 8 2" xfId="15697"/>
    <cellStyle name="Note 11 2 9" xfId="15698"/>
    <cellStyle name="Note 11 2 9 2" xfId="15699"/>
    <cellStyle name="Note 11 3" xfId="15700"/>
    <cellStyle name="Note 11 3 2" xfId="15701"/>
    <cellStyle name="Note 11 3 3" xfId="15702"/>
    <cellStyle name="Note 11 4" xfId="15703"/>
    <cellStyle name="Note 11 4 2" xfId="15704"/>
    <cellStyle name="Note 11 4 3" xfId="15705"/>
    <cellStyle name="Note 11 5" xfId="15706"/>
    <cellStyle name="Note 11 5 2" xfId="15707"/>
    <cellStyle name="Note 11 6" xfId="15708"/>
    <cellStyle name="Note 11 6 2" xfId="15709"/>
    <cellStyle name="Note 11 7" xfId="15710"/>
    <cellStyle name="Note 11 7 2" xfId="15711"/>
    <cellStyle name="Note 11 8" xfId="15712"/>
    <cellStyle name="Note 11 8 2" xfId="15713"/>
    <cellStyle name="Note 11 9" xfId="15714"/>
    <cellStyle name="Note 11 9 2" xfId="15715"/>
    <cellStyle name="Note 12" xfId="15716"/>
    <cellStyle name="Note 13" xfId="15717"/>
    <cellStyle name="Note 14" xfId="15718"/>
    <cellStyle name="Note 15" xfId="15719"/>
    <cellStyle name="Note 2" xfId="15720"/>
    <cellStyle name="Note 2 10" xfId="15721"/>
    <cellStyle name="Note 2 10 2" xfId="15722"/>
    <cellStyle name="Note 2 11" xfId="15723"/>
    <cellStyle name="Note 2 11 2" xfId="15724"/>
    <cellStyle name="Note 2 12" xfId="15725"/>
    <cellStyle name="Note 2 12 2" xfId="15726"/>
    <cellStyle name="Note 2 13" xfId="15727"/>
    <cellStyle name="Note 2 14" xfId="15728"/>
    <cellStyle name="Note 2 2" xfId="15729"/>
    <cellStyle name="Note 2 2 10" xfId="15730"/>
    <cellStyle name="Note 2 2 10 2" xfId="15731"/>
    <cellStyle name="Note 2 2 11" xfId="15732"/>
    <cellStyle name="Note 2 2 11 2" xfId="15733"/>
    <cellStyle name="Note 2 2 12" xfId="15734"/>
    <cellStyle name="Note 2 2 12 2" xfId="15735"/>
    <cellStyle name="Note 2 2 13" xfId="15736"/>
    <cellStyle name="Note 2 2 13 2" xfId="15737"/>
    <cellStyle name="Note 2 2 14" xfId="15738"/>
    <cellStyle name="Note 2 2 14 2" xfId="15739"/>
    <cellStyle name="Note 2 2 15" xfId="15740"/>
    <cellStyle name="Note 2 2 15 2" xfId="15741"/>
    <cellStyle name="Note 2 2 16" xfId="15742"/>
    <cellStyle name="Note 2 2 16 2" xfId="15743"/>
    <cellStyle name="Note 2 2 17" xfId="15744"/>
    <cellStyle name="Note 2 2 17 2" xfId="15745"/>
    <cellStyle name="Note 2 2 18" xfId="15746"/>
    <cellStyle name="Note 2 2 19" xfId="15747"/>
    <cellStyle name="Note 2 2 2" xfId="15748"/>
    <cellStyle name="Note 2 2 2 10" xfId="15749"/>
    <cellStyle name="Note 2 2 2 10 2" xfId="15750"/>
    <cellStyle name="Note 2 2 2 11" xfId="15751"/>
    <cellStyle name="Note 2 2 2 11 2" xfId="15752"/>
    <cellStyle name="Note 2 2 2 12" xfId="15753"/>
    <cellStyle name="Note 2 2 2 12 2" xfId="15754"/>
    <cellStyle name="Note 2 2 2 13" xfId="15755"/>
    <cellStyle name="Note 2 2 2 13 2" xfId="15756"/>
    <cellStyle name="Note 2 2 2 14" xfId="15757"/>
    <cellStyle name="Note 2 2 2 14 2" xfId="15758"/>
    <cellStyle name="Note 2 2 2 15" xfId="15759"/>
    <cellStyle name="Note 2 2 2 15 2" xfId="15760"/>
    <cellStyle name="Note 2 2 2 16" xfId="15761"/>
    <cellStyle name="Note 2 2 2 16 2" xfId="15762"/>
    <cellStyle name="Note 2 2 2 17" xfId="15763"/>
    <cellStyle name="Note 2 2 2 18" xfId="15764"/>
    <cellStyle name="Note 2 2 2 2" xfId="15765"/>
    <cellStyle name="Note 2 2 2 2 2" xfId="15766"/>
    <cellStyle name="Note 2 2 2 2 3" xfId="15767"/>
    <cellStyle name="Note 2 2 2 2 4" xfId="15768"/>
    <cellStyle name="Note 2 2 2 3" xfId="15769"/>
    <cellStyle name="Note 2 2 2 3 2" xfId="15770"/>
    <cellStyle name="Note 2 2 2 3 3" xfId="15771"/>
    <cellStyle name="Note 2 2 2 4" xfId="15772"/>
    <cellStyle name="Note 2 2 2 4 2" xfId="15773"/>
    <cellStyle name="Note 2 2 2 5" xfId="15774"/>
    <cellStyle name="Note 2 2 2 5 2" xfId="15775"/>
    <cellStyle name="Note 2 2 2 6" xfId="15776"/>
    <cellStyle name="Note 2 2 2 6 2" xfId="15777"/>
    <cellStyle name="Note 2 2 2 7" xfId="15778"/>
    <cellStyle name="Note 2 2 2 7 2" xfId="15779"/>
    <cellStyle name="Note 2 2 2 8" xfId="15780"/>
    <cellStyle name="Note 2 2 2 8 2" xfId="15781"/>
    <cellStyle name="Note 2 2 2 9" xfId="15782"/>
    <cellStyle name="Note 2 2 2 9 2" xfId="15783"/>
    <cellStyle name="Note 2 2 3" xfId="15784"/>
    <cellStyle name="Note 2 2 3 2" xfId="15785"/>
    <cellStyle name="Note 2 2 3 3" xfId="15786"/>
    <cellStyle name="Note 2 2 3 4" xfId="15787"/>
    <cellStyle name="Note 2 2 4" xfId="15788"/>
    <cellStyle name="Note 2 2 4 2" xfId="15789"/>
    <cellStyle name="Note 2 2 4 3" xfId="15790"/>
    <cellStyle name="Note 2 2 4 4" xfId="15791"/>
    <cellStyle name="Note 2 2 5" xfId="15792"/>
    <cellStyle name="Note 2 2 5 2" xfId="15793"/>
    <cellStyle name="Note 2 2 6" xfId="15794"/>
    <cellStyle name="Note 2 2 6 2" xfId="15795"/>
    <cellStyle name="Note 2 2 7" xfId="15796"/>
    <cellStyle name="Note 2 2 7 2" xfId="15797"/>
    <cellStyle name="Note 2 2 8" xfId="15798"/>
    <cellStyle name="Note 2 2 8 2" xfId="15799"/>
    <cellStyle name="Note 2 2 9" xfId="15800"/>
    <cellStyle name="Note 2 2 9 2" xfId="15801"/>
    <cellStyle name="Note 2 3" xfId="15802"/>
    <cellStyle name="Note 2 3 10" xfId="15803"/>
    <cellStyle name="Note 2 3 10 2" xfId="15804"/>
    <cellStyle name="Note 2 3 11" xfId="15805"/>
    <cellStyle name="Note 2 3 11 2" xfId="15806"/>
    <cellStyle name="Note 2 3 12" xfId="15807"/>
    <cellStyle name="Note 2 3 12 2" xfId="15808"/>
    <cellStyle name="Note 2 3 13" xfId="15809"/>
    <cellStyle name="Note 2 3 13 2" xfId="15810"/>
    <cellStyle name="Note 2 3 14" xfId="15811"/>
    <cellStyle name="Note 2 3 14 2" xfId="15812"/>
    <cellStyle name="Note 2 3 15" xfId="15813"/>
    <cellStyle name="Note 2 3 15 2" xfId="15814"/>
    <cellStyle name="Note 2 3 16" xfId="15815"/>
    <cellStyle name="Note 2 3 16 2" xfId="15816"/>
    <cellStyle name="Note 2 3 17" xfId="15817"/>
    <cellStyle name="Note 2 3 17 2" xfId="15818"/>
    <cellStyle name="Note 2 3 18" xfId="15819"/>
    <cellStyle name="Note 2 3 19" xfId="15820"/>
    <cellStyle name="Note 2 3 2" xfId="15821"/>
    <cellStyle name="Note 2 3 2 10" xfId="15822"/>
    <cellStyle name="Note 2 3 2 10 2" xfId="15823"/>
    <cellStyle name="Note 2 3 2 11" xfId="15824"/>
    <cellStyle name="Note 2 3 2 11 2" xfId="15825"/>
    <cellStyle name="Note 2 3 2 12" xfId="15826"/>
    <cellStyle name="Note 2 3 2 12 2" xfId="15827"/>
    <cellStyle name="Note 2 3 2 13" xfId="15828"/>
    <cellStyle name="Note 2 3 2 13 2" xfId="15829"/>
    <cellStyle name="Note 2 3 2 14" xfId="15830"/>
    <cellStyle name="Note 2 3 2 14 2" xfId="15831"/>
    <cellStyle name="Note 2 3 2 15" xfId="15832"/>
    <cellStyle name="Note 2 3 2 15 2" xfId="15833"/>
    <cellStyle name="Note 2 3 2 16" xfId="15834"/>
    <cellStyle name="Note 2 3 2 16 2" xfId="15835"/>
    <cellStyle name="Note 2 3 2 17" xfId="15836"/>
    <cellStyle name="Note 2 3 2 18" xfId="15837"/>
    <cellStyle name="Note 2 3 2 2" xfId="15838"/>
    <cellStyle name="Note 2 3 2 2 2" xfId="15839"/>
    <cellStyle name="Note 2 3 2 2 3" xfId="15840"/>
    <cellStyle name="Note 2 3 2 3" xfId="15841"/>
    <cellStyle name="Note 2 3 2 3 2" xfId="15842"/>
    <cellStyle name="Note 2 3 2 3 3" xfId="15843"/>
    <cellStyle name="Note 2 3 2 4" xfId="15844"/>
    <cellStyle name="Note 2 3 2 4 2" xfId="15845"/>
    <cellStyle name="Note 2 3 2 5" xfId="15846"/>
    <cellStyle name="Note 2 3 2 5 2" xfId="15847"/>
    <cellStyle name="Note 2 3 2 6" xfId="15848"/>
    <cellStyle name="Note 2 3 2 6 2" xfId="15849"/>
    <cellStyle name="Note 2 3 2 7" xfId="15850"/>
    <cellStyle name="Note 2 3 2 7 2" xfId="15851"/>
    <cellStyle name="Note 2 3 2 8" xfId="15852"/>
    <cellStyle name="Note 2 3 2 8 2" xfId="15853"/>
    <cellStyle name="Note 2 3 2 9" xfId="15854"/>
    <cellStyle name="Note 2 3 2 9 2" xfId="15855"/>
    <cellStyle name="Note 2 3 3" xfId="15856"/>
    <cellStyle name="Note 2 3 3 2" xfId="15857"/>
    <cellStyle name="Note 2 3 3 3" xfId="15858"/>
    <cellStyle name="Note 2 3 4" xfId="15859"/>
    <cellStyle name="Note 2 3 4 2" xfId="15860"/>
    <cellStyle name="Note 2 3 4 3" xfId="15861"/>
    <cellStyle name="Note 2 3 5" xfId="15862"/>
    <cellStyle name="Note 2 3 5 2" xfId="15863"/>
    <cellStyle name="Note 2 3 6" xfId="15864"/>
    <cellStyle name="Note 2 3 6 2" xfId="15865"/>
    <cellStyle name="Note 2 3 7" xfId="15866"/>
    <cellStyle name="Note 2 3 7 2" xfId="15867"/>
    <cellStyle name="Note 2 3 8" xfId="15868"/>
    <cellStyle name="Note 2 3 8 2" xfId="15869"/>
    <cellStyle name="Note 2 3 9" xfId="15870"/>
    <cellStyle name="Note 2 3 9 2" xfId="15871"/>
    <cellStyle name="Note 2 4" xfId="15872"/>
    <cellStyle name="Note 2 4 10" xfId="15873"/>
    <cellStyle name="Note 2 4 10 2" xfId="15874"/>
    <cellStyle name="Note 2 4 11" xfId="15875"/>
    <cellStyle name="Note 2 4 11 2" xfId="15876"/>
    <cellStyle name="Note 2 4 12" xfId="15877"/>
    <cellStyle name="Note 2 4 12 2" xfId="15878"/>
    <cellStyle name="Note 2 4 13" xfId="15879"/>
    <cellStyle name="Note 2 4 13 2" xfId="15880"/>
    <cellStyle name="Note 2 4 14" xfId="15881"/>
    <cellStyle name="Note 2 4 14 2" xfId="15882"/>
    <cellStyle name="Note 2 4 15" xfId="15883"/>
    <cellStyle name="Note 2 4 15 2" xfId="15884"/>
    <cellStyle name="Note 2 4 16" xfId="15885"/>
    <cellStyle name="Note 2 4 16 2" xfId="15886"/>
    <cellStyle name="Note 2 4 17" xfId="15887"/>
    <cellStyle name="Note 2 4 17 2" xfId="15888"/>
    <cellStyle name="Note 2 4 18" xfId="15889"/>
    <cellStyle name="Note 2 4 19" xfId="15890"/>
    <cellStyle name="Note 2 4 2" xfId="15891"/>
    <cellStyle name="Note 2 4 2 10" xfId="15892"/>
    <cellStyle name="Note 2 4 2 10 2" xfId="15893"/>
    <cellStyle name="Note 2 4 2 11" xfId="15894"/>
    <cellStyle name="Note 2 4 2 11 2" xfId="15895"/>
    <cellStyle name="Note 2 4 2 12" xfId="15896"/>
    <cellStyle name="Note 2 4 2 12 2" xfId="15897"/>
    <cellStyle name="Note 2 4 2 13" xfId="15898"/>
    <cellStyle name="Note 2 4 2 13 2" xfId="15899"/>
    <cellStyle name="Note 2 4 2 14" xfId="15900"/>
    <cellStyle name="Note 2 4 2 14 2" xfId="15901"/>
    <cellStyle name="Note 2 4 2 15" xfId="15902"/>
    <cellStyle name="Note 2 4 2 15 2" xfId="15903"/>
    <cellStyle name="Note 2 4 2 16" xfId="15904"/>
    <cellStyle name="Note 2 4 2 16 2" xfId="15905"/>
    <cellStyle name="Note 2 4 2 17" xfId="15906"/>
    <cellStyle name="Note 2 4 2 2" xfId="15907"/>
    <cellStyle name="Note 2 4 2 2 2" xfId="15908"/>
    <cellStyle name="Note 2 4 2 2 3" xfId="15909"/>
    <cellStyle name="Note 2 4 2 3" xfId="15910"/>
    <cellStyle name="Note 2 4 2 3 2" xfId="15911"/>
    <cellStyle name="Note 2 4 2 3 3" xfId="15912"/>
    <cellStyle name="Note 2 4 2 4" xfId="15913"/>
    <cellStyle name="Note 2 4 2 4 2" xfId="15914"/>
    <cellStyle name="Note 2 4 2 5" xfId="15915"/>
    <cellStyle name="Note 2 4 2 5 2" xfId="15916"/>
    <cellStyle name="Note 2 4 2 6" xfId="15917"/>
    <cellStyle name="Note 2 4 2 6 2" xfId="15918"/>
    <cellStyle name="Note 2 4 2 7" xfId="15919"/>
    <cellStyle name="Note 2 4 2 7 2" xfId="15920"/>
    <cellStyle name="Note 2 4 2 8" xfId="15921"/>
    <cellStyle name="Note 2 4 2 8 2" xfId="15922"/>
    <cellStyle name="Note 2 4 2 9" xfId="15923"/>
    <cellStyle name="Note 2 4 2 9 2" xfId="15924"/>
    <cellStyle name="Note 2 4 3" xfId="15925"/>
    <cellStyle name="Note 2 4 3 2" xfId="15926"/>
    <cellStyle name="Note 2 4 3 3" xfId="15927"/>
    <cellStyle name="Note 2 4 4" xfId="15928"/>
    <cellStyle name="Note 2 4 4 2" xfId="15929"/>
    <cellStyle name="Note 2 4 4 3" xfId="15930"/>
    <cellStyle name="Note 2 4 5" xfId="15931"/>
    <cellStyle name="Note 2 4 5 2" xfId="15932"/>
    <cellStyle name="Note 2 4 6" xfId="15933"/>
    <cellStyle name="Note 2 4 6 2" xfId="15934"/>
    <cellStyle name="Note 2 4 7" xfId="15935"/>
    <cellStyle name="Note 2 4 7 2" xfId="15936"/>
    <cellStyle name="Note 2 4 8" xfId="15937"/>
    <cellStyle name="Note 2 4 8 2" xfId="15938"/>
    <cellStyle name="Note 2 4 9" xfId="15939"/>
    <cellStyle name="Note 2 4 9 2" xfId="15940"/>
    <cellStyle name="Note 2 5" xfId="15941"/>
    <cellStyle name="Note 2 5 10" xfId="15942"/>
    <cellStyle name="Note 2 5 10 2" xfId="15943"/>
    <cellStyle name="Note 2 5 11" xfId="15944"/>
    <cellStyle name="Note 2 5 11 2" xfId="15945"/>
    <cellStyle name="Note 2 5 12" xfId="15946"/>
    <cellStyle name="Note 2 5 12 2" xfId="15947"/>
    <cellStyle name="Note 2 5 13" xfId="15948"/>
    <cellStyle name="Note 2 5 13 2" xfId="15949"/>
    <cellStyle name="Note 2 5 14" xfId="15950"/>
    <cellStyle name="Note 2 5 14 2" xfId="15951"/>
    <cellStyle name="Note 2 5 15" xfId="15952"/>
    <cellStyle name="Note 2 5 15 2" xfId="15953"/>
    <cellStyle name="Note 2 5 16" xfId="15954"/>
    <cellStyle name="Note 2 5 16 2" xfId="15955"/>
    <cellStyle name="Note 2 5 17" xfId="15956"/>
    <cellStyle name="Note 2 5 17 2" xfId="15957"/>
    <cellStyle name="Note 2 5 18" xfId="15958"/>
    <cellStyle name="Note 2 5 19" xfId="15959"/>
    <cellStyle name="Note 2 5 2" xfId="15960"/>
    <cellStyle name="Note 2 5 2 10" xfId="15961"/>
    <cellStyle name="Note 2 5 2 10 2" xfId="15962"/>
    <cellStyle name="Note 2 5 2 11" xfId="15963"/>
    <cellStyle name="Note 2 5 2 11 2" xfId="15964"/>
    <cellStyle name="Note 2 5 2 12" xfId="15965"/>
    <cellStyle name="Note 2 5 2 12 2" xfId="15966"/>
    <cellStyle name="Note 2 5 2 13" xfId="15967"/>
    <cellStyle name="Note 2 5 2 13 2" xfId="15968"/>
    <cellStyle name="Note 2 5 2 14" xfId="15969"/>
    <cellStyle name="Note 2 5 2 14 2" xfId="15970"/>
    <cellStyle name="Note 2 5 2 15" xfId="15971"/>
    <cellStyle name="Note 2 5 2 15 2" xfId="15972"/>
    <cellStyle name="Note 2 5 2 16" xfId="15973"/>
    <cellStyle name="Note 2 5 2 16 2" xfId="15974"/>
    <cellStyle name="Note 2 5 2 17" xfId="15975"/>
    <cellStyle name="Note 2 5 2 2" xfId="15976"/>
    <cellStyle name="Note 2 5 2 2 2" xfId="15977"/>
    <cellStyle name="Note 2 5 2 2 3" xfId="15978"/>
    <cellStyle name="Note 2 5 2 3" xfId="15979"/>
    <cellStyle name="Note 2 5 2 3 2" xfId="15980"/>
    <cellStyle name="Note 2 5 2 3 3" xfId="15981"/>
    <cellStyle name="Note 2 5 2 4" xfId="15982"/>
    <cellStyle name="Note 2 5 2 4 2" xfId="15983"/>
    <cellStyle name="Note 2 5 2 5" xfId="15984"/>
    <cellStyle name="Note 2 5 2 5 2" xfId="15985"/>
    <cellStyle name="Note 2 5 2 6" xfId="15986"/>
    <cellStyle name="Note 2 5 2 6 2" xfId="15987"/>
    <cellStyle name="Note 2 5 2 7" xfId="15988"/>
    <cellStyle name="Note 2 5 2 7 2" xfId="15989"/>
    <cellStyle name="Note 2 5 2 8" xfId="15990"/>
    <cellStyle name="Note 2 5 2 8 2" xfId="15991"/>
    <cellStyle name="Note 2 5 2 9" xfId="15992"/>
    <cellStyle name="Note 2 5 2 9 2" xfId="15993"/>
    <cellStyle name="Note 2 5 3" xfId="15994"/>
    <cellStyle name="Note 2 5 3 2" xfId="15995"/>
    <cellStyle name="Note 2 5 3 3" xfId="15996"/>
    <cellStyle name="Note 2 5 4" xfId="15997"/>
    <cellStyle name="Note 2 5 4 2" xfId="15998"/>
    <cellStyle name="Note 2 5 4 3" xfId="15999"/>
    <cellStyle name="Note 2 5 5" xfId="16000"/>
    <cellStyle name="Note 2 5 5 2" xfId="16001"/>
    <cellStyle name="Note 2 5 6" xfId="16002"/>
    <cellStyle name="Note 2 5 6 2" xfId="16003"/>
    <cellStyle name="Note 2 5 7" xfId="16004"/>
    <cellStyle name="Note 2 5 7 2" xfId="16005"/>
    <cellStyle name="Note 2 5 8" xfId="16006"/>
    <cellStyle name="Note 2 5 8 2" xfId="16007"/>
    <cellStyle name="Note 2 5 9" xfId="16008"/>
    <cellStyle name="Note 2 5 9 2" xfId="16009"/>
    <cellStyle name="Note 2 6" xfId="16010"/>
    <cellStyle name="Note 2 6 10" xfId="16011"/>
    <cellStyle name="Note 2 6 10 2" xfId="16012"/>
    <cellStyle name="Note 2 6 11" xfId="16013"/>
    <cellStyle name="Note 2 6 11 2" xfId="16014"/>
    <cellStyle name="Note 2 6 12" xfId="16015"/>
    <cellStyle name="Note 2 6 12 2" xfId="16016"/>
    <cellStyle name="Note 2 6 13" xfId="16017"/>
    <cellStyle name="Note 2 6 13 2" xfId="16018"/>
    <cellStyle name="Note 2 6 14" xfId="16019"/>
    <cellStyle name="Note 2 6 14 2" xfId="16020"/>
    <cellStyle name="Note 2 6 15" xfId="16021"/>
    <cellStyle name="Note 2 6 15 2" xfId="16022"/>
    <cellStyle name="Note 2 6 16" xfId="16023"/>
    <cellStyle name="Note 2 6 16 2" xfId="16024"/>
    <cellStyle name="Note 2 6 17" xfId="16025"/>
    <cellStyle name="Note 2 6 18" xfId="16026"/>
    <cellStyle name="Note 2 6 2" xfId="16027"/>
    <cellStyle name="Note 2 6 2 2" xfId="16028"/>
    <cellStyle name="Note 2 6 2 3" xfId="16029"/>
    <cellStyle name="Note 2 6 3" xfId="16030"/>
    <cellStyle name="Note 2 6 3 2" xfId="16031"/>
    <cellStyle name="Note 2 6 3 3" xfId="16032"/>
    <cellStyle name="Note 2 6 4" xfId="16033"/>
    <cellStyle name="Note 2 6 4 2" xfId="16034"/>
    <cellStyle name="Note 2 6 5" xfId="16035"/>
    <cellStyle name="Note 2 6 5 2" xfId="16036"/>
    <cellStyle name="Note 2 6 6" xfId="16037"/>
    <cellStyle name="Note 2 6 6 2" xfId="16038"/>
    <cellStyle name="Note 2 6 7" xfId="16039"/>
    <cellStyle name="Note 2 6 7 2" xfId="16040"/>
    <cellStyle name="Note 2 6 8" xfId="16041"/>
    <cellStyle name="Note 2 6 8 2" xfId="16042"/>
    <cellStyle name="Note 2 6 9" xfId="16043"/>
    <cellStyle name="Note 2 6 9 2" xfId="16044"/>
    <cellStyle name="Note 2 7" xfId="16045"/>
    <cellStyle name="Note 2 7 10" xfId="16046"/>
    <cellStyle name="Note 2 7 10 2" xfId="16047"/>
    <cellStyle name="Note 2 7 11" xfId="16048"/>
    <cellStyle name="Note 2 7 11 2" xfId="16049"/>
    <cellStyle name="Note 2 7 12" xfId="16050"/>
    <cellStyle name="Note 2 7 12 2" xfId="16051"/>
    <cellStyle name="Note 2 7 13" xfId="16052"/>
    <cellStyle name="Note 2 7 13 2" xfId="16053"/>
    <cellStyle name="Note 2 7 14" xfId="16054"/>
    <cellStyle name="Note 2 7 14 2" xfId="16055"/>
    <cellStyle name="Note 2 7 15" xfId="16056"/>
    <cellStyle name="Note 2 7 15 2" xfId="16057"/>
    <cellStyle name="Note 2 7 16" xfId="16058"/>
    <cellStyle name="Note 2 7 16 2" xfId="16059"/>
    <cellStyle name="Note 2 7 17" xfId="16060"/>
    <cellStyle name="Note 2 7 17 2" xfId="16061"/>
    <cellStyle name="Note 2 7 18" xfId="16062"/>
    <cellStyle name="Note 2 7 19" xfId="16063"/>
    <cellStyle name="Note 2 7 2" xfId="16064"/>
    <cellStyle name="Note 2 7 2 2" xfId="16065"/>
    <cellStyle name="Note 2 7 2 3" xfId="16066"/>
    <cellStyle name="Note 2 7 20" xfId="16067"/>
    <cellStyle name="Note 2 7 21" xfId="16068"/>
    <cellStyle name="Note 2 7 22" xfId="16069"/>
    <cellStyle name="Note 2 7 3" xfId="16070"/>
    <cellStyle name="Note 2 7 3 2" xfId="16071"/>
    <cellStyle name="Note 2 7 3 3" xfId="16072"/>
    <cellStyle name="Note 2 7 4" xfId="16073"/>
    <cellStyle name="Note 2 7 4 2" xfId="16074"/>
    <cellStyle name="Note 2 7 5" xfId="16075"/>
    <cellStyle name="Note 2 7 5 2" xfId="16076"/>
    <cellStyle name="Note 2 7 6" xfId="16077"/>
    <cellStyle name="Note 2 7 6 2" xfId="16078"/>
    <cellStyle name="Note 2 7 7" xfId="16079"/>
    <cellStyle name="Note 2 7 7 2" xfId="16080"/>
    <cellStyle name="Note 2 7 8" xfId="16081"/>
    <cellStyle name="Note 2 7 8 2" xfId="16082"/>
    <cellStyle name="Note 2 7 9" xfId="16083"/>
    <cellStyle name="Note 2 7 9 2" xfId="16084"/>
    <cellStyle name="Note 2 8" xfId="16085"/>
    <cellStyle name="Note 2 8 2" xfId="16086"/>
    <cellStyle name="Note 2 8 3" xfId="16087"/>
    <cellStyle name="Note 2 9" xfId="16088"/>
    <cellStyle name="Note 2 9 2" xfId="16089"/>
    <cellStyle name="Note 2 9 3" xfId="16090"/>
    <cellStyle name="Note 2_FERC versus US GAAP differences - GSE MECO and Nantucket" xfId="16091"/>
    <cellStyle name="Note 3" xfId="16092"/>
    <cellStyle name="Note 3 10" xfId="16093"/>
    <cellStyle name="Note 3 11" xfId="16094"/>
    <cellStyle name="Note 3 2" xfId="16095"/>
    <cellStyle name="Note 3 2 10" xfId="16096"/>
    <cellStyle name="Note 3 2 10 2" xfId="16097"/>
    <cellStyle name="Note 3 2 11" xfId="16098"/>
    <cellStyle name="Note 3 2 11 2" xfId="16099"/>
    <cellStyle name="Note 3 2 12" xfId="16100"/>
    <cellStyle name="Note 3 2 12 2" xfId="16101"/>
    <cellStyle name="Note 3 2 13" xfId="16102"/>
    <cellStyle name="Note 3 2 13 2" xfId="16103"/>
    <cellStyle name="Note 3 2 14" xfId="16104"/>
    <cellStyle name="Note 3 2 14 2" xfId="16105"/>
    <cellStyle name="Note 3 2 15" xfId="16106"/>
    <cellStyle name="Note 3 2 15 2" xfId="16107"/>
    <cellStyle name="Note 3 2 16" xfId="16108"/>
    <cellStyle name="Note 3 2 16 2" xfId="16109"/>
    <cellStyle name="Note 3 2 17" xfId="16110"/>
    <cellStyle name="Note 3 2 17 2" xfId="16111"/>
    <cellStyle name="Note 3 2 18" xfId="16112"/>
    <cellStyle name="Note 3 2 19" xfId="16113"/>
    <cellStyle name="Note 3 2 2" xfId="16114"/>
    <cellStyle name="Note 3 2 2 10" xfId="16115"/>
    <cellStyle name="Note 3 2 2 10 2" xfId="16116"/>
    <cellStyle name="Note 3 2 2 11" xfId="16117"/>
    <cellStyle name="Note 3 2 2 11 2" xfId="16118"/>
    <cellStyle name="Note 3 2 2 12" xfId="16119"/>
    <cellStyle name="Note 3 2 2 12 2" xfId="16120"/>
    <cellStyle name="Note 3 2 2 13" xfId="16121"/>
    <cellStyle name="Note 3 2 2 13 2" xfId="16122"/>
    <cellStyle name="Note 3 2 2 14" xfId="16123"/>
    <cellStyle name="Note 3 2 2 14 2" xfId="16124"/>
    <cellStyle name="Note 3 2 2 15" xfId="16125"/>
    <cellStyle name="Note 3 2 2 15 2" xfId="16126"/>
    <cellStyle name="Note 3 2 2 16" xfId="16127"/>
    <cellStyle name="Note 3 2 2 16 2" xfId="16128"/>
    <cellStyle name="Note 3 2 2 17" xfId="16129"/>
    <cellStyle name="Note 3 2 2 18" xfId="16130"/>
    <cellStyle name="Note 3 2 2 2" xfId="16131"/>
    <cellStyle name="Note 3 2 2 2 2" xfId="16132"/>
    <cellStyle name="Note 3 2 2 2 3" xfId="16133"/>
    <cellStyle name="Note 3 2 2 2 4" xfId="16134"/>
    <cellStyle name="Note 3 2 2 3" xfId="16135"/>
    <cellStyle name="Note 3 2 2 3 2" xfId="16136"/>
    <cellStyle name="Note 3 2 2 3 3" xfId="16137"/>
    <cellStyle name="Note 3 2 2 4" xfId="16138"/>
    <cellStyle name="Note 3 2 2 4 2" xfId="16139"/>
    <cellStyle name="Note 3 2 2 5" xfId="16140"/>
    <cellStyle name="Note 3 2 2 5 2" xfId="16141"/>
    <cellStyle name="Note 3 2 2 6" xfId="16142"/>
    <cellStyle name="Note 3 2 2 6 2" xfId="16143"/>
    <cellStyle name="Note 3 2 2 7" xfId="16144"/>
    <cellStyle name="Note 3 2 2 7 2" xfId="16145"/>
    <cellStyle name="Note 3 2 2 8" xfId="16146"/>
    <cellStyle name="Note 3 2 2 8 2" xfId="16147"/>
    <cellStyle name="Note 3 2 2 9" xfId="16148"/>
    <cellStyle name="Note 3 2 2 9 2" xfId="16149"/>
    <cellStyle name="Note 3 2 3" xfId="16150"/>
    <cellStyle name="Note 3 2 3 2" xfId="16151"/>
    <cellStyle name="Note 3 2 3 3" xfId="16152"/>
    <cellStyle name="Note 3 2 3 4" xfId="16153"/>
    <cellStyle name="Note 3 2 4" xfId="16154"/>
    <cellStyle name="Note 3 2 4 2" xfId="16155"/>
    <cellStyle name="Note 3 2 4 3" xfId="16156"/>
    <cellStyle name="Note 3 2 4 4" xfId="16157"/>
    <cellStyle name="Note 3 2 5" xfId="16158"/>
    <cellStyle name="Note 3 2 5 2" xfId="16159"/>
    <cellStyle name="Note 3 2 6" xfId="16160"/>
    <cellStyle name="Note 3 2 6 2" xfId="16161"/>
    <cellStyle name="Note 3 2 7" xfId="16162"/>
    <cellStyle name="Note 3 2 7 2" xfId="16163"/>
    <cellStyle name="Note 3 2 8" xfId="16164"/>
    <cellStyle name="Note 3 2 8 2" xfId="16165"/>
    <cellStyle name="Note 3 2 9" xfId="16166"/>
    <cellStyle name="Note 3 2 9 2" xfId="16167"/>
    <cellStyle name="Note 3 3" xfId="16168"/>
    <cellStyle name="Note 3 3 10" xfId="16169"/>
    <cellStyle name="Note 3 3 10 2" xfId="16170"/>
    <cellStyle name="Note 3 3 11" xfId="16171"/>
    <cellStyle name="Note 3 3 11 2" xfId="16172"/>
    <cellStyle name="Note 3 3 12" xfId="16173"/>
    <cellStyle name="Note 3 3 12 2" xfId="16174"/>
    <cellStyle name="Note 3 3 13" xfId="16175"/>
    <cellStyle name="Note 3 3 13 2" xfId="16176"/>
    <cellStyle name="Note 3 3 14" xfId="16177"/>
    <cellStyle name="Note 3 3 14 2" xfId="16178"/>
    <cellStyle name="Note 3 3 15" xfId="16179"/>
    <cellStyle name="Note 3 3 15 2" xfId="16180"/>
    <cellStyle name="Note 3 3 16" xfId="16181"/>
    <cellStyle name="Note 3 3 16 2" xfId="16182"/>
    <cellStyle name="Note 3 3 17" xfId="16183"/>
    <cellStyle name="Note 3 3 18" xfId="16184"/>
    <cellStyle name="Note 3 3 2" xfId="16185"/>
    <cellStyle name="Note 3 3 2 2" xfId="16186"/>
    <cellStyle name="Note 3 3 2 3" xfId="16187"/>
    <cellStyle name="Note 3 3 2 4" xfId="16188"/>
    <cellStyle name="Note 3 3 3" xfId="16189"/>
    <cellStyle name="Note 3 3 3 2" xfId="16190"/>
    <cellStyle name="Note 3 3 3 3" xfId="16191"/>
    <cellStyle name="Note 3 3 4" xfId="16192"/>
    <cellStyle name="Note 3 3 4 2" xfId="16193"/>
    <cellStyle name="Note 3 3 5" xfId="16194"/>
    <cellStyle name="Note 3 3 5 2" xfId="16195"/>
    <cellStyle name="Note 3 3 6" xfId="16196"/>
    <cellStyle name="Note 3 3 6 2" xfId="16197"/>
    <cellStyle name="Note 3 3 7" xfId="16198"/>
    <cellStyle name="Note 3 3 7 2" xfId="16199"/>
    <cellStyle name="Note 3 3 8" xfId="16200"/>
    <cellStyle name="Note 3 3 8 2" xfId="16201"/>
    <cellStyle name="Note 3 3 9" xfId="16202"/>
    <cellStyle name="Note 3 3 9 2" xfId="16203"/>
    <cellStyle name="Note 3 4" xfId="16204"/>
    <cellStyle name="Note 3 4 10" xfId="16205"/>
    <cellStyle name="Note 3 4 10 2" xfId="16206"/>
    <cellStyle name="Note 3 4 11" xfId="16207"/>
    <cellStyle name="Note 3 4 11 2" xfId="16208"/>
    <cellStyle name="Note 3 4 12" xfId="16209"/>
    <cellStyle name="Note 3 4 12 2" xfId="16210"/>
    <cellStyle name="Note 3 4 13" xfId="16211"/>
    <cellStyle name="Note 3 4 13 2" xfId="16212"/>
    <cellStyle name="Note 3 4 14" xfId="16213"/>
    <cellStyle name="Note 3 4 14 2" xfId="16214"/>
    <cellStyle name="Note 3 4 15" xfId="16215"/>
    <cellStyle name="Note 3 4 15 2" xfId="16216"/>
    <cellStyle name="Note 3 4 16" xfId="16217"/>
    <cellStyle name="Note 3 4 16 2" xfId="16218"/>
    <cellStyle name="Note 3 4 17" xfId="16219"/>
    <cellStyle name="Note 3 4 17 2" xfId="16220"/>
    <cellStyle name="Note 3 4 18" xfId="16221"/>
    <cellStyle name="Note 3 4 19" xfId="16222"/>
    <cellStyle name="Note 3 4 2" xfId="16223"/>
    <cellStyle name="Note 3 4 2 2" xfId="16224"/>
    <cellStyle name="Note 3 4 2 3" xfId="16225"/>
    <cellStyle name="Note 3 4 20" xfId="16226"/>
    <cellStyle name="Note 3 4 21" xfId="16227"/>
    <cellStyle name="Note 3 4 22" xfId="16228"/>
    <cellStyle name="Note 3 4 3" xfId="16229"/>
    <cellStyle name="Note 3 4 3 2" xfId="16230"/>
    <cellStyle name="Note 3 4 3 3" xfId="16231"/>
    <cellStyle name="Note 3 4 4" xfId="16232"/>
    <cellStyle name="Note 3 4 4 2" xfId="16233"/>
    <cellStyle name="Note 3 4 5" xfId="16234"/>
    <cellStyle name="Note 3 4 5 2" xfId="16235"/>
    <cellStyle name="Note 3 4 6" xfId="16236"/>
    <cellStyle name="Note 3 4 6 2" xfId="16237"/>
    <cellStyle name="Note 3 4 7" xfId="16238"/>
    <cellStyle name="Note 3 4 7 2" xfId="16239"/>
    <cellStyle name="Note 3 4 8" xfId="16240"/>
    <cellStyle name="Note 3 4 8 2" xfId="16241"/>
    <cellStyle name="Note 3 4 9" xfId="16242"/>
    <cellStyle name="Note 3 4 9 2" xfId="16243"/>
    <cellStyle name="Note 3 5" xfId="16244"/>
    <cellStyle name="Note 3 5 2" xfId="16245"/>
    <cellStyle name="Note 3 5 3" xfId="16246"/>
    <cellStyle name="Note 3 5 4" xfId="16247"/>
    <cellStyle name="Note 3 6" xfId="16248"/>
    <cellStyle name="Note 3 6 2" xfId="16249"/>
    <cellStyle name="Note 3 6 3" xfId="16250"/>
    <cellStyle name="Note 3 6 4" xfId="16251"/>
    <cellStyle name="Note 3 7" xfId="16252"/>
    <cellStyle name="Note 3 7 2" xfId="16253"/>
    <cellStyle name="Note 3 8" xfId="16254"/>
    <cellStyle name="Note 3 8 2" xfId="16255"/>
    <cellStyle name="Note 3 9" xfId="16256"/>
    <cellStyle name="Note 3 9 2" xfId="16257"/>
    <cellStyle name="Note 3_Income Statement " xfId="16258"/>
    <cellStyle name="Note 4" xfId="16259"/>
    <cellStyle name="Note 4 10" xfId="16260"/>
    <cellStyle name="Note 4 11" xfId="16261"/>
    <cellStyle name="Note 4 2" xfId="16262"/>
    <cellStyle name="Note 4 2 10" xfId="16263"/>
    <cellStyle name="Note 4 2 10 2" xfId="16264"/>
    <cellStyle name="Note 4 2 11" xfId="16265"/>
    <cellStyle name="Note 4 2 11 2" xfId="16266"/>
    <cellStyle name="Note 4 2 12" xfId="16267"/>
    <cellStyle name="Note 4 2 12 2" xfId="16268"/>
    <cellStyle name="Note 4 2 13" xfId="16269"/>
    <cellStyle name="Note 4 2 13 2" xfId="16270"/>
    <cellStyle name="Note 4 2 14" xfId="16271"/>
    <cellStyle name="Note 4 2 14 2" xfId="16272"/>
    <cellStyle name="Note 4 2 15" xfId="16273"/>
    <cellStyle name="Note 4 2 15 2" xfId="16274"/>
    <cellStyle name="Note 4 2 16" xfId="16275"/>
    <cellStyle name="Note 4 2 16 2" xfId="16276"/>
    <cellStyle name="Note 4 2 17" xfId="16277"/>
    <cellStyle name="Note 4 2 17 2" xfId="16278"/>
    <cellStyle name="Note 4 2 18" xfId="16279"/>
    <cellStyle name="Note 4 2 19" xfId="16280"/>
    <cellStyle name="Note 4 2 2" xfId="16281"/>
    <cellStyle name="Note 4 2 2 10" xfId="16282"/>
    <cellStyle name="Note 4 2 2 10 2" xfId="16283"/>
    <cellStyle name="Note 4 2 2 11" xfId="16284"/>
    <cellStyle name="Note 4 2 2 11 2" xfId="16285"/>
    <cellStyle name="Note 4 2 2 12" xfId="16286"/>
    <cellStyle name="Note 4 2 2 12 2" xfId="16287"/>
    <cellStyle name="Note 4 2 2 13" xfId="16288"/>
    <cellStyle name="Note 4 2 2 13 2" xfId="16289"/>
    <cellStyle name="Note 4 2 2 14" xfId="16290"/>
    <cellStyle name="Note 4 2 2 14 2" xfId="16291"/>
    <cellStyle name="Note 4 2 2 15" xfId="16292"/>
    <cellStyle name="Note 4 2 2 15 2" xfId="16293"/>
    <cellStyle name="Note 4 2 2 16" xfId="16294"/>
    <cellStyle name="Note 4 2 2 16 2" xfId="16295"/>
    <cellStyle name="Note 4 2 2 17" xfId="16296"/>
    <cellStyle name="Note 4 2 2 18" xfId="16297"/>
    <cellStyle name="Note 4 2 2 2" xfId="16298"/>
    <cellStyle name="Note 4 2 2 2 2" xfId="16299"/>
    <cellStyle name="Note 4 2 2 2 3" xfId="16300"/>
    <cellStyle name="Note 4 2 2 3" xfId="16301"/>
    <cellStyle name="Note 4 2 2 3 2" xfId="16302"/>
    <cellStyle name="Note 4 2 2 3 3" xfId="16303"/>
    <cellStyle name="Note 4 2 2 4" xfId="16304"/>
    <cellStyle name="Note 4 2 2 4 2" xfId="16305"/>
    <cellStyle name="Note 4 2 2 5" xfId="16306"/>
    <cellStyle name="Note 4 2 2 5 2" xfId="16307"/>
    <cellStyle name="Note 4 2 2 6" xfId="16308"/>
    <cellStyle name="Note 4 2 2 6 2" xfId="16309"/>
    <cellStyle name="Note 4 2 2 7" xfId="16310"/>
    <cellStyle name="Note 4 2 2 7 2" xfId="16311"/>
    <cellStyle name="Note 4 2 2 8" xfId="16312"/>
    <cellStyle name="Note 4 2 2 8 2" xfId="16313"/>
    <cellStyle name="Note 4 2 2 9" xfId="16314"/>
    <cellStyle name="Note 4 2 2 9 2" xfId="16315"/>
    <cellStyle name="Note 4 2 3" xfId="16316"/>
    <cellStyle name="Note 4 2 3 2" xfId="16317"/>
    <cellStyle name="Note 4 2 3 3" xfId="16318"/>
    <cellStyle name="Note 4 2 4" xfId="16319"/>
    <cellStyle name="Note 4 2 4 2" xfId="16320"/>
    <cellStyle name="Note 4 2 4 3" xfId="16321"/>
    <cellStyle name="Note 4 2 5" xfId="16322"/>
    <cellStyle name="Note 4 2 5 2" xfId="16323"/>
    <cellStyle name="Note 4 2 6" xfId="16324"/>
    <cellStyle name="Note 4 2 6 2" xfId="16325"/>
    <cellStyle name="Note 4 2 7" xfId="16326"/>
    <cellStyle name="Note 4 2 7 2" xfId="16327"/>
    <cellStyle name="Note 4 2 8" xfId="16328"/>
    <cellStyle name="Note 4 2 8 2" xfId="16329"/>
    <cellStyle name="Note 4 2 9" xfId="16330"/>
    <cellStyle name="Note 4 2 9 2" xfId="16331"/>
    <cellStyle name="Note 4 3" xfId="16332"/>
    <cellStyle name="Note 4 3 10" xfId="16333"/>
    <cellStyle name="Note 4 3 10 2" xfId="16334"/>
    <cellStyle name="Note 4 3 11" xfId="16335"/>
    <cellStyle name="Note 4 3 11 2" xfId="16336"/>
    <cellStyle name="Note 4 3 12" xfId="16337"/>
    <cellStyle name="Note 4 3 12 2" xfId="16338"/>
    <cellStyle name="Note 4 3 13" xfId="16339"/>
    <cellStyle name="Note 4 3 13 2" xfId="16340"/>
    <cellStyle name="Note 4 3 14" xfId="16341"/>
    <cellStyle name="Note 4 3 14 2" xfId="16342"/>
    <cellStyle name="Note 4 3 15" xfId="16343"/>
    <cellStyle name="Note 4 3 15 2" xfId="16344"/>
    <cellStyle name="Note 4 3 16" xfId="16345"/>
    <cellStyle name="Note 4 3 16 2" xfId="16346"/>
    <cellStyle name="Note 4 3 17" xfId="16347"/>
    <cellStyle name="Note 4 3 18" xfId="16348"/>
    <cellStyle name="Note 4 3 2" xfId="16349"/>
    <cellStyle name="Note 4 3 2 2" xfId="16350"/>
    <cellStyle name="Note 4 3 2 3" xfId="16351"/>
    <cellStyle name="Note 4 3 3" xfId="16352"/>
    <cellStyle name="Note 4 3 3 2" xfId="16353"/>
    <cellStyle name="Note 4 3 3 3" xfId="16354"/>
    <cellStyle name="Note 4 3 4" xfId="16355"/>
    <cellStyle name="Note 4 3 4 2" xfId="16356"/>
    <cellStyle name="Note 4 3 5" xfId="16357"/>
    <cellStyle name="Note 4 3 5 2" xfId="16358"/>
    <cellStyle name="Note 4 3 6" xfId="16359"/>
    <cellStyle name="Note 4 3 6 2" xfId="16360"/>
    <cellStyle name="Note 4 3 7" xfId="16361"/>
    <cellStyle name="Note 4 3 7 2" xfId="16362"/>
    <cellStyle name="Note 4 3 8" xfId="16363"/>
    <cellStyle name="Note 4 3 8 2" xfId="16364"/>
    <cellStyle name="Note 4 3 9" xfId="16365"/>
    <cellStyle name="Note 4 3 9 2" xfId="16366"/>
    <cellStyle name="Note 4 4" xfId="16367"/>
    <cellStyle name="Note 4 4 10" xfId="16368"/>
    <cellStyle name="Note 4 4 10 2" xfId="16369"/>
    <cellStyle name="Note 4 4 11" xfId="16370"/>
    <cellStyle name="Note 4 4 11 2" xfId="16371"/>
    <cellStyle name="Note 4 4 12" xfId="16372"/>
    <cellStyle name="Note 4 4 12 2" xfId="16373"/>
    <cellStyle name="Note 4 4 13" xfId="16374"/>
    <cellStyle name="Note 4 4 13 2" xfId="16375"/>
    <cellStyle name="Note 4 4 14" xfId="16376"/>
    <cellStyle name="Note 4 4 14 2" xfId="16377"/>
    <cellStyle name="Note 4 4 15" xfId="16378"/>
    <cellStyle name="Note 4 4 15 2" xfId="16379"/>
    <cellStyle name="Note 4 4 16" xfId="16380"/>
    <cellStyle name="Note 4 4 16 2" xfId="16381"/>
    <cellStyle name="Note 4 4 17" xfId="16382"/>
    <cellStyle name="Note 4 4 17 2" xfId="16383"/>
    <cellStyle name="Note 4 4 18" xfId="16384"/>
    <cellStyle name="Note 4 4 19" xfId="16385"/>
    <cellStyle name="Note 4 4 2" xfId="16386"/>
    <cellStyle name="Note 4 4 2 2" xfId="16387"/>
    <cellStyle name="Note 4 4 2 3" xfId="16388"/>
    <cellStyle name="Note 4 4 20" xfId="16389"/>
    <cellStyle name="Note 4 4 21" xfId="16390"/>
    <cellStyle name="Note 4 4 22" xfId="16391"/>
    <cellStyle name="Note 4 4 3" xfId="16392"/>
    <cellStyle name="Note 4 4 3 2" xfId="16393"/>
    <cellStyle name="Note 4 4 3 3" xfId="16394"/>
    <cellStyle name="Note 4 4 4" xfId="16395"/>
    <cellStyle name="Note 4 4 4 2" xfId="16396"/>
    <cellStyle name="Note 4 4 5" xfId="16397"/>
    <cellStyle name="Note 4 4 5 2" xfId="16398"/>
    <cellStyle name="Note 4 4 6" xfId="16399"/>
    <cellStyle name="Note 4 4 6 2" xfId="16400"/>
    <cellStyle name="Note 4 4 7" xfId="16401"/>
    <cellStyle name="Note 4 4 7 2" xfId="16402"/>
    <cellStyle name="Note 4 4 8" xfId="16403"/>
    <cellStyle name="Note 4 4 8 2" xfId="16404"/>
    <cellStyle name="Note 4 4 9" xfId="16405"/>
    <cellStyle name="Note 4 4 9 2" xfId="16406"/>
    <cellStyle name="Note 4 5" xfId="16407"/>
    <cellStyle name="Note 4 5 2" xfId="16408"/>
    <cellStyle name="Note 4 5 3" xfId="16409"/>
    <cellStyle name="Note 4 6" xfId="16410"/>
    <cellStyle name="Note 4 6 2" xfId="16411"/>
    <cellStyle name="Note 4 6 3" xfId="16412"/>
    <cellStyle name="Note 4 7" xfId="16413"/>
    <cellStyle name="Note 4 7 2" xfId="16414"/>
    <cellStyle name="Note 4 8" xfId="16415"/>
    <cellStyle name="Note 4 8 2" xfId="16416"/>
    <cellStyle name="Note 4 9" xfId="16417"/>
    <cellStyle name="Note 4 9 2" xfId="16418"/>
    <cellStyle name="Note 4_Income Statement " xfId="16419"/>
    <cellStyle name="Note 5" xfId="16420"/>
    <cellStyle name="Note 5 10" xfId="16421"/>
    <cellStyle name="Note 5 2" xfId="16422"/>
    <cellStyle name="Note 5 2 10" xfId="16423"/>
    <cellStyle name="Note 5 2 10 2" xfId="16424"/>
    <cellStyle name="Note 5 2 11" xfId="16425"/>
    <cellStyle name="Note 5 2 11 2" xfId="16426"/>
    <cellStyle name="Note 5 2 12" xfId="16427"/>
    <cellStyle name="Note 5 2 12 2" xfId="16428"/>
    <cellStyle name="Note 5 2 13" xfId="16429"/>
    <cellStyle name="Note 5 2 13 2" xfId="16430"/>
    <cellStyle name="Note 5 2 14" xfId="16431"/>
    <cellStyle name="Note 5 2 14 2" xfId="16432"/>
    <cellStyle name="Note 5 2 15" xfId="16433"/>
    <cellStyle name="Note 5 2 15 2" xfId="16434"/>
    <cellStyle name="Note 5 2 16" xfId="16435"/>
    <cellStyle name="Note 5 2 16 2" xfId="16436"/>
    <cellStyle name="Note 5 2 17" xfId="16437"/>
    <cellStyle name="Note 5 2 17 2" xfId="16438"/>
    <cellStyle name="Note 5 2 18" xfId="16439"/>
    <cellStyle name="Note 5 2 19" xfId="16440"/>
    <cellStyle name="Note 5 2 2" xfId="16441"/>
    <cellStyle name="Note 5 2 2 10" xfId="16442"/>
    <cellStyle name="Note 5 2 2 10 2" xfId="16443"/>
    <cellStyle name="Note 5 2 2 11" xfId="16444"/>
    <cellStyle name="Note 5 2 2 11 2" xfId="16445"/>
    <cellStyle name="Note 5 2 2 12" xfId="16446"/>
    <cellStyle name="Note 5 2 2 12 2" xfId="16447"/>
    <cellStyle name="Note 5 2 2 13" xfId="16448"/>
    <cellStyle name="Note 5 2 2 13 2" xfId="16449"/>
    <cellStyle name="Note 5 2 2 14" xfId="16450"/>
    <cellStyle name="Note 5 2 2 14 2" xfId="16451"/>
    <cellStyle name="Note 5 2 2 15" xfId="16452"/>
    <cellStyle name="Note 5 2 2 15 2" xfId="16453"/>
    <cellStyle name="Note 5 2 2 16" xfId="16454"/>
    <cellStyle name="Note 5 2 2 16 2" xfId="16455"/>
    <cellStyle name="Note 5 2 2 17" xfId="16456"/>
    <cellStyle name="Note 5 2 2 18" xfId="16457"/>
    <cellStyle name="Note 5 2 2 2" xfId="16458"/>
    <cellStyle name="Note 5 2 2 2 2" xfId="16459"/>
    <cellStyle name="Note 5 2 2 2 3" xfId="16460"/>
    <cellStyle name="Note 5 2 2 3" xfId="16461"/>
    <cellStyle name="Note 5 2 2 3 2" xfId="16462"/>
    <cellStyle name="Note 5 2 2 3 3" xfId="16463"/>
    <cellStyle name="Note 5 2 2 4" xfId="16464"/>
    <cellStyle name="Note 5 2 2 4 2" xfId="16465"/>
    <cellStyle name="Note 5 2 2 5" xfId="16466"/>
    <cellStyle name="Note 5 2 2 5 2" xfId="16467"/>
    <cellStyle name="Note 5 2 2 6" xfId="16468"/>
    <cellStyle name="Note 5 2 2 6 2" xfId="16469"/>
    <cellStyle name="Note 5 2 2 7" xfId="16470"/>
    <cellStyle name="Note 5 2 2 7 2" xfId="16471"/>
    <cellStyle name="Note 5 2 2 8" xfId="16472"/>
    <cellStyle name="Note 5 2 2 8 2" xfId="16473"/>
    <cellStyle name="Note 5 2 2 9" xfId="16474"/>
    <cellStyle name="Note 5 2 2 9 2" xfId="16475"/>
    <cellStyle name="Note 5 2 3" xfId="16476"/>
    <cellStyle name="Note 5 2 3 2" xfId="16477"/>
    <cellStyle name="Note 5 2 3 3" xfId="16478"/>
    <cellStyle name="Note 5 2 4" xfId="16479"/>
    <cellStyle name="Note 5 2 4 2" xfId="16480"/>
    <cellStyle name="Note 5 2 4 3" xfId="16481"/>
    <cellStyle name="Note 5 2 5" xfId="16482"/>
    <cellStyle name="Note 5 2 5 2" xfId="16483"/>
    <cellStyle name="Note 5 2 6" xfId="16484"/>
    <cellStyle name="Note 5 2 6 2" xfId="16485"/>
    <cellStyle name="Note 5 2 7" xfId="16486"/>
    <cellStyle name="Note 5 2 7 2" xfId="16487"/>
    <cellStyle name="Note 5 2 8" xfId="16488"/>
    <cellStyle name="Note 5 2 8 2" xfId="16489"/>
    <cellStyle name="Note 5 2 9" xfId="16490"/>
    <cellStyle name="Note 5 2 9 2" xfId="16491"/>
    <cellStyle name="Note 5 3" xfId="16492"/>
    <cellStyle name="Note 5 3 10" xfId="16493"/>
    <cellStyle name="Note 5 3 10 2" xfId="16494"/>
    <cellStyle name="Note 5 3 11" xfId="16495"/>
    <cellStyle name="Note 5 3 11 2" xfId="16496"/>
    <cellStyle name="Note 5 3 12" xfId="16497"/>
    <cellStyle name="Note 5 3 12 2" xfId="16498"/>
    <cellStyle name="Note 5 3 13" xfId="16499"/>
    <cellStyle name="Note 5 3 13 2" xfId="16500"/>
    <cellStyle name="Note 5 3 14" xfId="16501"/>
    <cellStyle name="Note 5 3 14 2" xfId="16502"/>
    <cellStyle name="Note 5 3 15" xfId="16503"/>
    <cellStyle name="Note 5 3 15 2" xfId="16504"/>
    <cellStyle name="Note 5 3 16" xfId="16505"/>
    <cellStyle name="Note 5 3 16 2" xfId="16506"/>
    <cellStyle name="Note 5 3 17" xfId="16507"/>
    <cellStyle name="Note 5 3 18" xfId="16508"/>
    <cellStyle name="Note 5 3 2" xfId="16509"/>
    <cellStyle name="Note 5 3 2 2" xfId="16510"/>
    <cellStyle name="Note 5 3 2 3" xfId="16511"/>
    <cellStyle name="Note 5 3 3" xfId="16512"/>
    <cellStyle name="Note 5 3 3 2" xfId="16513"/>
    <cellStyle name="Note 5 3 3 3" xfId="16514"/>
    <cellStyle name="Note 5 3 4" xfId="16515"/>
    <cellStyle name="Note 5 3 4 2" xfId="16516"/>
    <cellStyle name="Note 5 3 5" xfId="16517"/>
    <cellStyle name="Note 5 3 5 2" xfId="16518"/>
    <cellStyle name="Note 5 3 6" xfId="16519"/>
    <cellStyle name="Note 5 3 6 2" xfId="16520"/>
    <cellStyle name="Note 5 3 7" xfId="16521"/>
    <cellStyle name="Note 5 3 7 2" xfId="16522"/>
    <cellStyle name="Note 5 3 8" xfId="16523"/>
    <cellStyle name="Note 5 3 8 2" xfId="16524"/>
    <cellStyle name="Note 5 3 9" xfId="16525"/>
    <cellStyle name="Note 5 3 9 2" xfId="16526"/>
    <cellStyle name="Note 5 4" xfId="16527"/>
    <cellStyle name="Note 5 4 10" xfId="16528"/>
    <cellStyle name="Note 5 4 10 2" xfId="16529"/>
    <cellStyle name="Note 5 4 11" xfId="16530"/>
    <cellStyle name="Note 5 4 11 2" xfId="16531"/>
    <cellStyle name="Note 5 4 12" xfId="16532"/>
    <cellStyle name="Note 5 4 12 2" xfId="16533"/>
    <cellStyle name="Note 5 4 13" xfId="16534"/>
    <cellStyle name="Note 5 4 13 2" xfId="16535"/>
    <cellStyle name="Note 5 4 14" xfId="16536"/>
    <cellStyle name="Note 5 4 14 2" xfId="16537"/>
    <cellStyle name="Note 5 4 15" xfId="16538"/>
    <cellStyle name="Note 5 4 15 2" xfId="16539"/>
    <cellStyle name="Note 5 4 16" xfId="16540"/>
    <cellStyle name="Note 5 4 16 2" xfId="16541"/>
    <cellStyle name="Note 5 4 17" xfId="16542"/>
    <cellStyle name="Note 5 4 17 2" xfId="16543"/>
    <cellStyle name="Note 5 4 18" xfId="16544"/>
    <cellStyle name="Note 5 4 19" xfId="16545"/>
    <cellStyle name="Note 5 4 2" xfId="16546"/>
    <cellStyle name="Note 5 4 2 2" xfId="16547"/>
    <cellStyle name="Note 5 4 2 3" xfId="16548"/>
    <cellStyle name="Note 5 4 20" xfId="16549"/>
    <cellStyle name="Note 5 4 21" xfId="16550"/>
    <cellStyle name="Note 5 4 22" xfId="16551"/>
    <cellStyle name="Note 5 4 3" xfId="16552"/>
    <cellStyle name="Note 5 4 3 2" xfId="16553"/>
    <cellStyle name="Note 5 4 3 3" xfId="16554"/>
    <cellStyle name="Note 5 4 4" xfId="16555"/>
    <cellStyle name="Note 5 4 4 2" xfId="16556"/>
    <cellStyle name="Note 5 4 5" xfId="16557"/>
    <cellStyle name="Note 5 4 5 2" xfId="16558"/>
    <cellStyle name="Note 5 4 6" xfId="16559"/>
    <cellStyle name="Note 5 4 6 2" xfId="16560"/>
    <cellStyle name="Note 5 4 7" xfId="16561"/>
    <cellStyle name="Note 5 4 7 2" xfId="16562"/>
    <cellStyle name="Note 5 4 8" xfId="16563"/>
    <cellStyle name="Note 5 4 8 2" xfId="16564"/>
    <cellStyle name="Note 5 4 9" xfId="16565"/>
    <cellStyle name="Note 5 4 9 2" xfId="16566"/>
    <cellStyle name="Note 5 5" xfId="16567"/>
    <cellStyle name="Note 5 5 2" xfId="16568"/>
    <cellStyle name="Note 5 5 3" xfId="16569"/>
    <cellStyle name="Note 5 6" xfId="16570"/>
    <cellStyle name="Note 5 6 2" xfId="16571"/>
    <cellStyle name="Note 5 6 3" xfId="16572"/>
    <cellStyle name="Note 5 7" xfId="16573"/>
    <cellStyle name="Note 5 7 2" xfId="16574"/>
    <cellStyle name="Note 5 8" xfId="16575"/>
    <cellStyle name="Note 5 8 2" xfId="16576"/>
    <cellStyle name="Note 5 9" xfId="16577"/>
    <cellStyle name="Note 5 9 2" xfId="16578"/>
    <cellStyle name="Note 5_Income Statement " xfId="16579"/>
    <cellStyle name="Note 6" xfId="16580"/>
    <cellStyle name="Note 6 10" xfId="16581"/>
    <cellStyle name="Note 6 11" xfId="16582"/>
    <cellStyle name="Note 6 12" xfId="16583"/>
    <cellStyle name="Note 6 2" xfId="16584"/>
    <cellStyle name="Note 6 2 10" xfId="16585"/>
    <cellStyle name="Note 6 2 10 2" xfId="16586"/>
    <cellStyle name="Note 6 2 11" xfId="16587"/>
    <cellStyle name="Note 6 2 11 2" xfId="16588"/>
    <cellStyle name="Note 6 2 12" xfId="16589"/>
    <cellStyle name="Note 6 2 12 2" xfId="16590"/>
    <cellStyle name="Note 6 2 13" xfId="16591"/>
    <cellStyle name="Note 6 2 13 2" xfId="16592"/>
    <cellStyle name="Note 6 2 14" xfId="16593"/>
    <cellStyle name="Note 6 2 14 2" xfId="16594"/>
    <cellStyle name="Note 6 2 15" xfId="16595"/>
    <cellStyle name="Note 6 2 15 2" xfId="16596"/>
    <cellStyle name="Note 6 2 16" xfId="16597"/>
    <cellStyle name="Note 6 2 16 2" xfId="16598"/>
    <cellStyle name="Note 6 2 17" xfId="16599"/>
    <cellStyle name="Note 6 2 17 2" xfId="16600"/>
    <cellStyle name="Note 6 2 18" xfId="16601"/>
    <cellStyle name="Note 6 2 19" xfId="16602"/>
    <cellStyle name="Note 6 2 2" xfId="16603"/>
    <cellStyle name="Note 6 2 2 10" xfId="16604"/>
    <cellStyle name="Note 6 2 2 10 2" xfId="16605"/>
    <cellStyle name="Note 6 2 2 11" xfId="16606"/>
    <cellStyle name="Note 6 2 2 11 2" xfId="16607"/>
    <cellStyle name="Note 6 2 2 12" xfId="16608"/>
    <cellStyle name="Note 6 2 2 12 2" xfId="16609"/>
    <cellStyle name="Note 6 2 2 13" xfId="16610"/>
    <cellStyle name="Note 6 2 2 13 2" xfId="16611"/>
    <cellStyle name="Note 6 2 2 14" xfId="16612"/>
    <cellStyle name="Note 6 2 2 14 2" xfId="16613"/>
    <cellStyle name="Note 6 2 2 15" xfId="16614"/>
    <cellStyle name="Note 6 2 2 15 2" xfId="16615"/>
    <cellStyle name="Note 6 2 2 16" xfId="16616"/>
    <cellStyle name="Note 6 2 2 16 2" xfId="16617"/>
    <cellStyle name="Note 6 2 2 17" xfId="16618"/>
    <cellStyle name="Note 6 2 2 2" xfId="16619"/>
    <cellStyle name="Note 6 2 2 2 2" xfId="16620"/>
    <cellStyle name="Note 6 2 2 2 3" xfId="16621"/>
    <cellStyle name="Note 6 2 2 3" xfId="16622"/>
    <cellStyle name="Note 6 2 2 3 2" xfId="16623"/>
    <cellStyle name="Note 6 2 2 3 3" xfId="16624"/>
    <cellStyle name="Note 6 2 2 4" xfId="16625"/>
    <cellStyle name="Note 6 2 2 4 2" xfId="16626"/>
    <cellStyle name="Note 6 2 2 5" xfId="16627"/>
    <cellStyle name="Note 6 2 2 5 2" xfId="16628"/>
    <cellStyle name="Note 6 2 2 6" xfId="16629"/>
    <cellStyle name="Note 6 2 2 6 2" xfId="16630"/>
    <cellStyle name="Note 6 2 2 7" xfId="16631"/>
    <cellStyle name="Note 6 2 2 7 2" xfId="16632"/>
    <cellStyle name="Note 6 2 2 8" xfId="16633"/>
    <cellStyle name="Note 6 2 2 8 2" xfId="16634"/>
    <cellStyle name="Note 6 2 2 9" xfId="16635"/>
    <cellStyle name="Note 6 2 2 9 2" xfId="16636"/>
    <cellStyle name="Note 6 2 3" xfId="16637"/>
    <cellStyle name="Note 6 2 3 2" xfId="16638"/>
    <cellStyle name="Note 6 2 3 3" xfId="16639"/>
    <cellStyle name="Note 6 2 4" xfId="16640"/>
    <cellStyle name="Note 6 2 4 2" xfId="16641"/>
    <cellStyle name="Note 6 2 4 3" xfId="16642"/>
    <cellStyle name="Note 6 2 5" xfId="16643"/>
    <cellStyle name="Note 6 2 5 2" xfId="16644"/>
    <cellStyle name="Note 6 2 6" xfId="16645"/>
    <cellStyle name="Note 6 2 6 2" xfId="16646"/>
    <cellStyle name="Note 6 2 7" xfId="16647"/>
    <cellStyle name="Note 6 2 7 2" xfId="16648"/>
    <cellStyle name="Note 6 2 8" xfId="16649"/>
    <cellStyle name="Note 6 2 8 2" xfId="16650"/>
    <cellStyle name="Note 6 2 9" xfId="16651"/>
    <cellStyle name="Note 6 2 9 2" xfId="16652"/>
    <cellStyle name="Note 6 3" xfId="16653"/>
    <cellStyle name="Note 6 3 10" xfId="16654"/>
    <cellStyle name="Note 6 3 10 2" xfId="16655"/>
    <cellStyle name="Note 6 3 11" xfId="16656"/>
    <cellStyle name="Note 6 3 11 2" xfId="16657"/>
    <cellStyle name="Note 6 3 12" xfId="16658"/>
    <cellStyle name="Note 6 3 12 2" xfId="16659"/>
    <cellStyle name="Note 6 3 13" xfId="16660"/>
    <cellStyle name="Note 6 3 13 2" xfId="16661"/>
    <cellStyle name="Note 6 3 14" xfId="16662"/>
    <cellStyle name="Note 6 3 14 2" xfId="16663"/>
    <cellStyle name="Note 6 3 15" xfId="16664"/>
    <cellStyle name="Note 6 3 15 2" xfId="16665"/>
    <cellStyle name="Note 6 3 16" xfId="16666"/>
    <cellStyle name="Note 6 3 16 2" xfId="16667"/>
    <cellStyle name="Note 6 3 17" xfId="16668"/>
    <cellStyle name="Note 6 3 2" xfId="16669"/>
    <cellStyle name="Note 6 3 2 2" xfId="16670"/>
    <cellStyle name="Note 6 3 2 3" xfId="16671"/>
    <cellStyle name="Note 6 3 3" xfId="16672"/>
    <cellStyle name="Note 6 3 3 2" xfId="16673"/>
    <cellStyle name="Note 6 3 3 3" xfId="16674"/>
    <cellStyle name="Note 6 3 4" xfId="16675"/>
    <cellStyle name="Note 6 3 4 2" xfId="16676"/>
    <cellStyle name="Note 6 3 5" xfId="16677"/>
    <cellStyle name="Note 6 3 5 2" xfId="16678"/>
    <cellStyle name="Note 6 3 6" xfId="16679"/>
    <cellStyle name="Note 6 3 6 2" xfId="16680"/>
    <cellStyle name="Note 6 3 7" xfId="16681"/>
    <cellStyle name="Note 6 3 7 2" xfId="16682"/>
    <cellStyle name="Note 6 3 8" xfId="16683"/>
    <cellStyle name="Note 6 3 8 2" xfId="16684"/>
    <cellStyle name="Note 6 3 9" xfId="16685"/>
    <cellStyle name="Note 6 3 9 2" xfId="16686"/>
    <cellStyle name="Note 6 4" xfId="16687"/>
    <cellStyle name="Note 6 4 10" xfId="16688"/>
    <cellStyle name="Note 6 4 10 2" xfId="16689"/>
    <cellStyle name="Note 6 4 11" xfId="16690"/>
    <cellStyle name="Note 6 4 11 2" xfId="16691"/>
    <cellStyle name="Note 6 4 12" xfId="16692"/>
    <cellStyle name="Note 6 4 12 2" xfId="16693"/>
    <cellStyle name="Note 6 4 13" xfId="16694"/>
    <cellStyle name="Note 6 4 13 2" xfId="16695"/>
    <cellStyle name="Note 6 4 14" xfId="16696"/>
    <cellStyle name="Note 6 4 14 2" xfId="16697"/>
    <cellStyle name="Note 6 4 15" xfId="16698"/>
    <cellStyle name="Note 6 4 15 2" xfId="16699"/>
    <cellStyle name="Note 6 4 16" xfId="16700"/>
    <cellStyle name="Note 6 4 16 2" xfId="16701"/>
    <cellStyle name="Note 6 4 17" xfId="16702"/>
    <cellStyle name="Note 6 4 17 2" xfId="16703"/>
    <cellStyle name="Note 6 4 18" xfId="16704"/>
    <cellStyle name="Note 6 4 19" xfId="16705"/>
    <cellStyle name="Note 6 4 2" xfId="16706"/>
    <cellStyle name="Note 6 4 2 2" xfId="16707"/>
    <cellStyle name="Note 6 4 2 3" xfId="16708"/>
    <cellStyle name="Note 6 4 20" xfId="16709"/>
    <cellStyle name="Note 6 4 21" xfId="16710"/>
    <cellStyle name="Note 6 4 3" xfId="16711"/>
    <cellStyle name="Note 6 4 3 2" xfId="16712"/>
    <cellStyle name="Note 6 4 3 3" xfId="16713"/>
    <cellStyle name="Note 6 4 4" xfId="16714"/>
    <cellStyle name="Note 6 4 4 2" xfId="16715"/>
    <cellStyle name="Note 6 4 5" xfId="16716"/>
    <cellStyle name="Note 6 4 5 2" xfId="16717"/>
    <cellStyle name="Note 6 4 6" xfId="16718"/>
    <cellStyle name="Note 6 4 6 2" xfId="16719"/>
    <cellStyle name="Note 6 4 7" xfId="16720"/>
    <cellStyle name="Note 6 4 7 2" xfId="16721"/>
    <cellStyle name="Note 6 4 8" xfId="16722"/>
    <cellStyle name="Note 6 4 8 2" xfId="16723"/>
    <cellStyle name="Note 6 4 9" xfId="16724"/>
    <cellStyle name="Note 6 4 9 2" xfId="16725"/>
    <cellStyle name="Note 6 5" xfId="16726"/>
    <cellStyle name="Note 6 5 2" xfId="16727"/>
    <cellStyle name="Note 6 5 3" xfId="16728"/>
    <cellStyle name="Note 6 6" xfId="16729"/>
    <cellStyle name="Note 6 6 2" xfId="16730"/>
    <cellStyle name="Note 6 6 3" xfId="16731"/>
    <cellStyle name="Note 6 7" xfId="16732"/>
    <cellStyle name="Note 6 7 2" xfId="16733"/>
    <cellStyle name="Note 6 8" xfId="16734"/>
    <cellStyle name="Note 6 8 2" xfId="16735"/>
    <cellStyle name="Note 6 9" xfId="16736"/>
    <cellStyle name="Note 6 9 2" xfId="16737"/>
    <cellStyle name="Note 6_Income Statement " xfId="16738"/>
    <cellStyle name="Note 7" xfId="16739"/>
    <cellStyle name="Note 7 10" xfId="16740"/>
    <cellStyle name="Note 7 2" xfId="16741"/>
    <cellStyle name="Note 7 2 10" xfId="16742"/>
    <cellStyle name="Note 7 2 10 2" xfId="16743"/>
    <cellStyle name="Note 7 2 11" xfId="16744"/>
    <cellStyle name="Note 7 2 11 2" xfId="16745"/>
    <cellStyle name="Note 7 2 12" xfId="16746"/>
    <cellStyle name="Note 7 2 12 2" xfId="16747"/>
    <cellStyle name="Note 7 2 13" xfId="16748"/>
    <cellStyle name="Note 7 2 13 2" xfId="16749"/>
    <cellStyle name="Note 7 2 14" xfId="16750"/>
    <cellStyle name="Note 7 2 14 2" xfId="16751"/>
    <cellStyle name="Note 7 2 15" xfId="16752"/>
    <cellStyle name="Note 7 2 15 2" xfId="16753"/>
    <cellStyle name="Note 7 2 16" xfId="16754"/>
    <cellStyle name="Note 7 2 16 2" xfId="16755"/>
    <cellStyle name="Note 7 2 17" xfId="16756"/>
    <cellStyle name="Note 7 2 17 2" xfId="16757"/>
    <cellStyle name="Note 7 2 18" xfId="16758"/>
    <cellStyle name="Note 7 2 19" xfId="16759"/>
    <cellStyle name="Note 7 2 2" xfId="16760"/>
    <cellStyle name="Note 7 2 2 10" xfId="16761"/>
    <cellStyle name="Note 7 2 2 10 2" xfId="16762"/>
    <cellStyle name="Note 7 2 2 11" xfId="16763"/>
    <cellStyle name="Note 7 2 2 11 2" xfId="16764"/>
    <cellStyle name="Note 7 2 2 12" xfId="16765"/>
    <cellStyle name="Note 7 2 2 12 2" xfId="16766"/>
    <cellStyle name="Note 7 2 2 13" xfId="16767"/>
    <cellStyle name="Note 7 2 2 13 2" xfId="16768"/>
    <cellStyle name="Note 7 2 2 14" xfId="16769"/>
    <cellStyle name="Note 7 2 2 14 2" xfId="16770"/>
    <cellStyle name="Note 7 2 2 15" xfId="16771"/>
    <cellStyle name="Note 7 2 2 15 2" xfId="16772"/>
    <cellStyle name="Note 7 2 2 16" xfId="16773"/>
    <cellStyle name="Note 7 2 2 16 2" xfId="16774"/>
    <cellStyle name="Note 7 2 2 17" xfId="16775"/>
    <cellStyle name="Note 7 2 2 2" xfId="16776"/>
    <cellStyle name="Note 7 2 2 2 2" xfId="16777"/>
    <cellStyle name="Note 7 2 2 2 3" xfId="16778"/>
    <cellStyle name="Note 7 2 2 3" xfId="16779"/>
    <cellStyle name="Note 7 2 2 3 2" xfId="16780"/>
    <cellStyle name="Note 7 2 2 3 3" xfId="16781"/>
    <cellStyle name="Note 7 2 2 4" xfId="16782"/>
    <cellStyle name="Note 7 2 2 4 2" xfId="16783"/>
    <cellStyle name="Note 7 2 2 5" xfId="16784"/>
    <cellStyle name="Note 7 2 2 5 2" xfId="16785"/>
    <cellStyle name="Note 7 2 2 6" xfId="16786"/>
    <cellStyle name="Note 7 2 2 6 2" xfId="16787"/>
    <cellStyle name="Note 7 2 2 7" xfId="16788"/>
    <cellStyle name="Note 7 2 2 7 2" xfId="16789"/>
    <cellStyle name="Note 7 2 2 8" xfId="16790"/>
    <cellStyle name="Note 7 2 2 8 2" xfId="16791"/>
    <cellStyle name="Note 7 2 2 9" xfId="16792"/>
    <cellStyle name="Note 7 2 2 9 2" xfId="16793"/>
    <cellStyle name="Note 7 2 3" xfId="16794"/>
    <cellStyle name="Note 7 2 3 2" xfId="16795"/>
    <cellStyle name="Note 7 2 3 3" xfId="16796"/>
    <cellStyle name="Note 7 2 4" xfId="16797"/>
    <cellStyle name="Note 7 2 4 2" xfId="16798"/>
    <cellStyle name="Note 7 2 4 3" xfId="16799"/>
    <cellStyle name="Note 7 2 5" xfId="16800"/>
    <cellStyle name="Note 7 2 5 2" xfId="16801"/>
    <cellStyle name="Note 7 2 6" xfId="16802"/>
    <cellStyle name="Note 7 2 6 2" xfId="16803"/>
    <cellStyle name="Note 7 2 7" xfId="16804"/>
    <cellStyle name="Note 7 2 7 2" xfId="16805"/>
    <cellStyle name="Note 7 2 8" xfId="16806"/>
    <cellStyle name="Note 7 2 8 2" xfId="16807"/>
    <cellStyle name="Note 7 2 9" xfId="16808"/>
    <cellStyle name="Note 7 2 9 2" xfId="16809"/>
    <cellStyle name="Note 7 3" xfId="16810"/>
    <cellStyle name="Note 7 3 10" xfId="16811"/>
    <cellStyle name="Note 7 3 10 2" xfId="16812"/>
    <cellStyle name="Note 7 3 11" xfId="16813"/>
    <cellStyle name="Note 7 3 11 2" xfId="16814"/>
    <cellStyle name="Note 7 3 12" xfId="16815"/>
    <cellStyle name="Note 7 3 12 2" xfId="16816"/>
    <cellStyle name="Note 7 3 13" xfId="16817"/>
    <cellStyle name="Note 7 3 13 2" xfId="16818"/>
    <cellStyle name="Note 7 3 14" xfId="16819"/>
    <cellStyle name="Note 7 3 14 2" xfId="16820"/>
    <cellStyle name="Note 7 3 15" xfId="16821"/>
    <cellStyle name="Note 7 3 15 2" xfId="16822"/>
    <cellStyle name="Note 7 3 16" xfId="16823"/>
    <cellStyle name="Note 7 3 16 2" xfId="16824"/>
    <cellStyle name="Note 7 3 17" xfId="16825"/>
    <cellStyle name="Note 7 3 2" xfId="16826"/>
    <cellStyle name="Note 7 3 2 2" xfId="16827"/>
    <cellStyle name="Note 7 3 2 3" xfId="16828"/>
    <cellStyle name="Note 7 3 3" xfId="16829"/>
    <cellStyle name="Note 7 3 3 2" xfId="16830"/>
    <cellStyle name="Note 7 3 3 3" xfId="16831"/>
    <cellStyle name="Note 7 3 4" xfId="16832"/>
    <cellStyle name="Note 7 3 4 2" xfId="16833"/>
    <cellStyle name="Note 7 3 5" xfId="16834"/>
    <cellStyle name="Note 7 3 5 2" xfId="16835"/>
    <cellStyle name="Note 7 3 6" xfId="16836"/>
    <cellStyle name="Note 7 3 6 2" xfId="16837"/>
    <cellStyle name="Note 7 3 7" xfId="16838"/>
    <cellStyle name="Note 7 3 7 2" xfId="16839"/>
    <cellStyle name="Note 7 3 8" xfId="16840"/>
    <cellStyle name="Note 7 3 8 2" xfId="16841"/>
    <cellStyle name="Note 7 3 9" xfId="16842"/>
    <cellStyle name="Note 7 3 9 2" xfId="16843"/>
    <cellStyle name="Note 7 4" xfId="16844"/>
    <cellStyle name="Note 7 4 10" xfId="16845"/>
    <cellStyle name="Note 7 4 10 2" xfId="16846"/>
    <cellStyle name="Note 7 4 11" xfId="16847"/>
    <cellStyle name="Note 7 4 11 2" xfId="16848"/>
    <cellStyle name="Note 7 4 12" xfId="16849"/>
    <cellStyle name="Note 7 4 12 2" xfId="16850"/>
    <cellStyle name="Note 7 4 13" xfId="16851"/>
    <cellStyle name="Note 7 4 13 2" xfId="16852"/>
    <cellStyle name="Note 7 4 14" xfId="16853"/>
    <cellStyle name="Note 7 4 14 2" xfId="16854"/>
    <cellStyle name="Note 7 4 15" xfId="16855"/>
    <cellStyle name="Note 7 4 15 2" xfId="16856"/>
    <cellStyle name="Note 7 4 16" xfId="16857"/>
    <cellStyle name="Note 7 4 16 2" xfId="16858"/>
    <cellStyle name="Note 7 4 17" xfId="16859"/>
    <cellStyle name="Note 7 4 17 2" xfId="16860"/>
    <cellStyle name="Note 7 4 18" xfId="16861"/>
    <cellStyle name="Note 7 4 19" xfId="16862"/>
    <cellStyle name="Note 7 4 2" xfId="16863"/>
    <cellStyle name="Note 7 4 2 2" xfId="16864"/>
    <cellStyle name="Note 7 4 2 3" xfId="16865"/>
    <cellStyle name="Note 7 4 20" xfId="16866"/>
    <cellStyle name="Note 7 4 21" xfId="16867"/>
    <cellStyle name="Note 7 4 3" xfId="16868"/>
    <cellStyle name="Note 7 4 3 2" xfId="16869"/>
    <cellStyle name="Note 7 4 3 3" xfId="16870"/>
    <cellStyle name="Note 7 4 4" xfId="16871"/>
    <cellStyle name="Note 7 4 4 2" xfId="16872"/>
    <cellStyle name="Note 7 4 5" xfId="16873"/>
    <cellStyle name="Note 7 4 5 2" xfId="16874"/>
    <cellStyle name="Note 7 4 6" xfId="16875"/>
    <cellStyle name="Note 7 4 6 2" xfId="16876"/>
    <cellStyle name="Note 7 4 7" xfId="16877"/>
    <cellStyle name="Note 7 4 7 2" xfId="16878"/>
    <cellStyle name="Note 7 4 8" xfId="16879"/>
    <cellStyle name="Note 7 4 8 2" xfId="16880"/>
    <cellStyle name="Note 7 4 9" xfId="16881"/>
    <cellStyle name="Note 7 4 9 2" xfId="16882"/>
    <cellStyle name="Note 7 5" xfId="16883"/>
    <cellStyle name="Note 7 5 2" xfId="16884"/>
    <cellStyle name="Note 7 5 3" xfId="16885"/>
    <cellStyle name="Note 7 6" xfId="16886"/>
    <cellStyle name="Note 7 6 2" xfId="16887"/>
    <cellStyle name="Note 7 6 3" xfId="16888"/>
    <cellStyle name="Note 7 7" xfId="16889"/>
    <cellStyle name="Note 7 7 2" xfId="16890"/>
    <cellStyle name="Note 7 8" xfId="16891"/>
    <cellStyle name="Note 7 8 2" xfId="16892"/>
    <cellStyle name="Note 7 9" xfId="16893"/>
    <cellStyle name="Note 7 9 2" xfId="16894"/>
    <cellStyle name="Note 7_Income Statement " xfId="16895"/>
    <cellStyle name="Note 8" xfId="16896"/>
    <cellStyle name="Note 8 10" xfId="16897"/>
    <cellStyle name="Note 8 2" xfId="16898"/>
    <cellStyle name="Note 8 2 10" xfId="16899"/>
    <cellStyle name="Note 8 2 10 2" xfId="16900"/>
    <cellStyle name="Note 8 2 11" xfId="16901"/>
    <cellStyle name="Note 8 2 11 2" xfId="16902"/>
    <cellStyle name="Note 8 2 12" xfId="16903"/>
    <cellStyle name="Note 8 2 12 2" xfId="16904"/>
    <cellStyle name="Note 8 2 13" xfId="16905"/>
    <cellStyle name="Note 8 2 13 2" xfId="16906"/>
    <cellStyle name="Note 8 2 14" xfId="16907"/>
    <cellStyle name="Note 8 2 14 2" xfId="16908"/>
    <cellStyle name="Note 8 2 15" xfId="16909"/>
    <cellStyle name="Note 8 2 15 2" xfId="16910"/>
    <cellStyle name="Note 8 2 16" xfId="16911"/>
    <cellStyle name="Note 8 2 16 2" xfId="16912"/>
    <cellStyle name="Note 8 2 17" xfId="16913"/>
    <cellStyle name="Note 8 2 17 2" xfId="16914"/>
    <cellStyle name="Note 8 2 18" xfId="16915"/>
    <cellStyle name="Note 8 2 2" xfId="16916"/>
    <cellStyle name="Note 8 2 2 10" xfId="16917"/>
    <cellStyle name="Note 8 2 2 10 2" xfId="16918"/>
    <cellStyle name="Note 8 2 2 11" xfId="16919"/>
    <cellStyle name="Note 8 2 2 11 2" xfId="16920"/>
    <cellStyle name="Note 8 2 2 12" xfId="16921"/>
    <cellStyle name="Note 8 2 2 12 2" xfId="16922"/>
    <cellStyle name="Note 8 2 2 13" xfId="16923"/>
    <cellStyle name="Note 8 2 2 13 2" xfId="16924"/>
    <cellStyle name="Note 8 2 2 14" xfId="16925"/>
    <cellStyle name="Note 8 2 2 14 2" xfId="16926"/>
    <cellStyle name="Note 8 2 2 15" xfId="16927"/>
    <cellStyle name="Note 8 2 2 15 2" xfId="16928"/>
    <cellStyle name="Note 8 2 2 16" xfId="16929"/>
    <cellStyle name="Note 8 2 2 16 2" xfId="16930"/>
    <cellStyle name="Note 8 2 2 17" xfId="16931"/>
    <cellStyle name="Note 8 2 2 2" xfId="16932"/>
    <cellStyle name="Note 8 2 2 2 2" xfId="16933"/>
    <cellStyle name="Note 8 2 2 2 3" xfId="16934"/>
    <cellStyle name="Note 8 2 2 3" xfId="16935"/>
    <cellStyle name="Note 8 2 2 3 2" xfId="16936"/>
    <cellStyle name="Note 8 2 2 3 3" xfId="16937"/>
    <cellStyle name="Note 8 2 2 4" xfId="16938"/>
    <cellStyle name="Note 8 2 2 4 2" xfId="16939"/>
    <cellStyle name="Note 8 2 2 5" xfId="16940"/>
    <cellStyle name="Note 8 2 2 5 2" xfId="16941"/>
    <cellStyle name="Note 8 2 2 6" xfId="16942"/>
    <cellStyle name="Note 8 2 2 6 2" xfId="16943"/>
    <cellStyle name="Note 8 2 2 7" xfId="16944"/>
    <cellStyle name="Note 8 2 2 7 2" xfId="16945"/>
    <cellStyle name="Note 8 2 2 8" xfId="16946"/>
    <cellStyle name="Note 8 2 2 8 2" xfId="16947"/>
    <cellStyle name="Note 8 2 2 9" xfId="16948"/>
    <cellStyle name="Note 8 2 2 9 2" xfId="16949"/>
    <cellStyle name="Note 8 2 3" xfId="16950"/>
    <cellStyle name="Note 8 2 3 2" xfId="16951"/>
    <cellStyle name="Note 8 2 3 3" xfId="16952"/>
    <cellStyle name="Note 8 2 4" xfId="16953"/>
    <cellStyle name="Note 8 2 4 2" xfId="16954"/>
    <cellStyle name="Note 8 2 4 3" xfId="16955"/>
    <cellStyle name="Note 8 2 5" xfId="16956"/>
    <cellStyle name="Note 8 2 5 2" xfId="16957"/>
    <cellStyle name="Note 8 2 6" xfId="16958"/>
    <cellStyle name="Note 8 2 6 2" xfId="16959"/>
    <cellStyle name="Note 8 2 7" xfId="16960"/>
    <cellStyle name="Note 8 2 7 2" xfId="16961"/>
    <cellStyle name="Note 8 2 8" xfId="16962"/>
    <cellStyle name="Note 8 2 8 2" xfId="16963"/>
    <cellStyle name="Note 8 2 9" xfId="16964"/>
    <cellStyle name="Note 8 2 9 2" xfId="16965"/>
    <cellStyle name="Note 8 3" xfId="16966"/>
    <cellStyle name="Note 8 3 10" xfId="16967"/>
    <cellStyle name="Note 8 3 10 2" xfId="16968"/>
    <cellStyle name="Note 8 3 11" xfId="16969"/>
    <cellStyle name="Note 8 3 11 2" xfId="16970"/>
    <cellStyle name="Note 8 3 12" xfId="16971"/>
    <cellStyle name="Note 8 3 12 2" xfId="16972"/>
    <cellStyle name="Note 8 3 13" xfId="16973"/>
    <cellStyle name="Note 8 3 13 2" xfId="16974"/>
    <cellStyle name="Note 8 3 14" xfId="16975"/>
    <cellStyle name="Note 8 3 14 2" xfId="16976"/>
    <cellStyle name="Note 8 3 15" xfId="16977"/>
    <cellStyle name="Note 8 3 15 2" xfId="16978"/>
    <cellStyle name="Note 8 3 16" xfId="16979"/>
    <cellStyle name="Note 8 3 16 2" xfId="16980"/>
    <cellStyle name="Note 8 3 17" xfId="16981"/>
    <cellStyle name="Note 8 3 2" xfId="16982"/>
    <cellStyle name="Note 8 3 2 2" xfId="16983"/>
    <cellStyle name="Note 8 3 2 3" xfId="16984"/>
    <cellStyle name="Note 8 3 3" xfId="16985"/>
    <cellStyle name="Note 8 3 3 2" xfId="16986"/>
    <cellStyle name="Note 8 3 3 3" xfId="16987"/>
    <cellStyle name="Note 8 3 4" xfId="16988"/>
    <cellStyle name="Note 8 3 4 2" xfId="16989"/>
    <cellStyle name="Note 8 3 5" xfId="16990"/>
    <cellStyle name="Note 8 3 5 2" xfId="16991"/>
    <cellStyle name="Note 8 3 6" xfId="16992"/>
    <cellStyle name="Note 8 3 6 2" xfId="16993"/>
    <cellStyle name="Note 8 3 7" xfId="16994"/>
    <cellStyle name="Note 8 3 7 2" xfId="16995"/>
    <cellStyle name="Note 8 3 8" xfId="16996"/>
    <cellStyle name="Note 8 3 8 2" xfId="16997"/>
    <cellStyle name="Note 8 3 9" xfId="16998"/>
    <cellStyle name="Note 8 3 9 2" xfId="16999"/>
    <cellStyle name="Note 8 4" xfId="17000"/>
    <cellStyle name="Note 8 4 10" xfId="17001"/>
    <cellStyle name="Note 8 4 10 2" xfId="17002"/>
    <cellStyle name="Note 8 4 11" xfId="17003"/>
    <cellStyle name="Note 8 4 11 2" xfId="17004"/>
    <cellStyle name="Note 8 4 12" xfId="17005"/>
    <cellStyle name="Note 8 4 12 2" xfId="17006"/>
    <cellStyle name="Note 8 4 13" xfId="17007"/>
    <cellStyle name="Note 8 4 13 2" xfId="17008"/>
    <cellStyle name="Note 8 4 14" xfId="17009"/>
    <cellStyle name="Note 8 4 14 2" xfId="17010"/>
    <cellStyle name="Note 8 4 15" xfId="17011"/>
    <cellStyle name="Note 8 4 15 2" xfId="17012"/>
    <cellStyle name="Note 8 4 16" xfId="17013"/>
    <cellStyle name="Note 8 4 16 2" xfId="17014"/>
    <cellStyle name="Note 8 4 17" xfId="17015"/>
    <cellStyle name="Note 8 4 17 2" xfId="17016"/>
    <cellStyle name="Note 8 4 18" xfId="17017"/>
    <cellStyle name="Note 8 4 19" xfId="17018"/>
    <cellStyle name="Note 8 4 2" xfId="17019"/>
    <cellStyle name="Note 8 4 2 2" xfId="17020"/>
    <cellStyle name="Note 8 4 2 3" xfId="17021"/>
    <cellStyle name="Note 8 4 20" xfId="17022"/>
    <cellStyle name="Note 8 4 21" xfId="17023"/>
    <cellStyle name="Note 8 4 3" xfId="17024"/>
    <cellStyle name="Note 8 4 3 2" xfId="17025"/>
    <cellStyle name="Note 8 4 3 3" xfId="17026"/>
    <cellStyle name="Note 8 4 4" xfId="17027"/>
    <cellStyle name="Note 8 4 4 2" xfId="17028"/>
    <cellStyle name="Note 8 4 5" xfId="17029"/>
    <cellStyle name="Note 8 4 5 2" xfId="17030"/>
    <cellStyle name="Note 8 4 6" xfId="17031"/>
    <cellStyle name="Note 8 4 6 2" xfId="17032"/>
    <cellStyle name="Note 8 4 7" xfId="17033"/>
    <cellStyle name="Note 8 4 7 2" xfId="17034"/>
    <cellStyle name="Note 8 4 8" xfId="17035"/>
    <cellStyle name="Note 8 4 8 2" xfId="17036"/>
    <cellStyle name="Note 8 4 9" xfId="17037"/>
    <cellStyle name="Note 8 4 9 2" xfId="17038"/>
    <cellStyle name="Note 8 5" xfId="17039"/>
    <cellStyle name="Note 8 5 2" xfId="17040"/>
    <cellStyle name="Note 8 5 3" xfId="17041"/>
    <cellStyle name="Note 8 6" xfId="17042"/>
    <cellStyle name="Note 8 6 2" xfId="17043"/>
    <cellStyle name="Note 8 6 3" xfId="17044"/>
    <cellStyle name="Note 8 7" xfId="17045"/>
    <cellStyle name="Note 8 7 2" xfId="17046"/>
    <cellStyle name="Note 8 8" xfId="17047"/>
    <cellStyle name="Note 8 8 2" xfId="17048"/>
    <cellStyle name="Note 8 9" xfId="17049"/>
    <cellStyle name="Note 8 9 2" xfId="17050"/>
    <cellStyle name="Note 8_Income Statement " xfId="17051"/>
    <cellStyle name="Note 9" xfId="17052"/>
    <cellStyle name="Note 9 10" xfId="17053"/>
    <cellStyle name="Note 9 2" xfId="17054"/>
    <cellStyle name="Note 9 2 10" xfId="17055"/>
    <cellStyle name="Note 9 2 10 2" xfId="17056"/>
    <cellStyle name="Note 9 2 11" xfId="17057"/>
    <cellStyle name="Note 9 2 11 2" xfId="17058"/>
    <cellStyle name="Note 9 2 12" xfId="17059"/>
    <cellStyle name="Note 9 2 12 2" xfId="17060"/>
    <cellStyle name="Note 9 2 13" xfId="17061"/>
    <cellStyle name="Note 9 2 13 2" xfId="17062"/>
    <cellStyle name="Note 9 2 14" xfId="17063"/>
    <cellStyle name="Note 9 2 14 2" xfId="17064"/>
    <cellStyle name="Note 9 2 15" xfId="17065"/>
    <cellStyle name="Note 9 2 15 2" xfId="17066"/>
    <cellStyle name="Note 9 2 16" xfId="17067"/>
    <cellStyle name="Note 9 2 16 2" xfId="17068"/>
    <cellStyle name="Note 9 2 17" xfId="17069"/>
    <cellStyle name="Note 9 2 17 2" xfId="17070"/>
    <cellStyle name="Note 9 2 18" xfId="17071"/>
    <cellStyle name="Note 9 2 2" xfId="17072"/>
    <cellStyle name="Note 9 2 2 10" xfId="17073"/>
    <cellStyle name="Note 9 2 2 10 2" xfId="17074"/>
    <cellStyle name="Note 9 2 2 11" xfId="17075"/>
    <cellStyle name="Note 9 2 2 11 2" xfId="17076"/>
    <cellStyle name="Note 9 2 2 12" xfId="17077"/>
    <cellStyle name="Note 9 2 2 12 2" xfId="17078"/>
    <cellStyle name="Note 9 2 2 13" xfId="17079"/>
    <cellStyle name="Note 9 2 2 13 2" xfId="17080"/>
    <cellStyle name="Note 9 2 2 14" xfId="17081"/>
    <cellStyle name="Note 9 2 2 14 2" xfId="17082"/>
    <cellStyle name="Note 9 2 2 15" xfId="17083"/>
    <cellStyle name="Note 9 2 2 15 2" xfId="17084"/>
    <cellStyle name="Note 9 2 2 16" xfId="17085"/>
    <cellStyle name="Note 9 2 2 16 2" xfId="17086"/>
    <cellStyle name="Note 9 2 2 17" xfId="17087"/>
    <cellStyle name="Note 9 2 2 2" xfId="17088"/>
    <cellStyle name="Note 9 2 2 2 2" xfId="17089"/>
    <cellStyle name="Note 9 2 2 2 3" xfId="17090"/>
    <cellStyle name="Note 9 2 2 3" xfId="17091"/>
    <cellStyle name="Note 9 2 2 3 2" xfId="17092"/>
    <cellStyle name="Note 9 2 2 3 3" xfId="17093"/>
    <cellStyle name="Note 9 2 2 4" xfId="17094"/>
    <cellStyle name="Note 9 2 2 4 2" xfId="17095"/>
    <cellStyle name="Note 9 2 2 5" xfId="17096"/>
    <cellStyle name="Note 9 2 2 5 2" xfId="17097"/>
    <cellStyle name="Note 9 2 2 6" xfId="17098"/>
    <cellStyle name="Note 9 2 2 6 2" xfId="17099"/>
    <cellStyle name="Note 9 2 2 7" xfId="17100"/>
    <cellStyle name="Note 9 2 2 7 2" xfId="17101"/>
    <cellStyle name="Note 9 2 2 8" xfId="17102"/>
    <cellStyle name="Note 9 2 2 8 2" xfId="17103"/>
    <cellStyle name="Note 9 2 2 9" xfId="17104"/>
    <cellStyle name="Note 9 2 2 9 2" xfId="17105"/>
    <cellStyle name="Note 9 2 3" xfId="17106"/>
    <cellStyle name="Note 9 2 3 2" xfId="17107"/>
    <cellStyle name="Note 9 2 3 3" xfId="17108"/>
    <cellStyle name="Note 9 2 4" xfId="17109"/>
    <cellStyle name="Note 9 2 4 2" xfId="17110"/>
    <cellStyle name="Note 9 2 4 3" xfId="17111"/>
    <cellStyle name="Note 9 2 5" xfId="17112"/>
    <cellStyle name="Note 9 2 5 2" xfId="17113"/>
    <cellStyle name="Note 9 2 6" xfId="17114"/>
    <cellStyle name="Note 9 2 6 2" xfId="17115"/>
    <cellStyle name="Note 9 2 7" xfId="17116"/>
    <cellStyle name="Note 9 2 7 2" xfId="17117"/>
    <cellStyle name="Note 9 2 8" xfId="17118"/>
    <cellStyle name="Note 9 2 8 2" xfId="17119"/>
    <cellStyle name="Note 9 2 9" xfId="17120"/>
    <cellStyle name="Note 9 2 9 2" xfId="17121"/>
    <cellStyle name="Note 9 3" xfId="17122"/>
    <cellStyle name="Note 9 3 10" xfId="17123"/>
    <cellStyle name="Note 9 3 10 2" xfId="17124"/>
    <cellStyle name="Note 9 3 11" xfId="17125"/>
    <cellStyle name="Note 9 3 11 2" xfId="17126"/>
    <cellStyle name="Note 9 3 12" xfId="17127"/>
    <cellStyle name="Note 9 3 12 2" xfId="17128"/>
    <cellStyle name="Note 9 3 13" xfId="17129"/>
    <cellStyle name="Note 9 3 13 2" xfId="17130"/>
    <cellStyle name="Note 9 3 14" xfId="17131"/>
    <cellStyle name="Note 9 3 14 2" xfId="17132"/>
    <cellStyle name="Note 9 3 15" xfId="17133"/>
    <cellStyle name="Note 9 3 15 2" xfId="17134"/>
    <cellStyle name="Note 9 3 16" xfId="17135"/>
    <cellStyle name="Note 9 3 16 2" xfId="17136"/>
    <cellStyle name="Note 9 3 17" xfId="17137"/>
    <cellStyle name="Note 9 3 2" xfId="17138"/>
    <cellStyle name="Note 9 3 2 2" xfId="17139"/>
    <cellStyle name="Note 9 3 2 3" xfId="17140"/>
    <cellStyle name="Note 9 3 3" xfId="17141"/>
    <cellStyle name="Note 9 3 3 2" xfId="17142"/>
    <cellStyle name="Note 9 3 3 3" xfId="17143"/>
    <cellStyle name="Note 9 3 4" xfId="17144"/>
    <cellStyle name="Note 9 3 4 2" xfId="17145"/>
    <cellStyle name="Note 9 3 5" xfId="17146"/>
    <cellStyle name="Note 9 3 5 2" xfId="17147"/>
    <cellStyle name="Note 9 3 6" xfId="17148"/>
    <cellStyle name="Note 9 3 6 2" xfId="17149"/>
    <cellStyle name="Note 9 3 7" xfId="17150"/>
    <cellStyle name="Note 9 3 7 2" xfId="17151"/>
    <cellStyle name="Note 9 3 8" xfId="17152"/>
    <cellStyle name="Note 9 3 8 2" xfId="17153"/>
    <cellStyle name="Note 9 3 9" xfId="17154"/>
    <cellStyle name="Note 9 3 9 2" xfId="17155"/>
    <cellStyle name="Note 9 4" xfId="17156"/>
    <cellStyle name="Note 9 4 10" xfId="17157"/>
    <cellStyle name="Note 9 4 10 2" xfId="17158"/>
    <cellStyle name="Note 9 4 11" xfId="17159"/>
    <cellStyle name="Note 9 4 11 2" xfId="17160"/>
    <cellStyle name="Note 9 4 12" xfId="17161"/>
    <cellStyle name="Note 9 4 12 2" xfId="17162"/>
    <cellStyle name="Note 9 4 13" xfId="17163"/>
    <cellStyle name="Note 9 4 13 2" xfId="17164"/>
    <cellStyle name="Note 9 4 14" xfId="17165"/>
    <cellStyle name="Note 9 4 14 2" xfId="17166"/>
    <cellStyle name="Note 9 4 15" xfId="17167"/>
    <cellStyle name="Note 9 4 15 2" xfId="17168"/>
    <cellStyle name="Note 9 4 16" xfId="17169"/>
    <cellStyle name="Note 9 4 16 2" xfId="17170"/>
    <cellStyle name="Note 9 4 17" xfId="17171"/>
    <cellStyle name="Note 9 4 17 2" xfId="17172"/>
    <cellStyle name="Note 9 4 18" xfId="17173"/>
    <cellStyle name="Note 9 4 19" xfId="17174"/>
    <cellStyle name="Note 9 4 2" xfId="17175"/>
    <cellStyle name="Note 9 4 2 2" xfId="17176"/>
    <cellStyle name="Note 9 4 2 3" xfId="17177"/>
    <cellStyle name="Note 9 4 20" xfId="17178"/>
    <cellStyle name="Note 9 4 21" xfId="17179"/>
    <cellStyle name="Note 9 4 3" xfId="17180"/>
    <cellStyle name="Note 9 4 3 2" xfId="17181"/>
    <cellStyle name="Note 9 4 3 3" xfId="17182"/>
    <cellStyle name="Note 9 4 4" xfId="17183"/>
    <cellStyle name="Note 9 4 4 2" xfId="17184"/>
    <cellStyle name="Note 9 4 5" xfId="17185"/>
    <cellStyle name="Note 9 4 5 2" xfId="17186"/>
    <cellStyle name="Note 9 4 6" xfId="17187"/>
    <cellStyle name="Note 9 4 6 2" xfId="17188"/>
    <cellStyle name="Note 9 4 7" xfId="17189"/>
    <cellStyle name="Note 9 4 7 2" xfId="17190"/>
    <cellStyle name="Note 9 4 8" xfId="17191"/>
    <cellStyle name="Note 9 4 8 2" xfId="17192"/>
    <cellStyle name="Note 9 4 9" xfId="17193"/>
    <cellStyle name="Note 9 4 9 2" xfId="17194"/>
    <cellStyle name="Note 9 5" xfId="17195"/>
    <cellStyle name="Note 9 5 2" xfId="17196"/>
    <cellStyle name="Note 9 5 3" xfId="17197"/>
    <cellStyle name="Note 9 6" xfId="17198"/>
    <cellStyle name="Note 9 6 2" xfId="17199"/>
    <cellStyle name="Note 9 6 3" xfId="17200"/>
    <cellStyle name="Note 9 7" xfId="17201"/>
    <cellStyle name="Note 9 7 2" xfId="17202"/>
    <cellStyle name="Note 9 8" xfId="17203"/>
    <cellStyle name="Note 9 8 2" xfId="17204"/>
    <cellStyle name="Note 9 9" xfId="17205"/>
    <cellStyle name="Note 9 9 2" xfId="17206"/>
    <cellStyle name="Note 9_Income Statement " xfId="17207"/>
    <cellStyle name="Number" xfId="17208"/>
    <cellStyle name="Number2DecimalStyle" xfId="17209"/>
    <cellStyle name="Œ…‹æØ‚è [0.00]_Area" xfId="17210"/>
    <cellStyle name="Œ…‹æØ‚è_Area" xfId="17211"/>
    <cellStyle name="Œ…‹æǘ‚è_Area" xfId="17212"/>
    <cellStyle name="OHnplode" xfId="17213"/>
    <cellStyle name="Output 10" xfId="17214"/>
    <cellStyle name="Output 10 2" xfId="17215"/>
    <cellStyle name="Output 10 2 10" xfId="17216"/>
    <cellStyle name="Output 10 2 10 2" xfId="17217"/>
    <cellStyle name="Output 10 2 11" xfId="17218"/>
    <cellStyle name="Output 10 2 2" xfId="17219"/>
    <cellStyle name="Output 10 2 2 10" xfId="17220"/>
    <cellStyle name="Output 10 2 2 2" xfId="17221"/>
    <cellStyle name="Output 10 2 2 2 2" xfId="17222"/>
    <cellStyle name="Output 10 2 2 3" xfId="17223"/>
    <cellStyle name="Output 10 2 2 3 2" xfId="17224"/>
    <cellStyle name="Output 10 2 2 4" xfId="17225"/>
    <cellStyle name="Output 10 2 2 4 2" xfId="17226"/>
    <cellStyle name="Output 10 2 2 5" xfId="17227"/>
    <cellStyle name="Output 10 2 2 5 2" xfId="17228"/>
    <cellStyle name="Output 10 2 2 6" xfId="17229"/>
    <cellStyle name="Output 10 2 2 6 2" xfId="17230"/>
    <cellStyle name="Output 10 2 2 7" xfId="17231"/>
    <cellStyle name="Output 10 2 2 7 2" xfId="17232"/>
    <cellStyle name="Output 10 2 2 8" xfId="17233"/>
    <cellStyle name="Output 10 2 2 8 2" xfId="17234"/>
    <cellStyle name="Output 10 2 2 9" xfId="17235"/>
    <cellStyle name="Output 10 2 2 9 2" xfId="17236"/>
    <cellStyle name="Output 10 2 3" xfId="17237"/>
    <cellStyle name="Output 10 2 3 2" xfId="17238"/>
    <cellStyle name="Output 10 2 4" xfId="17239"/>
    <cellStyle name="Output 10 2 4 2" xfId="17240"/>
    <cellStyle name="Output 10 2 5" xfId="17241"/>
    <cellStyle name="Output 10 2 5 2" xfId="17242"/>
    <cellStyle name="Output 10 2 6" xfId="17243"/>
    <cellStyle name="Output 10 2 6 2" xfId="17244"/>
    <cellStyle name="Output 10 2 7" xfId="17245"/>
    <cellStyle name="Output 10 2 7 2" xfId="17246"/>
    <cellStyle name="Output 10 2 8" xfId="17247"/>
    <cellStyle name="Output 10 2 8 2" xfId="17248"/>
    <cellStyle name="Output 10 2 9" xfId="17249"/>
    <cellStyle name="Output 10 2 9 2" xfId="17250"/>
    <cellStyle name="Output 10 3" xfId="17251"/>
    <cellStyle name="Output 10 3 10" xfId="17252"/>
    <cellStyle name="Output 10 3 2" xfId="17253"/>
    <cellStyle name="Output 10 3 2 2" xfId="17254"/>
    <cellStyle name="Output 10 3 3" xfId="17255"/>
    <cellStyle name="Output 10 3 3 2" xfId="17256"/>
    <cellStyle name="Output 10 3 4" xfId="17257"/>
    <cellStyle name="Output 10 3 4 2" xfId="17258"/>
    <cellStyle name="Output 10 3 5" xfId="17259"/>
    <cellStyle name="Output 10 3 5 2" xfId="17260"/>
    <cellStyle name="Output 10 3 6" xfId="17261"/>
    <cellStyle name="Output 10 3 6 2" xfId="17262"/>
    <cellStyle name="Output 10 3 7" xfId="17263"/>
    <cellStyle name="Output 10 3 7 2" xfId="17264"/>
    <cellStyle name="Output 10 3 8" xfId="17265"/>
    <cellStyle name="Output 10 3 8 2" xfId="17266"/>
    <cellStyle name="Output 10 3 9" xfId="17267"/>
    <cellStyle name="Output 10 3 9 2" xfId="17268"/>
    <cellStyle name="Output 10 4" xfId="17269"/>
    <cellStyle name="Output 10 4 10" xfId="17270"/>
    <cellStyle name="Output 10 4 10 2" xfId="17271"/>
    <cellStyle name="Output 10 4 11" xfId="17272"/>
    <cellStyle name="Output 10 4 11 2" xfId="17273"/>
    <cellStyle name="Output 10 4 12" xfId="17274"/>
    <cellStyle name="Output 10 4 12 2" xfId="17275"/>
    <cellStyle name="Output 10 4 13" xfId="17276"/>
    <cellStyle name="Output 10 4 13 2" xfId="17277"/>
    <cellStyle name="Output 10 4 14" xfId="17278"/>
    <cellStyle name="Output 10 4 15" xfId="17279"/>
    <cellStyle name="Output 10 4 16" xfId="17280"/>
    <cellStyle name="Output 10 4 2" xfId="17281"/>
    <cellStyle name="Output 10 4 2 2" xfId="17282"/>
    <cellStyle name="Output 10 4 3" xfId="17283"/>
    <cellStyle name="Output 10 4 3 2" xfId="17284"/>
    <cellStyle name="Output 10 4 4" xfId="17285"/>
    <cellStyle name="Output 10 4 4 2" xfId="17286"/>
    <cellStyle name="Output 10 4 5" xfId="17287"/>
    <cellStyle name="Output 10 4 5 2" xfId="17288"/>
    <cellStyle name="Output 10 4 6" xfId="17289"/>
    <cellStyle name="Output 10 4 6 2" xfId="17290"/>
    <cellStyle name="Output 10 4 7" xfId="17291"/>
    <cellStyle name="Output 10 4 7 2" xfId="17292"/>
    <cellStyle name="Output 10 4 8" xfId="17293"/>
    <cellStyle name="Output 10 4 8 2" xfId="17294"/>
    <cellStyle name="Output 10 4 9" xfId="17295"/>
    <cellStyle name="Output 10 4 9 2" xfId="17296"/>
    <cellStyle name="Output 10 5" xfId="17297"/>
    <cellStyle name="Output 10 5 2" xfId="17298"/>
    <cellStyle name="Output 10 6" xfId="17299"/>
    <cellStyle name="Output 10 6 2" xfId="17300"/>
    <cellStyle name="Output 10 7" xfId="17301"/>
    <cellStyle name="Output 10 7 2" xfId="17302"/>
    <cellStyle name="Output 10 8" xfId="17303"/>
    <cellStyle name="Output 10 8 2" xfId="17304"/>
    <cellStyle name="Output 10_Income Statement " xfId="17305"/>
    <cellStyle name="Output 11" xfId="17306"/>
    <cellStyle name="Output 11 10" xfId="17307"/>
    <cellStyle name="Output 11 10 2" xfId="17308"/>
    <cellStyle name="Output 11 11" xfId="17309"/>
    <cellStyle name="Output 11 2" xfId="17310"/>
    <cellStyle name="Output 11 2 10" xfId="17311"/>
    <cellStyle name="Output 11 2 2" xfId="17312"/>
    <cellStyle name="Output 11 2 2 2" xfId="17313"/>
    <cellStyle name="Output 11 2 3" xfId="17314"/>
    <cellStyle name="Output 11 2 3 2" xfId="17315"/>
    <cellStyle name="Output 11 2 4" xfId="17316"/>
    <cellStyle name="Output 11 2 4 2" xfId="17317"/>
    <cellStyle name="Output 11 2 5" xfId="17318"/>
    <cellStyle name="Output 11 2 5 2" xfId="17319"/>
    <cellStyle name="Output 11 2 6" xfId="17320"/>
    <cellStyle name="Output 11 2 6 2" xfId="17321"/>
    <cellStyle name="Output 11 2 7" xfId="17322"/>
    <cellStyle name="Output 11 2 7 2" xfId="17323"/>
    <cellStyle name="Output 11 2 8" xfId="17324"/>
    <cellStyle name="Output 11 2 8 2" xfId="17325"/>
    <cellStyle name="Output 11 2 9" xfId="17326"/>
    <cellStyle name="Output 11 2 9 2" xfId="17327"/>
    <cellStyle name="Output 11 3" xfId="17328"/>
    <cellStyle name="Output 11 3 2" xfId="17329"/>
    <cellStyle name="Output 11 4" xfId="17330"/>
    <cellStyle name="Output 11 4 2" xfId="17331"/>
    <cellStyle name="Output 11 5" xfId="17332"/>
    <cellStyle name="Output 11 5 2" xfId="17333"/>
    <cellStyle name="Output 11 6" xfId="17334"/>
    <cellStyle name="Output 11 6 2" xfId="17335"/>
    <cellStyle name="Output 11 7" xfId="17336"/>
    <cellStyle name="Output 11 7 2" xfId="17337"/>
    <cellStyle name="Output 11 8" xfId="17338"/>
    <cellStyle name="Output 11 8 2" xfId="17339"/>
    <cellStyle name="Output 11 9" xfId="17340"/>
    <cellStyle name="Output 11 9 2" xfId="17341"/>
    <cellStyle name="Output 12" xfId="17342"/>
    <cellStyle name="Output 13" xfId="17343"/>
    <cellStyle name="Output 14" xfId="17344"/>
    <cellStyle name="Output 15" xfId="17345"/>
    <cellStyle name="Output 16" xfId="17346"/>
    <cellStyle name="Output 17" xfId="17347"/>
    <cellStyle name="Output 18" xfId="17348"/>
    <cellStyle name="Output 19" xfId="17349"/>
    <cellStyle name="Output 2" xfId="17350"/>
    <cellStyle name="Output 2 10" xfId="17351"/>
    <cellStyle name="Output 2 10 2" xfId="17352"/>
    <cellStyle name="Output 2 11" xfId="17353"/>
    <cellStyle name="Output 2 12" xfId="17354"/>
    <cellStyle name="Output 2 2" xfId="17355"/>
    <cellStyle name="Output 2 2 10" xfId="17356"/>
    <cellStyle name="Output 2 2 10 2" xfId="17357"/>
    <cellStyle name="Output 2 2 11" xfId="17358"/>
    <cellStyle name="Output 2 2 2" xfId="17359"/>
    <cellStyle name="Output 2 2 2 10" xfId="17360"/>
    <cellStyle name="Output 2 2 2 2" xfId="17361"/>
    <cellStyle name="Output 2 2 2 2 2" xfId="17362"/>
    <cellStyle name="Output 2 2 2 3" xfId="17363"/>
    <cellStyle name="Output 2 2 2 3 2" xfId="17364"/>
    <cellStyle name="Output 2 2 2 4" xfId="17365"/>
    <cellStyle name="Output 2 2 2 4 2" xfId="17366"/>
    <cellStyle name="Output 2 2 2 5" xfId="17367"/>
    <cellStyle name="Output 2 2 2 5 2" xfId="17368"/>
    <cellStyle name="Output 2 2 2 6" xfId="17369"/>
    <cellStyle name="Output 2 2 2 6 2" xfId="17370"/>
    <cellStyle name="Output 2 2 2 7" xfId="17371"/>
    <cellStyle name="Output 2 2 2 7 2" xfId="17372"/>
    <cellStyle name="Output 2 2 2 8" xfId="17373"/>
    <cellStyle name="Output 2 2 2 8 2" xfId="17374"/>
    <cellStyle name="Output 2 2 2 9" xfId="17375"/>
    <cellStyle name="Output 2 2 2 9 2" xfId="17376"/>
    <cellStyle name="Output 2 2 3" xfId="17377"/>
    <cellStyle name="Output 2 2 3 2" xfId="17378"/>
    <cellStyle name="Output 2 2 4" xfId="17379"/>
    <cellStyle name="Output 2 2 4 2" xfId="17380"/>
    <cellStyle name="Output 2 2 5" xfId="17381"/>
    <cellStyle name="Output 2 2 5 2" xfId="17382"/>
    <cellStyle name="Output 2 2 6" xfId="17383"/>
    <cellStyle name="Output 2 2 6 2" xfId="17384"/>
    <cellStyle name="Output 2 2 7" xfId="17385"/>
    <cellStyle name="Output 2 2 7 2" xfId="17386"/>
    <cellStyle name="Output 2 2 8" xfId="17387"/>
    <cellStyle name="Output 2 2 8 2" xfId="17388"/>
    <cellStyle name="Output 2 2 9" xfId="17389"/>
    <cellStyle name="Output 2 2 9 2" xfId="17390"/>
    <cellStyle name="Output 2 3" xfId="17391"/>
    <cellStyle name="Output 2 3 10" xfId="17392"/>
    <cellStyle name="Output 2 3 10 2" xfId="17393"/>
    <cellStyle name="Output 2 3 11" xfId="17394"/>
    <cellStyle name="Output 2 3 2" xfId="17395"/>
    <cellStyle name="Output 2 3 2 10" xfId="17396"/>
    <cellStyle name="Output 2 3 2 2" xfId="17397"/>
    <cellStyle name="Output 2 3 2 2 2" xfId="17398"/>
    <cellStyle name="Output 2 3 2 3" xfId="17399"/>
    <cellStyle name="Output 2 3 2 3 2" xfId="17400"/>
    <cellStyle name="Output 2 3 2 4" xfId="17401"/>
    <cellStyle name="Output 2 3 2 4 2" xfId="17402"/>
    <cellStyle name="Output 2 3 2 5" xfId="17403"/>
    <cellStyle name="Output 2 3 2 5 2" xfId="17404"/>
    <cellStyle name="Output 2 3 2 6" xfId="17405"/>
    <cellStyle name="Output 2 3 2 6 2" xfId="17406"/>
    <cellStyle name="Output 2 3 2 7" xfId="17407"/>
    <cellStyle name="Output 2 3 2 7 2" xfId="17408"/>
    <cellStyle name="Output 2 3 2 8" xfId="17409"/>
    <cellStyle name="Output 2 3 2 8 2" xfId="17410"/>
    <cellStyle name="Output 2 3 2 9" xfId="17411"/>
    <cellStyle name="Output 2 3 2 9 2" xfId="17412"/>
    <cellStyle name="Output 2 3 3" xfId="17413"/>
    <cellStyle name="Output 2 3 3 2" xfId="17414"/>
    <cellStyle name="Output 2 3 4" xfId="17415"/>
    <cellStyle name="Output 2 3 4 2" xfId="17416"/>
    <cellStyle name="Output 2 3 5" xfId="17417"/>
    <cellStyle name="Output 2 3 5 2" xfId="17418"/>
    <cellStyle name="Output 2 3 6" xfId="17419"/>
    <cellStyle name="Output 2 3 6 2" xfId="17420"/>
    <cellStyle name="Output 2 3 7" xfId="17421"/>
    <cellStyle name="Output 2 3 7 2" xfId="17422"/>
    <cellStyle name="Output 2 3 8" xfId="17423"/>
    <cellStyle name="Output 2 3 8 2" xfId="17424"/>
    <cellStyle name="Output 2 3 9" xfId="17425"/>
    <cellStyle name="Output 2 3 9 2" xfId="17426"/>
    <cellStyle name="Output 2 4" xfId="17427"/>
    <cellStyle name="Output 2 4 10" xfId="17428"/>
    <cellStyle name="Output 2 4 10 2" xfId="17429"/>
    <cellStyle name="Output 2 4 11" xfId="17430"/>
    <cellStyle name="Output 2 4 2" xfId="17431"/>
    <cellStyle name="Output 2 4 2 10" xfId="17432"/>
    <cellStyle name="Output 2 4 2 2" xfId="17433"/>
    <cellStyle name="Output 2 4 2 2 2" xfId="17434"/>
    <cellStyle name="Output 2 4 2 3" xfId="17435"/>
    <cellStyle name="Output 2 4 2 3 2" xfId="17436"/>
    <cellStyle name="Output 2 4 2 4" xfId="17437"/>
    <cellStyle name="Output 2 4 2 4 2" xfId="17438"/>
    <cellStyle name="Output 2 4 2 5" xfId="17439"/>
    <cellStyle name="Output 2 4 2 5 2" xfId="17440"/>
    <cellStyle name="Output 2 4 2 6" xfId="17441"/>
    <cellStyle name="Output 2 4 2 6 2" xfId="17442"/>
    <cellStyle name="Output 2 4 2 7" xfId="17443"/>
    <cellStyle name="Output 2 4 2 7 2" xfId="17444"/>
    <cellStyle name="Output 2 4 2 8" xfId="17445"/>
    <cellStyle name="Output 2 4 2 8 2" xfId="17446"/>
    <cellStyle name="Output 2 4 2 9" xfId="17447"/>
    <cellStyle name="Output 2 4 2 9 2" xfId="17448"/>
    <cellStyle name="Output 2 4 3" xfId="17449"/>
    <cellStyle name="Output 2 4 3 2" xfId="17450"/>
    <cellStyle name="Output 2 4 4" xfId="17451"/>
    <cellStyle name="Output 2 4 4 2" xfId="17452"/>
    <cellStyle name="Output 2 4 5" xfId="17453"/>
    <cellStyle name="Output 2 4 5 2" xfId="17454"/>
    <cellStyle name="Output 2 4 6" xfId="17455"/>
    <cellStyle name="Output 2 4 6 2" xfId="17456"/>
    <cellStyle name="Output 2 4 7" xfId="17457"/>
    <cellStyle name="Output 2 4 7 2" xfId="17458"/>
    <cellStyle name="Output 2 4 8" xfId="17459"/>
    <cellStyle name="Output 2 4 8 2" xfId="17460"/>
    <cellStyle name="Output 2 4 9" xfId="17461"/>
    <cellStyle name="Output 2 4 9 2" xfId="17462"/>
    <cellStyle name="Output 2 5" xfId="17463"/>
    <cellStyle name="Output 2 5 10" xfId="17464"/>
    <cellStyle name="Output 2 5 2" xfId="17465"/>
    <cellStyle name="Output 2 5 2 2" xfId="17466"/>
    <cellStyle name="Output 2 5 3" xfId="17467"/>
    <cellStyle name="Output 2 5 3 2" xfId="17468"/>
    <cellStyle name="Output 2 5 4" xfId="17469"/>
    <cellStyle name="Output 2 5 4 2" xfId="17470"/>
    <cellStyle name="Output 2 5 5" xfId="17471"/>
    <cellStyle name="Output 2 5 5 2" xfId="17472"/>
    <cellStyle name="Output 2 5 6" xfId="17473"/>
    <cellStyle name="Output 2 5 6 2" xfId="17474"/>
    <cellStyle name="Output 2 5 7" xfId="17475"/>
    <cellStyle name="Output 2 5 7 2" xfId="17476"/>
    <cellStyle name="Output 2 5 8" xfId="17477"/>
    <cellStyle name="Output 2 5 8 2" xfId="17478"/>
    <cellStyle name="Output 2 5 9" xfId="17479"/>
    <cellStyle name="Output 2 5 9 2" xfId="17480"/>
    <cellStyle name="Output 2 6" xfId="17481"/>
    <cellStyle name="Output 2 6 10" xfId="17482"/>
    <cellStyle name="Output 2 6 10 2" xfId="17483"/>
    <cellStyle name="Output 2 6 11" xfId="17484"/>
    <cellStyle name="Output 2 6 11 2" xfId="17485"/>
    <cellStyle name="Output 2 6 12" xfId="17486"/>
    <cellStyle name="Output 2 6 12 2" xfId="17487"/>
    <cellStyle name="Output 2 6 13" xfId="17488"/>
    <cellStyle name="Output 2 6 13 2" xfId="17489"/>
    <cellStyle name="Output 2 6 14" xfId="17490"/>
    <cellStyle name="Output 2 6 15" xfId="17491"/>
    <cellStyle name="Output 2 6 16" xfId="17492"/>
    <cellStyle name="Output 2 6 2" xfId="17493"/>
    <cellStyle name="Output 2 6 2 2" xfId="17494"/>
    <cellStyle name="Output 2 6 3" xfId="17495"/>
    <cellStyle name="Output 2 6 3 2" xfId="17496"/>
    <cellStyle name="Output 2 6 4" xfId="17497"/>
    <cellStyle name="Output 2 6 4 2" xfId="17498"/>
    <cellStyle name="Output 2 6 5" xfId="17499"/>
    <cellStyle name="Output 2 6 5 2" xfId="17500"/>
    <cellStyle name="Output 2 6 6" xfId="17501"/>
    <cellStyle name="Output 2 6 6 2" xfId="17502"/>
    <cellStyle name="Output 2 6 7" xfId="17503"/>
    <cellStyle name="Output 2 6 7 2" xfId="17504"/>
    <cellStyle name="Output 2 6 8" xfId="17505"/>
    <cellStyle name="Output 2 6 8 2" xfId="17506"/>
    <cellStyle name="Output 2 6 9" xfId="17507"/>
    <cellStyle name="Output 2 6 9 2" xfId="17508"/>
    <cellStyle name="Output 2 7" xfId="17509"/>
    <cellStyle name="Output 2 7 2" xfId="17510"/>
    <cellStyle name="Output 2 8" xfId="17511"/>
    <cellStyle name="Output 2 8 2" xfId="17512"/>
    <cellStyle name="Output 2 9" xfId="17513"/>
    <cellStyle name="Output 2 9 2" xfId="17514"/>
    <cellStyle name="Output 2_FERC versus US GAAP differences - GSE MECO and Nantucket" xfId="17515"/>
    <cellStyle name="Output 20" xfId="17516"/>
    <cellStyle name="Output 21" xfId="17517"/>
    <cellStyle name="Output 22" xfId="17518"/>
    <cellStyle name="Output 23" xfId="17519"/>
    <cellStyle name="Output 3" xfId="17520"/>
    <cellStyle name="Output 3 2" xfId="17521"/>
    <cellStyle name="Output 3 2 10" xfId="17522"/>
    <cellStyle name="Output 3 2 10 2" xfId="17523"/>
    <cellStyle name="Output 3 2 11" xfId="17524"/>
    <cellStyle name="Output 3 2 2" xfId="17525"/>
    <cellStyle name="Output 3 2 2 10" xfId="17526"/>
    <cellStyle name="Output 3 2 2 2" xfId="17527"/>
    <cellStyle name="Output 3 2 2 2 2" xfId="17528"/>
    <cellStyle name="Output 3 2 2 3" xfId="17529"/>
    <cellStyle name="Output 3 2 2 3 2" xfId="17530"/>
    <cellStyle name="Output 3 2 2 4" xfId="17531"/>
    <cellStyle name="Output 3 2 2 4 2" xfId="17532"/>
    <cellStyle name="Output 3 2 2 5" xfId="17533"/>
    <cellStyle name="Output 3 2 2 5 2" xfId="17534"/>
    <cellStyle name="Output 3 2 2 6" xfId="17535"/>
    <cellStyle name="Output 3 2 2 6 2" xfId="17536"/>
    <cellStyle name="Output 3 2 2 7" xfId="17537"/>
    <cellStyle name="Output 3 2 2 7 2" xfId="17538"/>
    <cellStyle name="Output 3 2 2 8" xfId="17539"/>
    <cellStyle name="Output 3 2 2 8 2" xfId="17540"/>
    <cellStyle name="Output 3 2 2 9" xfId="17541"/>
    <cellStyle name="Output 3 2 2 9 2" xfId="17542"/>
    <cellStyle name="Output 3 2 3" xfId="17543"/>
    <cellStyle name="Output 3 2 3 2" xfId="17544"/>
    <cellStyle name="Output 3 2 4" xfId="17545"/>
    <cellStyle name="Output 3 2 4 2" xfId="17546"/>
    <cellStyle name="Output 3 2 5" xfId="17547"/>
    <cellStyle name="Output 3 2 5 2" xfId="17548"/>
    <cellStyle name="Output 3 2 6" xfId="17549"/>
    <cellStyle name="Output 3 2 6 2" xfId="17550"/>
    <cellStyle name="Output 3 2 7" xfId="17551"/>
    <cellStyle name="Output 3 2 7 2" xfId="17552"/>
    <cellStyle name="Output 3 2 8" xfId="17553"/>
    <cellStyle name="Output 3 2 8 2" xfId="17554"/>
    <cellStyle name="Output 3 2 9" xfId="17555"/>
    <cellStyle name="Output 3 2 9 2" xfId="17556"/>
    <cellStyle name="Output 3 3" xfId="17557"/>
    <cellStyle name="Output 3 3 10" xfId="17558"/>
    <cellStyle name="Output 3 3 2" xfId="17559"/>
    <cellStyle name="Output 3 3 2 2" xfId="17560"/>
    <cellStyle name="Output 3 3 3" xfId="17561"/>
    <cellStyle name="Output 3 3 3 2" xfId="17562"/>
    <cellStyle name="Output 3 3 4" xfId="17563"/>
    <cellStyle name="Output 3 3 4 2" xfId="17564"/>
    <cellStyle name="Output 3 3 5" xfId="17565"/>
    <cellStyle name="Output 3 3 5 2" xfId="17566"/>
    <cellStyle name="Output 3 3 6" xfId="17567"/>
    <cellStyle name="Output 3 3 6 2" xfId="17568"/>
    <cellStyle name="Output 3 3 7" xfId="17569"/>
    <cellStyle name="Output 3 3 7 2" xfId="17570"/>
    <cellStyle name="Output 3 3 8" xfId="17571"/>
    <cellStyle name="Output 3 3 8 2" xfId="17572"/>
    <cellStyle name="Output 3 3 9" xfId="17573"/>
    <cellStyle name="Output 3 3 9 2" xfId="17574"/>
    <cellStyle name="Output 3 4" xfId="17575"/>
    <cellStyle name="Output 3 4 10" xfId="17576"/>
    <cellStyle name="Output 3 4 10 2" xfId="17577"/>
    <cellStyle name="Output 3 4 11" xfId="17578"/>
    <cellStyle name="Output 3 4 11 2" xfId="17579"/>
    <cellStyle name="Output 3 4 12" xfId="17580"/>
    <cellStyle name="Output 3 4 12 2" xfId="17581"/>
    <cellStyle name="Output 3 4 13" xfId="17582"/>
    <cellStyle name="Output 3 4 13 2" xfId="17583"/>
    <cellStyle name="Output 3 4 14" xfId="17584"/>
    <cellStyle name="Output 3 4 15" xfId="17585"/>
    <cellStyle name="Output 3 4 16" xfId="17586"/>
    <cellStyle name="Output 3 4 2" xfId="17587"/>
    <cellStyle name="Output 3 4 2 2" xfId="17588"/>
    <cellStyle name="Output 3 4 3" xfId="17589"/>
    <cellStyle name="Output 3 4 3 2" xfId="17590"/>
    <cellStyle name="Output 3 4 4" xfId="17591"/>
    <cellStyle name="Output 3 4 4 2" xfId="17592"/>
    <cellStyle name="Output 3 4 5" xfId="17593"/>
    <cellStyle name="Output 3 4 5 2" xfId="17594"/>
    <cellStyle name="Output 3 4 6" xfId="17595"/>
    <cellStyle name="Output 3 4 6 2" xfId="17596"/>
    <cellStyle name="Output 3 4 7" xfId="17597"/>
    <cellStyle name="Output 3 4 7 2" xfId="17598"/>
    <cellStyle name="Output 3 4 8" xfId="17599"/>
    <cellStyle name="Output 3 4 8 2" xfId="17600"/>
    <cellStyle name="Output 3 4 9" xfId="17601"/>
    <cellStyle name="Output 3 4 9 2" xfId="17602"/>
    <cellStyle name="Output 3 5" xfId="17603"/>
    <cellStyle name="Output 3 5 2" xfId="17604"/>
    <cellStyle name="Output 3 6" xfId="17605"/>
    <cellStyle name="Output 3 6 2" xfId="17606"/>
    <cellStyle name="Output 3 7" xfId="17607"/>
    <cellStyle name="Output 3 7 2" xfId="17608"/>
    <cellStyle name="Output 3 8" xfId="17609"/>
    <cellStyle name="Output 3 8 2" xfId="17610"/>
    <cellStyle name="Output 3 9" xfId="17611"/>
    <cellStyle name="Output 3_Income Statement " xfId="17612"/>
    <cellStyle name="Output 4" xfId="17613"/>
    <cellStyle name="Output 4 2" xfId="17614"/>
    <cellStyle name="Output 4 2 10" xfId="17615"/>
    <cellStyle name="Output 4 2 10 2" xfId="17616"/>
    <cellStyle name="Output 4 2 11" xfId="17617"/>
    <cellStyle name="Output 4 2 2" xfId="17618"/>
    <cellStyle name="Output 4 2 2 10" xfId="17619"/>
    <cellStyle name="Output 4 2 2 2" xfId="17620"/>
    <cellStyle name="Output 4 2 2 2 2" xfId="17621"/>
    <cellStyle name="Output 4 2 2 3" xfId="17622"/>
    <cellStyle name="Output 4 2 2 3 2" xfId="17623"/>
    <cellStyle name="Output 4 2 2 4" xfId="17624"/>
    <cellStyle name="Output 4 2 2 4 2" xfId="17625"/>
    <cellStyle name="Output 4 2 2 5" xfId="17626"/>
    <cellStyle name="Output 4 2 2 5 2" xfId="17627"/>
    <cellStyle name="Output 4 2 2 6" xfId="17628"/>
    <cellStyle name="Output 4 2 2 6 2" xfId="17629"/>
    <cellStyle name="Output 4 2 2 7" xfId="17630"/>
    <cellStyle name="Output 4 2 2 7 2" xfId="17631"/>
    <cellStyle name="Output 4 2 2 8" xfId="17632"/>
    <cellStyle name="Output 4 2 2 8 2" xfId="17633"/>
    <cellStyle name="Output 4 2 2 9" xfId="17634"/>
    <cellStyle name="Output 4 2 2 9 2" xfId="17635"/>
    <cellStyle name="Output 4 2 3" xfId="17636"/>
    <cellStyle name="Output 4 2 3 2" xfId="17637"/>
    <cellStyle name="Output 4 2 4" xfId="17638"/>
    <cellStyle name="Output 4 2 4 2" xfId="17639"/>
    <cellStyle name="Output 4 2 5" xfId="17640"/>
    <cellStyle name="Output 4 2 5 2" xfId="17641"/>
    <cellStyle name="Output 4 2 6" xfId="17642"/>
    <cellStyle name="Output 4 2 6 2" xfId="17643"/>
    <cellStyle name="Output 4 2 7" xfId="17644"/>
    <cellStyle name="Output 4 2 7 2" xfId="17645"/>
    <cellStyle name="Output 4 2 8" xfId="17646"/>
    <cellStyle name="Output 4 2 8 2" xfId="17647"/>
    <cellStyle name="Output 4 2 9" xfId="17648"/>
    <cellStyle name="Output 4 2 9 2" xfId="17649"/>
    <cellStyle name="Output 4 3" xfId="17650"/>
    <cellStyle name="Output 4 3 10" xfId="17651"/>
    <cellStyle name="Output 4 3 2" xfId="17652"/>
    <cellStyle name="Output 4 3 2 2" xfId="17653"/>
    <cellStyle name="Output 4 3 3" xfId="17654"/>
    <cellStyle name="Output 4 3 3 2" xfId="17655"/>
    <cellStyle name="Output 4 3 4" xfId="17656"/>
    <cellStyle name="Output 4 3 4 2" xfId="17657"/>
    <cellStyle name="Output 4 3 5" xfId="17658"/>
    <cellStyle name="Output 4 3 5 2" xfId="17659"/>
    <cellStyle name="Output 4 3 6" xfId="17660"/>
    <cellStyle name="Output 4 3 6 2" xfId="17661"/>
    <cellStyle name="Output 4 3 7" xfId="17662"/>
    <cellStyle name="Output 4 3 7 2" xfId="17663"/>
    <cellStyle name="Output 4 3 8" xfId="17664"/>
    <cellStyle name="Output 4 3 8 2" xfId="17665"/>
    <cellStyle name="Output 4 3 9" xfId="17666"/>
    <cellStyle name="Output 4 3 9 2" xfId="17667"/>
    <cellStyle name="Output 4 4" xfId="17668"/>
    <cellStyle name="Output 4 4 10" xfId="17669"/>
    <cellStyle name="Output 4 4 10 2" xfId="17670"/>
    <cellStyle name="Output 4 4 11" xfId="17671"/>
    <cellStyle name="Output 4 4 11 2" xfId="17672"/>
    <cellStyle name="Output 4 4 12" xfId="17673"/>
    <cellStyle name="Output 4 4 12 2" xfId="17674"/>
    <cellStyle name="Output 4 4 13" xfId="17675"/>
    <cellStyle name="Output 4 4 13 2" xfId="17676"/>
    <cellStyle name="Output 4 4 14" xfId="17677"/>
    <cellStyle name="Output 4 4 15" xfId="17678"/>
    <cellStyle name="Output 4 4 16" xfId="17679"/>
    <cellStyle name="Output 4 4 2" xfId="17680"/>
    <cellStyle name="Output 4 4 2 2" xfId="17681"/>
    <cellStyle name="Output 4 4 3" xfId="17682"/>
    <cellStyle name="Output 4 4 3 2" xfId="17683"/>
    <cellStyle name="Output 4 4 4" xfId="17684"/>
    <cellStyle name="Output 4 4 4 2" xfId="17685"/>
    <cellStyle name="Output 4 4 5" xfId="17686"/>
    <cellStyle name="Output 4 4 5 2" xfId="17687"/>
    <cellStyle name="Output 4 4 6" xfId="17688"/>
    <cellStyle name="Output 4 4 6 2" xfId="17689"/>
    <cellStyle name="Output 4 4 7" xfId="17690"/>
    <cellStyle name="Output 4 4 7 2" xfId="17691"/>
    <cellStyle name="Output 4 4 8" xfId="17692"/>
    <cellStyle name="Output 4 4 8 2" xfId="17693"/>
    <cellStyle name="Output 4 4 9" xfId="17694"/>
    <cellStyle name="Output 4 4 9 2" xfId="17695"/>
    <cellStyle name="Output 4 5" xfId="17696"/>
    <cellStyle name="Output 4 5 2" xfId="17697"/>
    <cellStyle name="Output 4 6" xfId="17698"/>
    <cellStyle name="Output 4 6 2" xfId="17699"/>
    <cellStyle name="Output 4 7" xfId="17700"/>
    <cellStyle name="Output 4 7 2" xfId="17701"/>
    <cellStyle name="Output 4 8" xfId="17702"/>
    <cellStyle name="Output 4 8 2" xfId="17703"/>
    <cellStyle name="Output 4_Income Statement " xfId="17704"/>
    <cellStyle name="Output 5" xfId="17705"/>
    <cellStyle name="Output 5 2" xfId="17706"/>
    <cellStyle name="Output 5 2 10" xfId="17707"/>
    <cellStyle name="Output 5 2 10 2" xfId="17708"/>
    <cellStyle name="Output 5 2 11" xfId="17709"/>
    <cellStyle name="Output 5 2 2" xfId="17710"/>
    <cellStyle name="Output 5 2 2 10" xfId="17711"/>
    <cellStyle name="Output 5 2 2 2" xfId="17712"/>
    <cellStyle name="Output 5 2 2 2 2" xfId="17713"/>
    <cellStyle name="Output 5 2 2 3" xfId="17714"/>
    <cellStyle name="Output 5 2 2 3 2" xfId="17715"/>
    <cellStyle name="Output 5 2 2 4" xfId="17716"/>
    <cellStyle name="Output 5 2 2 4 2" xfId="17717"/>
    <cellStyle name="Output 5 2 2 5" xfId="17718"/>
    <cellStyle name="Output 5 2 2 5 2" xfId="17719"/>
    <cellStyle name="Output 5 2 2 6" xfId="17720"/>
    <cellStyle name="Output 5 2 2 6 2" xfId="17721"/>
    <cellStyle name="Output 5 2 2 7" xfId="17722"/>
    <cellStyle name="Output 5 2 2 7 2" xfId="17723"/>
    <cellStyle name="Output 5 2 2 8" xfId="17724"/>
    <cellStyle name="Output 5 2 2 8 2" xfId="17725"/>
    <cellStyle name="Output 5 2 2 9" xfId="17726"/>
    <cellStyle name="Output 5 2 2 9 2" xfId="17727"/>
    <cellStyle name="Output 5 2 3" xfId="17728"/>
    <cellStyle name="Output 5 2 3 2" xfId="17729"/>
    <cellStyle name="Output 5 2 4" xfId="17730"/>
    <cellStyle name="Output 5 2 4 2" xfId="17731"/>
    <cellStyle name="Output 5 2 5" xfId="17732"/>
    <cellStyle name="Output 5 2 5 2" xfId="17733"/>
    <cellStyle name="Output 5 2 6" xfId="17734"/>
    <cellStyle name="Output 5 2 6 2" xfId="17735"/>
    <cellStyle name="Output 5 2 7" xfId="17736"/>
    <cellStyle name="Output 5 2 7 2" xfId="17737"/>
    <cellStyle name="Output 5 2 8" xfId="17738"/>
    <cellStyle name="Output 5 2 8 2" xfId="17739"/>
    <cellStyle name="Output 5 2 9" xfId="17740"/>
    <cellStyle name="Output 5 2 9 2" xfId="17741"/>
    <cellStyle name="Output 5 3" xfId="17742"/>
    <cellStyle name="Output 5 3 10" xfId="17743"/>
    <cellStyle name="Output 5 3 2" xfId="17744"/>
    <cellStyle name="Output 5 3 2 2" xfId="17745"/>
    <cellStyle name="Output 5 3 3" xfId="17746"/>
    <cellStyle name="Output 5 3 3 2" xfId="17747"/>
    <cellStyle name="Output 5 3 4" xfId="17748"/>
    <cellStyle name="Output 5 3 4 2" xfId="17749"/>
    <cellStyle name="Output 5 3 5" xfId="17750"/>
    <cellStyle name="Output 5 3 5 2" xfId="17751"/>
    <cellStyle name="Output 5 3 6" xfId="17752"/>
    <cellStyle name="Output 5 3 6 2" xfId="17753"/>
    <cellStyle name="Output 5 3 7" xfId="17754"/>
    <cellStyle name="Output 5 3 7 2" xfId="17755"/>
    <cellStyle name="Output 5 3 8" xfId="17756"/>
    <cellStyle name="Output 5 3 8 2" xfId="17757"/>
    <cellStyle name="Output 5 3 9" xfId="17758"/>
    <cellStyle name="Output 5 3 9 2" xfId="17759"/>
    <cellStyle name="Output 5 4" xfId="17760"/>
    <cellStyle name="Output 5 4 10" xfId="17761"/>
    <cellStyle name="Output 5 4 10 2" xfId="17762"/>
    <cellStyle name="Output 5 4 11" xfId="17763"/>
    <cellStyle name="Output 5 4 11 2" xfId="17764"/>
    <cellStyle name="Output 5 4 12" xfId="17765"/>
    <cellStyle name="Output 5 4 12 2" xfId="17766"/>
    <cellStyle name="Output 5 4 13" xfId="17767"/>
    <cellStyle name="Output 5 4 13 2" xfId="17768"/>
    <cellStyle name="Output 5 4 14" xfId="17769"/>
    <cellStyle name="Output 5 4 15" xfId="17770"/>
    <cellStyle name="Output 5 4 16" xfId="17771"/>
    <cellStyle name="Output 5 4 2" xfId="17772"/>
    <cellStyle name="Output 5 4 2 2" xfId="17773"/>
    <cellStyle name="Output 5 4 3" xfId="17774"/>
    <cellStyle name="Output 5 4 3 2" xfId="17775"/>
    <cellStyle name="Output 5 4 4" xfId="17776"/>
    <cellStyle name="Output 5 4 4 2" xfId="17777"/>
    <cellStyle name="Output 5 4 5" xfId="17778"/>
    <cellStyle name="Output 5 4 5 2" xfId="17779"/>
    <cellStyle name="Output 5 4 6" xfId="17780"/>
    <cellStyle name="Output 5 4 6 2" xfId="17781"/>
    <cellStyle name="Output 5 4 7" xfId="17782"/>
    <cellStyle name="Output 5 4 7 2" xfId="17783"/>
    <cellStyle name="Output 5 4 8" xfId="17784"/>
    <cellStyle name="Output 5 4 8 2" xfId="17785"/>
    <cellStyle name="Output 5 4 9" xfId="17786"/>
    <cellStyle name="Output 5 4 9 2" xfId="17787"/>
    <cellStyle name="Output 5 5" xfId="17788"/>
    <cellStyle name="Output 5 5 2" xfId="17789"/>
    <cellStyle name="Output 5 6" xfId="17790"/>
    <cellStyle name="Output 5 6 2" xfId="17791"/>
    <cellStyle name="Output 5 7" xfId="17792"/>
    <cellStyle name="Output 5 7 2" xfId="17793"/>
    <cellStyle name="Output 5 8" xfId="17794"/>
    <cellStyle name="Output 5 8 2" xfId="17795"/>
    <cellStyle name="Output 5_Income Statement " xfId="17796"/>
    <cellStyle name="Output 6" xfId="17797"/>
    <cellStyle name="Output 6 2" xfId="17798"/>
    <cellStyle name="Output 6 2 10" xfId="17799"/>
    <cellStyle name="Output 6 2 10 2" xfId="17800"/>
    <cellStyle name="Output 6 2 11" xfId="17801"/>
    <cellStyle name="Output 6 2 2" xfId="17802"/>
    <cellStyle name="Output 6 2 2 10" xfId="17803"/>
    <cellStyle name="Output 6 2 2 2" xfId="17804"/>
    <cellStyle name="Output 6 2 2 2 2" xfId="17805"/>
    <cellStyle name="Output 6 2 2 3" xfId="17806"/>
    <cellStyle name="Output 6 2 2 3 2" xfId="17807"/>
    <cellStyle name="Output 6 2 2 4" xfId="17808"/>
    <cellStyle name="Output 6 2 2 4 2" xfId="17809"/>
    <cellStyle name="Output 6 2 2 5" xfId="17810"/>
    <cellStyle name="Output 6 2 2 5 2" xfId="17811"/>
    <cellStyle name="Output 6 2 2 6" xfId="17812"/>
    <cellStyle name="Output 6 2 2 6 2" xfId="17813"/>
    <cellStyle name="Output 6 2 2 7" xfId="17814"/>
    <cellStyle name="Output 6 2 2 7 2" xfId="17815"/>
    <cellStyle name="Output 6 2 2 8" xfId="17816"/>
    <cellStyle name="Output 6 2 2 8 2" xfId="17817"/>
    <cellStyle name="Output 6 2 2 9" xfId="17818"/>
    <cellStyle name="Output 6 2 2 9 2" xfId="17819"/>
    <cellStyle name="Output 6 2 3" xfId="17820"/>
    <cellStyle name="Output 6 2 3 2" xfId="17821"/>
    <cellStyle name="Output 6 2 4" xfId="17822"/>
    <cellStyle name="Output 6 2 4 2" xfId="17823"/>
    <cellStyle name="Output 6 2 5" xfId="17824"/>
    <cellStyle name="Output 6 2 5 2" xfId="17825"/>
    <cellStyle name="Output 6 2 6" xfId="17826"/>
    <cellStyle name="Output 6 2 6 2" xfId="17827"/>
    <cellStyle name="Output 6 2 7" xfId="17828"/>
    <cellStyle name="Output 6 2 7 2" xfId="17829"/>
    <cellStyle name="Output 6 2 8" xfId="17830"/>
    <cellStyle name="Output 6 2 8 2" xfId="17831"/>
    <cellStyle name="Output 6 2 9" xfId="17832"/>
    <cellStyle name="Output 6 2 9 2" xfId="17833"/>
    <cellStyle name="Output 6 3" xfId="17834"/>
    <cellStyle name="Output 6 3 10" xfId="17835"/>
    <cellStyle name="Output 6 3 2" xfId="17836"/>
    <cellStyle name="Output 6 3 2 2" xfId="17837"/>
    <cellStyle name="Output 6 3 3" xfId="17838"/>
    <cellStyle name="Output 6 3 3 2" xfId="17839"/>
    <cellStyle name="Output 6 3 4" xfId="17840"/>
    <cellStyle name="Output 6 3 4 2" xfId="17841"/>
    <cellStyle name="Output 6 3 5" xfId="17842"/>
    <cellStyle name="Output 6 3 5 2" xfId="17843"/>
    <cellStyle name="Output 6 3 6" xfId="17844"/>
    <cellStyle name="Output 6 3 6 2" xfId="17845"/>
    <cellStyle name="Output 6 3 7" xfId="17846"/>
    <cellStyle name="Output 6 3 7 2" xfId="17847"/>
    <cellStyle name="Output 6 3 8" xfId="17848"/>
    <cellStyle name="Output 6 3 8 2" xfId="17849"/>
    <cellStyle name="Output 6 3 9" xfId="17850"/>
    <cellStyle name="Output 6 3 9 2" xfId="17851"/>
    <cellStyle name="Output 6 4" xfId="17852"/>
    <cellStyle name="Output 6 4 10" xfId="17853"/>
    <cellStyle name="Output 6 4 10 2" xfId="17854"/>
    <cellStyle name="Output 6 4 11" xfId="17855"/>
    <cellStyle name="Output 6 4 11 2" xfId="17856"/>
    <cellStyle name="Output 6 4 12" xfId="17857"/>
    <cellStyle name="Output 6 4 12 2" xfId="17858"/>
    <cellStyle name="Output 6 4 13" xfId="17859"/>
    <cellStyle name="Output 6 4 13 2" xfId="17860"/>
    <cellStyle name="Output 6 4 14" xfId="17861"/>
    <cellStyle name="Output 6 4 15" xfId="17862"/>
    <cellStyle name="Output 6 4 16" xfId="17863"/>
    <cellStyle name="Output 6 4 2" xfId="17864"/>
    <cellStyle name="Output 6 4 2 2" xfId="17865"/>
    <cellStyle name="Output 6 4 3" xfId="17866"/>
    <cellStyle name="Output 6 4 3 2" xfId="17867"/>
    <cellStyle name="Output 6 4 4" xfId="17868"/>
    <cellStyle name="Output 6 4 4 2" xfId="17869"/>
    <cellStyle name="Output 6 4 5" xfId="17870"/>
    <cellStyle name="Output 6 4 5 2" xfId="17871"/>
    <cellStyle name="Output 6 4 6" xfId="17872"/>
    <cellStyle name="Output 6 4 6 2" xfId="17873"/>
    <cellStyle name="Output 6 4 7" xfId="17874"/>
    <cellStyle name="Output 6 4 7 2" xfId="17875"/>
    <cellStyle name="Output 6 4 8" xfId="17876"/>
    <cellStyle name="Output 6 4 8 2" xfId="17877"/>
    <cellStyle name="Output 6 4 9" xfId="17878"/>
    <cellStyle name="Output 6 4 9 2" xfId="17879"/>
    <cellStyle name="Output 6 5" xfId="17880"/>
    <cellStyle name="Output 6 5 2" xfId="17881"/>
    <cellStyle name="Output 6 6" xfId="17882"/>
    <cellStyle name="Output 6 6 2" xfId="17883"/>
    <cellStyle name="Output 6 7" xfId="17884"/>
    <cellStyle name="Output 6 7 2" xfId="17885"/>
    <cellStyle name="Output 6 8" xfId="17886"/>
    <cellStyle name="Output 6 8 2" xfId="17887"/>
    <cellStyle name="Output 6_Income Statement " xfId="17888"/>
    <cellStyle name="Output 7" xfId="17889"/>
    <cellStyle name="Output 7 2" xfId="17890"/>
    <cellStyle name="Output 7 2 10" xfId="17891"/>
    <cellStyle name="Output 7 2 10 2" xfId="17892"/>
    <cellStyle name="Output 7 2 11" xfId="17893"/>
    <cellStyle name="Output 7 2 2" xfId="17894"/>
    <cellStyle name="Output 7 2 2 10" xfId="17895"/>
    <cellStyle name="Output 7 2 2 2" xfId="17896"/>
    <cellStyle name="Output 7 2 2 2 2" xfId="17897"/>
    <cellStyle name="Output 7 2 2 3" xfId="17898"/>
    <cellStyle name="Output 7 2 2 3 2" xfId="17899"/>
    <cellStyle name="Output 7 2 2 4" xfId="17900"/>
    <cellStyle name="Output 7 2 2 4 2" xfId="17901"/>
    <cellStyle name="Output 7 2 2 5" xfId="17902"/>
    <cellStyle name="Output 7 2 2 5 2" xfId="17903"/>
    <cellStyle name="Output 7 2 2 6" xfId="17904"/>
    <cellStyle name="Output 7 2 2 6 2" xfId="17905"/>
    <cellStyle name="Output 7 2 2 7" xfId="17906"/>
    <cellStyle name="Output 7 2 2 7 2" xfId="17907"/>
    <cellStyle name="Output 7 2 2 8" xfId="17908"/>
    <cellStyle name="Output 7 2 2 8 2" xfId="17909"/>
    <cellStyle name="Output 7 2 2 9" xfId="17910"/>
    <cellStyle name="Output 7 2 2 9 2" xfId="17911"/>
    <cellStyle name="Output 7 2 3" xfId="17912"/>
    <cellStyle name="Output 7 2 3 2" xfId="17913"/>
    <cellStyle name="Output 7 2 4" xfId="17914"/>
    <cellStyle name="Output 7 2 4 2" xfId="17915"/>
    <cellStyle name="Output 7 2 5" xfId="17916"/>
    <cellStyle name="Output 7 2 5 2" xfId="17917"/>
    <cellStyle name="Output 7 2 6" xfId="17918"/>
    <cellStyle name="Output 7 2 6 2" xfId="17919"/>
    <cellStyle name="Output 7 2 7" xfId="17920"/>
    <cellStyle name="Output 7 2 7 2" xfId="17921"/>
    <cellStyle name="Output 7 2 8" xfId="17922"/>
    <cellStyle name="Output 7 2 8 2" xfId="17923"/>
    <cellStyle name="Output 7 2 9" xfId="17924"/>
    <cellStyle name="Output 7 2 9 2" xfId="17925"/>
    <cellStyle name="Output 7 3" xfId="17926"/>
    <cellStyle name="Output 7 3 10" xfId="17927"/>
    <cellStyle name="Output 7 3 2" xfId="17928"/>
    <cellStyle name="Output 7 3 2 2" xfId="17929"/>
    <cellStyle name="Output 7 3 3" xfId="17930"/>
    <cellStyle name="Output 7 3 3 2" xfId="17931"/>
    <cellStyle name="Output 7 3 4" xfId="17932"/>
    <cellStyle name="Output 7 3 4 2" xfId="17933"/>
    <cellStyle name="Output 7 3 5" xfId="17934"/>
    <cellStyle name="Output 7 3 5 2" xfId="17935"/>
    <cellStyle name="Output 7 3 6" xfId="17936"/>
    <cellStyle name="Output 7 3 6 2" xfId="17937"/>
    <cellStyle name="Output 7 3 7" xfId="17938"/>
    <cellStyle name="Output 7 3 7 2" xfId="17939"/>
    <cellStyle name="Output 7 3 8" xfId="17940"/>
    <cellStyle name="Output 7 3 8 2" xfId="17941"/>
    <cellStyle name="Output 7 3 9" xfId="17942"/>
    <cellStyle name="Output 7 3 9 2" xfId="17943"/>
    <cellStyle name="Output 7 4" xfId="17944"/>
    <cellStyle name="Output 7 4 10" xfId="17945"/>
    <cellStyle name="Output 7 4 10 2" xfId="17946"/>
    <cellStyle name="Output 7 4 11" xfId="17947"/>
    <cellStyle name="Output 7 4 11 2" xfId="17948"/>
    <cellStyle name="Output 7 4 12" xfId="17949"/>
    <cellStyle name="Output 7 4 12 2" xfId="17950"/>
    <cellStyle name="Output 7 4 13" xfId="17951"/>
    <cellStyle name="Output 7 4 13 2" xfId="17952"/>
    <cellStyle name="Output 7 4 14" xfId="17953"/>
    <cellStyle name="Output 7 4 15" xfId="17954"/>
    <cellStyle name="Output 7 4 16" xfId="17955"/>
    <cellStyle name="Output 7 4 2" xfId="17956"/>
    <cellStyle name="Output 7 4 2 2" xfId="17957"/>
    <cellStyle name="Output 7 4 3" xfId="17958"/>
    <cellStyle name="Output 7 4 3 2" xfId="17959"/>
    <cellStyle name="Output 7 4 4" xfId="17960"/>
    <cellStyle name="Output 7 4 4 2" xfId="17961"/>
    <cellStyle name="Output 7 4 5" xfId="17962"/>
    <cellStyle name="Output 7 4 5 2" xfId="17963"/>
    <cellStyle name="Output 7 4 6" xfId="17964"/>
    <cellStyle name="Output 7 4 6 2" xfId="17965"/>
    <cellStyle name="Output 7 4 7" xfId="17966"/>
    <cellStyle name="Output 7 4 7 2" xfId="17967"/>
    <cellStyle name="Output 7 4 8" xfId="17968"/>
    <cellStyle name="Output 7 4 8 2" xfId="17969"/>
    <cellStyle name="Output 7 4 9" xfId="17970"/>
    <cellStyle name="Output 7 4 9 2" xfId="17971"/>
    <cellStyle name="Output 7 5" xfId="17972"/>
    <cellStyle name="Output 7 5 2" xfId="17973"/>
    <cellStyle name="Output 7 6" xfId="17974"/>
    <cellStyle name="Output 7 6 2" xfId="17975"/>
    <cellStyle name="Output 7 7" xfId="17976"/>
    <cellStyle name="Output 7 7 2" xfId="17977"/>
    <cellStyle name="Output 7 8" xfId="17978"/>
    <cellStyle name="Output 7 8 2" xfId="17979"/>
    <cellStyle name="Output 7_Income Statement " xfId="17980"/>
    <cellStyle name="Output 8" xfId="17981"/>
    <cellStyle name="Output 8 2" xfId="17982"/>
    <cellStyle name="Output 8 2 10" xfId="17983"/>
    <cellStyle name="Output 8 2 10 2" xfId="17984"/>
    <cellStyle name="Output 8 2 11" xfId="17985"/>
    <cellStyle name="Output 8 2 2" xfId="17986"/>
    <cellStyle name="Output 8 2 2 10" xfId="17987"/>
    <cellStyle name="Output 8 2 2 2" xfId="17988"/>
    <cellStyle name="Output 8 2 2 2 2" xfId="17989"/>
    <cellStyle name="Output 8 2 2 3" xfId="17990"/>
    <cellStyle name="Output 8 2 2 3 2" xfId="17991"/>
    <cellStyle name="Output 8 2 2 4" xfId="17992"/>
    <cellStyle name="Output 8 2 2 4 2" xfId="17993"/>
    <cellStyle name="Output 8 2 2 5" xfId="17994"/>
    <cellStyle name="Output 8 2 2 5 2" xfId="17995"/>
    <cellStyle name="Output 8 2 2 6" xfId="17996"/>
    <cellStyle name="Output 8 2 2 6 2" xfId="17997"/>
    <cellStyle name="Output 8 2 2 7" xfId="17998"/>
    <cellStyle name="Output 8 2 2 7 2" xfId="17999"/>
    <cellStyle name="Output 8 2 2 8" xfId="18000"/>
    <cellStyle name="Output 8 2 2 8 2" xfId="18001"/>
    <cellStyle name="Output 8 2 2 9" xfId="18002"/>
    <cellStyle name="Output 8 2 2 9 2" xfId="18003"/>
    <cellStyle name="Output 8 2 3" xfId="18004"/>
    <cellStyle name="Output 8 2 3 2" xfId="18005"/>
    <cellStyle name="Output 8 2 4" xfId="18006"/>
    <cellStyle name="Output 8 2 4 2" xfId="18007"/>
    <cellStyle name="Output 8 2 5" xfId="18008"/>
    <cellStyle name="Output 8 2 5 2" xfId="18009"/>
    <cellStyle name="Output 8 2 6" xfId="18010"/>
    <cellStyle name="Output 8 2 6 2" xfId="18011"/>
    <cellStyle name="Output 8 2 7" xfId="18012"/>
    <cellStyle name="Output 8 2 7 2" xfId="18013"/>
    <cellStyle name="Output 8 2 8" xfId="18014"/>
    <cellStyle name="Output 8 2 8 2" xfId="18015"/>
    <cellStyle name="Output 8 2 9" xfId="18016"/>
    <cellStyle name="Output 8 2 9 2" xfId="18017"/>
    <cellStyle name="Output 8 3" xfId="18018"/>
    <cellStyle name="Output 8 3 10" xfId="18019"/>
    <cellStyle name="Output 8 3 2" xfId="18020"/>
    <cellStyle name="Output 8 3 2 2" xfId="18021"/>
    <cellStyle name="Output 8 3 3" xfId="18022"/>
    <cellStyle name="Output 8 3 3 2" xfId="18023"/>
    <cellStyle name="Output 8 3 4" xfId="18024"/>
    <cellStyle name="Output 8 3 4 2" xfId="18025"/>
    <cellStyle name="Output 8 3 5" xfId="18026"/>
    <cellStyle name="Output 8 3 5 2" xfId="18027"/>
    <cellStyle name="Output 8 3 6" xfId="18028"/>
    <cellStyle name="Output 8 3 6 2" xfId="18029"/>
    <cellStyle name="Output 8 3 7" xfId="18030"/>
    <cellStyle name="Output 8 3 7 2" xfId="18031"/>
    <cellStyle name="Output 8 3 8" xfId="18032"/>
    <cellStyle name="Output 8 3 8 2" xfId="18033"/>
    <cellStyle name="Output 8 3 9" xfId="18034"/>
    <cellStyle name="Output 8 3 9 2" xfId="18035"/>
    <cellStyle name="Output 8 4" xfId="18036"/>
    <cellStyle name="Output 8 4 10" xfId="18037"/>
    <cellStyle name="Output 8 4 10 2" xfId="18038"/>
    <cellStyle name="Output 8 4 11" xfId="18039"/>
    <cellStyle name="Output 8 4 11 2" xfId="18040"/>
    <cellStyle name="Output 8 4 12" xfId="18041"/>
    <cellStyle name="Output 8 4 12 2" xfId="18042"/>
    <cellStyle name="Output 8 4 13" xfId="18043"/>
    <cellStyle name="Output 8 4 13 2" xfId="18044"/>
    <cellStyle name="Output 8 4 14" xfId="18045"/>
    <cellStyle name="Output 8 4 15" xfId="18046"/>
    <cellStyle name="Output 8 4 16" xfId="18047"/>
    <cellStyle name="Output 8 4 2" xfId="18048"/>
    <cellStyle name="Output 8 4 2 2" xfId="18049"/>
    <cellStyle name="Output 8 4 3" xfId="18050"/>
    <cellStyle name="Output 8 4 3 2" xfId="18051"/>
    <cellStyle name="Output 8 4 4" xfId="18052"/>
    <cellStyle name="Output 8 4 4 2" xfId="18053"/>
    <cellStyle name="Output 8 4 5" xfId="18054"/>
    <cellStyle name="Output 8 4 5 2" xfId="18055"/>
    <cellStyle name="Output 8 4 6" xfId="18056"/>
    <cellStyle name="Output 8 4 6 2" xfId="18057"/>
    <cellStyle name="Output 8 4 7" xfId="18058"/>
    <cellStyle name="Output 8 4 7 2" xfId="18059"/>
    <cellStyle name="Output 8 4 8" xfId="18060"/>
    <cellStyle name="Output 8 4 8 2" xfId="18061"/>
    <cellStyle name="Output 8 4 9" xfId="18062"/>
    <cellStyle name="Output 8 4 9 2" xfId="18063"/>
    <cellStyle name="Output 8 5" xfId="18064"/>
    <cellStyle name="Output 8 5 2" xfId="18065"/>
    <cellStyle name="Output 8 6" xfId="18066"/>
    <cellStyle name="Output 8 6 2" xfId="18067"/>
    <cellStyle name="Output 8 7" xfId="18068"/>
    <cellStyle name="Output 8 7 2" xfId="18069"/>
    <cellStyle name="Output 8 8" xfId="18070"/>
    <cellStyle name="Output 8 8 2" xfId="18071"/>
    <cellStyle name="Output 8_Income Statement " xfId="18072"/>
    <cellStyle name="Output 9" xfId="18073"/>
    <cellStyle name="Output 9 2" xfId="18074"/>
    <cellStyle name="Output 9 2 10" xfId="18075"/>
    <cellStyle name="Output 9 2 10 2" xfId="18076"/>
    <cellStyle name="Output 9 2 11" xfId="18077"/>
    <cellStyle name="Output 9 2 2" xfId="18078"/>
    <cellStyle name="Output 9 2 2 10" xfId="18079"/>
    <cellStyle name="Output 9 2 2 2" xfId="18080"/>
    <cellStyle name="Output 9 2 2 2 2" xfId="18081"/>
    <cellStyle name="Output 9 2 2 3" xfId="18082"/>
    <cellStyle name="Output 9 2 2 3 2" xfId="18083"/>
    <cellStyle name="Output 9 2 2 4" xfId="18084"/>
    <cellStyle name="Output 9 2 2 4 2" xfId="18085"/>
    <cellStyle name="Output 9 2 2 5" xfId="18086"/>
    <cellStyle name="Output 9 2 2 5 2" xfId="18087"/>
    <cellStyle name="Output 9 2 2 6" xfId="18088"/>
    <cellStyle name="Output 9 2 2 6 2" xfId="18089"/>
    <cellStyle name="Output 9 2 2 7" xfId="18090"/>
    <cellStyle name="Output 9 2 2 7 2" xfId="18091"/>
    <cellStyle name="Output 9 2 2 8" xfId="18092"/>
    <cellStyle name="Output 9 2 2 8 2" xfId="18093"/>
    <cellStyle name="Output 9 2 2 9" xfId="18094"/>
    <cellStyle name="Output 9 2 2 9 2" xfId="18095"/>
    <cellStyle name="Output 9 2 3" xfId="18096"/>
    <cellStyle name="Output 9 2 3 2" xfId="18097"/>
    <cellStyle name="Output 9 2 4" xfId="18098"/>
    <cellStyle name="Output 9 2 4 2" xfId="18099"/>
    <cellStyle name="Output 9 2 5" xfId="18100"/>
    <cellStyle name="Output 9 2 5 2" xfId="18101"/>
    <cellStyle name="Output 9 2 6" xfId="18102"/>
    <cellStyle name="Output 9 2 6 2" xfId="18103"/>
    <cellStyle name="Output 9 2 7" xfId="18104"/>
    <cellStyle name="Output 9 2 7 2" xfId="18105"/>
    <cellStyle name="Output 9 2 8" xfId="18106"/>
    <cellStyle name="Output 9 2 8 2" xfId="18107"/>
    <cellStyle name="Output 9 2 9" xfId="18108"/>
    <cellStyle name="Output 9 2 9 2" xfId="18109"/>
    <cellStyle name="Output 9 3" xfId="18110"/>
    <cellStyle name="Output 9 3 10" xfId="18111"/>
    <cellStyle name="Output 9 3 2" xfId="18112"/>
    <cellStyle name="Output 9 3 2 2" xfId="18113"/>
    <cellStyle name="Output 9 3 3" xfId="18114"/>
    <cellStyle name="Output 9 3 3 2" xfId="18115"/>
    <cellStyle name="Output 9 3 4" xfId="18116"/>
    <cellStyle name="Output 9 3 4 2" xfId="18117"/>
    <cellStyle name="Output 9 3 5" xfId="18118"/>
    <cellStyle name="Output 9 3 5 2" xfId="18119"/>
    <cellStyle name="Output 9 3 6" xfId="18120"/>
    <cellStyle name="Output 9 3 6 2" xfId="18121"/>
    <cellStyle name="Output 9 3 7" xfId="18122"/>
    <cellStyle name="Output 9 3 7 2" xfId="18123"/>
    <cellStyle name="Output 9 3 8" xfId="18124"/>
    <cellStyle name="Output 9 3 8 2" xfId="18125"/>
    <cellStyle name="Output 9 3 9" xfId="18126"/>
    <cellStyle name="Output 9 3 9 2" xfId="18127"/>
    <cellStyle name="Output 9 4" xfId="18128"/>
    <cellStyle name="Output 9 4 10" xfId="18129"/>
    <cellStyle name="Output 9 4 10 2" xfId="18130"/>
    <cellStyle name="Output 9 4 11" xfId="18131"/>
    <cellStyle name="Output 9 4 11 2" xfId="18132"/>
    <cellStyle name="Output 9 4 12" xfId="18133"/>
    <cellStyle name="Output 9 4 12 2" xfId="18134"/>
    <cellStyle name="Output 9 4 13" xfId="18135"/>
    <cellStyle name="Output 9 4 13 2" xfId="18136"/>
    <cellStyle name="Output 9 4 14" xfId="18137"/>
    <cellStyle name="Output 9 4 15" xfId="18138"/>
    <cellStyle name="Output 9 4 16" xfId="18139"/>
    <cellStyle name="Output 9 4 2" xfId="18140"/>
    <cellStyle name="Output 9 4 2 2" xfId="18141"/>
    <cellStyle name="Output 9 4 3" xfId="18142"/>
    <cellStyle name="Output 9 4 3 2" xfId="18143"/>
    <cellStyle name="Output 9 4 4" xfId="18144"/>
    <cellStyle name="Output 9 4 4 2" xfId="18145"/>
    <cellStyle name="Output 9 4 5" xfId="18146"/>
    <cellStyle name="Output 9 4 5 2" xfId="18147"/>
    <cellStyle name="Output 9 4 6" xfId="18148"/>
    <cellStyle name="Output 9 4 6 2" xfId="18149"/>
    <cellStyle name="Output 9 4 7" xfId="18150"/>
    <cellStyle name="Output 9 4 7 2" xfId="18151"/>
    <cellStyle name="Output 9 4 8" xfId="18152"/>
    <cellStyle name="Output 9 4 8 2" xfId="18153"/>
    <cellStyle name="Output 9 4 9" xfId="18154"/>
    <cellStyle name="Output 9 4 9 2" xfId="18155"/>
    <cellStyle name="Output 9 5" xfId="18156"/>
    <cellStyle name="Output 9 5 2" xfId="18157"/>
    <cellStyle name="Output 9 6" xfId="18158"/>
    <cellStyle name="Output 9 6 2" xfId="18159"/>
    <cellStyle name="Output 9 7" xfId="18160"/>
    <cellStyle name="Output 9 7 2" xfId="18161"/>
    <cellStyle name="Output 9 8" xfId="18162"/>
    <cellStyle name="Output 9 8 2" xfId="18163"/>
    <cellStyle name="Output 9_Income Statement " xfId="18164"/>
    <cellStyle name="Output Amounts" xfId="18165"/>
    <cellStyle name="Output Column Headings" xfId="18166"/>
    <cellStyle name="Output Column Headings 2" xfId="18167"/>
    <cellStyle name="Output Column Headings 2 2" xfId="18168"/>
    <cellStyle name="Output Column Headings 2 3" xfId="18169"/>
    <cellStyle name="Output Column Headings 3" xfId="18170"/>
    <cellStyle name="Output Column Headings 4" xfId="18171"/>
    <cellStyle name="Output Column Headings 5" xfId="18172"/>
    <cellStyle name="Output Column Headings_Income Statement " xfId="18173"/>
    <cellStyle name="Output Line Items" xfId="18174"/>
    <cellStyle name="Output Line Items 2" xfId="18175"/>
    <cellStyle name="Output Line Items 2 2" xfId="18176"/>
    <cellStyle name="Output Line Items 2 3" xfId="18177"/>
    <cellStyle name="Output Line Items 3" xfId="18178"/>
    <cellStyle name="Output Line Items 4" xfId="18179"/>
    <cellStyle name="Output Line Items 5" xfId="18180"/>
    <cellStyle name="Output Line Items_Income Statement " xfId="18181"/>
    <cellStyle name="Output Report Heading" xfId="18182"/>
    <cellStyle name="Output Report Heading 2" xfId="18183"/>
    <cellStyle name="Output Report Heading 2 2" xfId="18184"/>
    <cellStyle name="Output Report Heading 2 3" xfId="18185"/>
    <cellStyle name="Output Report Heading 3" xfId="18186"/>
    <cellStyle name="Output Report Heading 4" xfId="18187"/>
    <cellStyle name="Output Report Heading 5" xfId="18188"/>
    <cellStyle name="Output Report Heading_Income Statement " xfId="18189"/>
    <cellStyle name="Output Report Title" xfId="18190"/>
    <cellStyle name="Output Report Title 2" xfId="18191"/>
    <cellStyle name="Output Report Title 2 2" xfId="18192"/>
    <cellStyle name="Output Report Title 2 3" xfId="18193"/>
    <cellStyle name="Output Report Title 3" xfId="18194"/>
    <cellStyle name="Output Report Title 4" xfId="18195"/>
    <cellStyle name="Output Report Title 5" xfId="18196"/>
    <cellStyle name="Output Report Title_Income Statement " xfId="18197"/>
    <cellStyle name="Output1_Back" xfId="18198"/>
    <cellStyle name="Override" xfId="18199"/>
    <cellStyle name="Page Number" xfId="18200"/>
    <cellStyle name="PAGE6" xfId="18201"/>
    <cellStyle name="Pénznem [0]_Munka1" xfId="18202"/>
    <cellStyle name="Pénznem_Munka1" xfId="18203"/>
    <cellStyle name="Percen - Style1" xfId="18204"/>
    <cellStyle name="Percen - Style3" xfId="18205"/>
    <cellStyle name="Percent" xfId="20485" builtinId="5"/>
    <cellStyle name="Percent (1)" xfId="18206"/>
    <cellStyle name="Percent (2)" xfId="18207"/>
    <cellStyle name="Percent [0]" xfId="18208"/>
    <cellStyle name="Percent [0] 2" xfId="18209"/>
    <cellStyle name="Percent [1]" xfId="18210"/>
    <cellStyle name="Percent [1] 2" xfId="18211"/>
    <cellStyle name="Percent [2]" xfId="18212"/>
    <cellStyle name="Percent [2] 2" xfId="18213"/>
    <cellStyle name="Percent [2] 3" xfId="18214"/>
    <cellStyle name="Percent [3]" xfId="18215"/>
    <cellStyle name="Percent [3] 10" xfId="18216"/>
    <cellStyle name="Percent [3] 2" xfId="18217"/>
    <cellStyle name="Percent [3] 3" xfId="18218"/>
    <cellStyle name="Percent [3] 3 2" xfId="18219"/>
    <cellStyle name="Percent [3] 4" xfId="18220"/>
    <cellStyle name="Percent [3] 4 2" xfId="18221"/>
    <cellStyle name="Percent [3] 5" xfId="18222"/>
    <cellStyle name="Percent [3] 5 2" xfId="18223"/>
    <cellStyle name="Percent [3] 6" xfId="18224"/>
    <cellStyle name="Percent [3] 7" xfId="18225"/>
    <cellStyle name="Percent [3] 8" xfId="18226"/>
    <cellStyle name="Percent [3] 9" xfId="18227"/>
    <cellStyle name="Percent 10" xfId="18228"/>
    <cellStyle name="Percent 100" xfId="18229"/>
    <cellStyle name="Percent 101" xfId="18230"/>
    <cellStyle name="Percent 102" xfId="18231"/>
    <cellStyle name="Percent 103" xfId="18232"/>
    <cellStyle name="Percent 104" xfId="18233"/>
    <cellStyle name="Percent 105" xfId="18234"/>
    <cellStyle name="Percent 106" xfId="18235"/>
    <cellStyle name="Percent 107" xfId="18236"/>
    <cellStyle name="Percent 108" xfId="18237"/>
    <cellStyle name="Percent 109" xfId="18238"/>
    <cellStyle name="Percent 11" xfId="18239"/>
    <cellStyle name="Percent 110" xfId="18240"/>
    <cellStyle name="Percent 111" xfId="18241"/>
    <cellStyle name="Percent 112" xfId="18242"/>
    <cellStyle name="Percent 113" xfId="18243"/>
    <cellStyle name="Percent 114" xfId="18244"/>
    <cellStyle name="Percent 115" xfId="18245"/>
    <cellStyle name="Percent 116" xfId="18246"/>
    <cellStyle name="Percent 117" xfId="18247"/>
    <cellStyle name="Percent 118" xfId="18248"/>
    <cellStyle name="Percent 119" xfId="18249"/>
    <cellStyle name="Percent 12" xfId="18250"/>
    <cellStyle name="Percent 120" xfId="18251"/>
    <cellStyle name="Percent 121" xfId="18252"/>
    <cellStyle name="Percent 122" xfId="18253"/>
    <cellStyle name="Percent 123" xfId="18254"/>
    <cellStyle name="Percent 124" xfId="18255"/>
    <cellStyle name="Percent 125" xfId="18256"/>
    <cellStyle name="Percent 126" xfId="18257"/>
    <cellStyle name="Percent 127" xfId="18258"/>
    <cellStyle name="Percent 128" xfId="18259"/>
    <cellStyle name="Percent 129" xfId="18260"/>
    <cellStyle name="Percent 13" xfId="18261"/>
    <cellStyle name="Percent 130" xfId="18262"/>
    <cellStyle name="Percent 131" xfId="18263"/>
    <cellStyle name="Percent 132" xfId="18264"/>
    <cellStyle name="Percent 133" xfId="18265"/>
    <cellStyle name="Percent 134" xfId="18266"/>
    <cellStyle name="Percent 135" xfId="18267"/>
    <cellStyle name="Percent 136" xfId="18268"/>
    <cellStyle name="Percent 137" xfId="18269"/>
    <cellStyle name="Percent 138" xfId="18270"/>
    <cellStyle name="Percent 139" xfId="18271"/>
    <cellStyle name="Percent 14" xfId="18272"/>
    <cellStyle name="Percent 140" xfId="18273"/>
    <cellStyle name="Percent 141" xfId="18274"/>
    <cellStyle name="Percent 142" xfId="18275"/>
    <cellStyle name="Percent 143" xfId="18276"/>
    <cellStyle name="Percent 144" xfId="18277"/>
    <cellStyle name="Percent 145" xfId="18278"/>
    <cellStyle name="Percent 146" xfId="18279"/>
    <cellStyle name="Percent 147" xfId="18280"/>
    <cellStyle name="Percent 148" xfId="18281"/>
    <cellStyle name="Percent 149" xfId="18282"/>
    <cellStyle name="Percent 15" xfId="18283"/>
    <cellStyle name="Percent 15 2" xfId="18284"/>
    <cellStyle name="Percent 15 3" xfId="18285"/>
    <cellStyle name="Percent 150" xfId="18286"/>
    <cellStyle name="Percent 151" xfId="18287"/>
    <cellStyle name="Percent 152" xfId="18288"/>
    <cellStyle name="Percent 153" xfId="18289"/>
    <cellStyle name="Percent 154" xfId="18290"/>
    <cellStyle name="Percent 155" xfId="18291"/>
    <cellStyle name="Percent 16" xfId="18292"/>
    <cellStyle name="Percent 16 2" xfId="18293"/>
    <cellStyle name="Percent 16 2 2" xfId="18294"/>
    <cellStyle name="Percent 16 2 3" xfId="18295"/>
    <cellStyle name="Percent 16 3" xfId="18296"/>
    <cellStyle name="Percent 17" xfId="18297"/>
    <cellStyle name="Percent 17 2" xfId="18298"/>
    <cellStyle name="Percent 17 3" xfId="18299"/>
    <cellStyle name="Percent 18" xfId="18300"/>
    <cellStyle name="Percent 18 2" xfId="18301"/>
    <cellStyle name="Percent 18 3" xfId="18302"/>
    <cellStyle name="Percent 19" xfId="18303"/>
    <cellStyle name="Percent 19 2" xfId="18304"/>
    <cellStyle name="Percent 19 3" xfId="18305"/>
    <cellStyle name="Percent 2" xfId="18306"/>
    <cellStyle name="Percent 2 10" xfId="18307"/>
    <cellStyle name="Percent 2 11" xfId="18308"/>
    <cellStyle name="Percent 2 12" xfId="18309"/>
    <cellStyle name="Percent 2 13" xfId="18310"/>
    <cellStyle name="Percent 2 14" xfId="18311"/>
    <cellStyle name="Percent 2 14 2" xfId="18312"/>
    <cellStyle name="Percent 2 15" xfId="18313"/>
    <cellStyle name="Percent 2 15 2" xfId="18314"/>
    <cellStyle name="Percent 2 16" xfId="18315"/>
    <cellStyle name="Percent 2 16 2" xfId="18316"/>
    <cellStyle name="Percent 2 17" xfId="18317"/>
    <cellStyle name="Percent 2 17 2" xfId="18318"/>
    <cellStyle name="Percent 2 18" xfId="18319"/>
    <cellStyle name="Percent 2 18 2" xfId="18320"/>
    <cellStyle name="Percent 2 19" xfId="18321"/>
    <cellStyle name="Percent 2 19 2" xfId="18322"/>
    <cellStyle name="Percent 2 2" xfId="18323"/>
    <cellStyle name="Percent 2 2 10" xfId="18324"/>
    <cellStyle name="Percent 2 2 10 2" xfId="18325"/>
    <cellStyle name="Percent 2 2 11" xfId="18326"/>
    <cellStyle name="Percent 2 2 11 2" xfId="18327"/>
    <cellStyle name="Percent 2 2 12" xfId="18328"/>
    <cellStyle name="Percent 2 2 12 2" xfId="18329"/>
    <cellStyle name="Percent 2 2 13" xfId="18330"/>
    <cellStyle name="Percent 2 2 2" xfId="18331"/>
    <cellStyle name="Percent 2 2 2 2" xfId="18332"/>
    <cellStyle name="Percent 2 2 2 3" xfId="18333"/>
    <cellStyle name="Percent 2 2 3" xfId="18334"/>
    <cellStyle name="Percent 2 2 3 2" xfId="18335"/>
    <cellStyle name="Percent 2 2 4" xfId="18336"/>
    <cellStyle name="Percent 2 2 4 2" xfId="18337"/>
    <cellStyle name="Percent 2 2 5" xfId="18338"/>
    <cellStyle name="Percent 2 2 5 2" xfId="18339"/>
    <cellStyle name="Percent 2 2 6" xfId="18340"/>
    <cellStyle name="Percent 2 2 6 2" xfId="18341"/>
    <cellStyle name="Percent 2 2 7" xfId="18342"/>
    <cellStyle name="Percent 2 2 7 2" xfId="18343"/>
    <cellStyle name="Percent 2 2 8" xfId="18344"/>
    <cellStyle name="Percent 2 2 8 2" xfId="18345"/>
    <cellStyle name="Percent 2 2 9" xfId="18346"/>
    <cellStyle name="Percent 2 2 9 2" xfId="18347"/>
    <cellStyle name="Percent 2 20" xfId="18348"/>
    <cellStyle name="Percent 2 20 2" xfId="18349"/>
    <cellStyle name="Percent 2 21" xfId="18350"/>
    <cellStyle name="Percent 2 21 2" xfId="18351"/>
    <cellStyle name="Percent 2 22" xfId="18352"/>
    <cellStyle name="Percent 2 22 2" xfId="18353"/>
    <cellStyle name="Percent 2 23" xfId="18354"/>
    <cellStyle name="Percent 2 23 2" xfId="18355"/>
    <cellStyle name="Percent 2 24" xfId="18356"/>
    <cellStyle name="Percent 2 24 2" xfId="18357"/>
    <cellStyle name="Percent 2 25" xfId="18358"/>
    <cellStyle name="Percent 2 25 2" xfId="18359"/>
    <cellStyle name="Percent 2 26" xfId="18360"/>
    <cellStyle name="Percent 2 26 2" xfId="18361"/>
    <cellStyle name="Percent 2 27" xfId="18362"/>
    <cellStyle name="Percent 2 27 2" xfId="18363"/>
    <cellStyle name="Percent 2 28" xfId="18364"/>
    <cellStyle name="Percent 2 28 2" xfId="18365"/>
    <cellStyle name="Percent 2 29" xfId="18366"/>
    <cellStyle name="Percent 2 29 2" xfId="18367"/>
    <cellStyle name="Percent 2 3" xfId="18368"/>
    <cellStyle name="Percent 2 3 2" xfId="18369"/>
    <cellStyle name="Percent 2 30" xfId="18370"/>
    <cellStyle name="Percent 2 30 2" xfId="18371"/>
    <cellStyle name="Percent 2 31" xfId="18372"/>
    <cellStyle name="Percent 2 31 2" xfId="18373"/>
    <cellStyle name="Percent 2 32" xfId="18374"/>
    <cellStyle name="Percent 2 32 2" xfId="18375"/>
    <cellStyle name="Percent 2 33" xfId="18376"/>
    <cellStyle name="Percent 2 33 2" xfId="18377"/>
    <cellStyle name="Percent 2 34" xfId="18378"/>
    <cellStyle name="Percent 2 34 2" xfId="18379"/>
    <cellStyle name="Percent 2 35" xfId="18380"/>
    <cellStyle name="Percent 2 35 2" xfId="18381"/>
    <cellStyle name="Percent 2 36" xfId="18382"/>
    <cellStyle name="Percent 2 36 2" xfId="18383"/>
    <cellStyle name="Percent 2 37" xfId="18384"/>
    <cellStyle name="Percent 2 37 2" xfId="18385"/>
    <cellStyle name="Percent 2 38" xfId="18386"/>
    <cellStyle name="Percent 2 38 2" xfId="18387"/>
    <cellStyle name="Percent 2 39" xfId="18388"/>
    <cellStyle name="Percent 2 39 2" xfId="18389"/>
    <cellStyle name="Percent 2 4" xfId="18390"/>
    <cellStyle name="Percent 2 4 2" xfId="18391"/>
    <cellStyle name="Percent 2 40" xfId="18392"/>
    <cellStyle name="Percent 2 40 2" xfId="18393"/>
    <cellStyle name="Percent 2 41" xfId="18394"/>
    <cellStyle name="Percent 2 41 2" xfId="18395"/>
    <cellStyle name="Percent 2 42" xfId="18396"/>
    <cellStyle name="Percent 2 42 2" xfId="18397"/>
    <cellStyle name="Percent 2 43" xfId="18398"/>
    <cellStyle name="Percent 2 43 2" xfId="18399"/>
    <cellStyle name="Percent 2 44" xfId="18400"/>
    <cellStyle name="Percent 2 44 2" xfId="18401"/>
    <cellStyle name="Percent 2 45" xfId="18402"/>
    <cellStyle name="Percent 2 45 2" xfId="18403"/>
    <cellStyle name="Percent 2 46" xfId="18404"/>
    <cellStyle name="Percent 2 46 2" xfId="18405"/>
    <cellStyle name="Percent 2 47" xfId="18406"/>
    <cellStyle name="Percent 2 47 2" xfId="18407"/>
    <cellStyle name="Percent 2 48" xfId="18408"/>
    <cellStyle name="Percent 2 48 2" xfId="18409"/>
    <cellStyle name="Percent 2 49" xfId="18410"/>
    <cellStyle name="Percent 2 49 2" xfId="18411"/>
    <cellStyle name="Percent 2 5" xfId="18412"/>
    <cellStyle name="Percent 2 50" xfId="18413"/>
    <cellStyle name="Percent 2 50 2" xfId="18414"/>
    <cellStyle name="Percent 2 51" xfId="18415"/>
    <cellStyle name="Percent 2 51 2" xfId="18416"/>
    <cellStyle name="Percent 2 52" xfId="18417"/>
    <cellStyle name="Percent 2 52 2" xfId="18418"/>
    <cellStyle name="Percent 2 53" xfId="18419"/>
    <cellStyle name="Percent 2 53 2" xfId="18420"/>
    <cellStyle name="Percent 2 54" xfId="18421"/>
    <cellStyle name="Percent 2 54 2" xfId="18422"/>
    <cellStyle name="Percent 2 55" xfId="18423"/>
    <cellStyle name="Percent 2 55 2" xfId="18424"/>
    <cellStyle name="Percent 2 56" xfId="18425"/>
    <cellStyle name="Percent 2 56 2" xfId="18426"/>
    <cellStyle name="Percent 2 57" xfId="18427"/>
    <cellStyle name="Percent 2 57 2" xfId="18428"/>
    <cellStyle name="Percent 2 58" xfId="18429"/>
    <cellStyle name="Percent 2 58 2" xfId="18430"/>
    <cellStyle name="Percent 2 59" xfId="18431"/>
    <cellStyle name="Percent 2 59 2" xfId="18432"/>
    <cellStyle name="Percent 2 6" xfId="18433"/>
    <cellStyle name="Percent 2 60" xfId="18434"/>
    <cellStyle name="Percent 2 60 2" xfId="18435"/>
    <cellStyle name="Percent 2 61" xfId="18436"/>
    <cellStyle name="Percent 2 61 2" xfId="18437"/>
    <cellStyle name="Percent 2 62" xfId="18438"/>
    <cellStyle name="Percent 2 62 2" xfId="18439"/>
    <cellStyle name="Percent 2 63" xfId="18440"/>
    <cellStyle name="Percent 2 63 2" xfId="18441"/>
    <cellStyle name="Percent 2 64" xfId="18442"/>
    <cellStyle name="Percent 2 64 2" xfId="18443"/>
    <cellStyle name="Percent 2 65" xfId="18444"/>
    <cellStyle name="Percent 2 65 2" xfId="18445"/>
    <cellStyle name="Percent 2 66" xfId="18446"/>
    <cellStyle name="Percent 2 66 2" xfId="18447"/>
    <cellStyle name="Percent 2 67" xfId="18448"/>
    <cellStyle name="Percent 2 67 2" xfId="18449"/>
    <cellStyle name="Percent 2 68" xfId="18450"/>
    <cellStyle name="Percent 2 68 2" xfId="18451"/>
    <cellStyle name="Percent 2 69" xfId="18452"/>
    <cellStyle name="Percent 2 69 2" xfId="18453"/>
    <cellStyle name="Percent 2 7" xfId="18454"/>
    <cellStyle name="Percent 2 70" xfId="18455"/>
    <cellStyle name="Percent 2 70 2" xfId="18456"/>
    <cellStyle name="Percent 2 71" xfId="18457"/>
    <cellStyle name="Percent 2 71 2" xfId="18458"/>
    <cellStyle name="Percent 2 72" xfId="18459"/>
    <cellStyle name="Percent 2 72 2" xfId="18460"/>
    <cellStyle name="Percent 2 73" xfId="18461"/>
    <cellStyle name="Percent 2 73 2" xfId="18462"/>
    <cellStyle name="Percent 2 74" xfId="18463"/>
    <cellStyle name="Percent 2 74 2" xfId="18464"/>
    <cellStyle name="Percent 2 75" xfId="18465"/>
    <cellStyle name="Percent 2 75 2" xfId="18466"/>
    <cellStyle name="Percent 2 76" xfId="18467"/>
    <cellStyle name="Percent 2 76 2" xfId="18468"/>
    <cellStyle name="Percent 2 77" xfId="18469"/>
    <cellStyle name="Percent 2 77 2" xfId="18470"/>
    <cellStyle name="Percent 2 78" xfId="18471"/>
    <cellStyle name="Percent 2 78 2" xfId="18472"/>
    <cellStyle name="Percent 2 79" xfId="18473"/>
    <cellStyle name="Percent 2 79 2" xfId="18474"/>
    <cellStyle name="Percent 2 8" xfId="18475"/>
    <cellStyle name="Percent 2 80" xfId="18476"/>
    <cellStyle name="Percent 2 80 2" xfId="18477"/>
    <cellStyle name="Percent 2 81" xfId="18478"/>
    <cellStyle name="Percent 2 81 2" xfId="18479"/>
    <cellStyle name="Percent 2 82" xfId="18480"/>
    <cellStyle name="Percent 2 82 2" xfId="18481"/>
    <cellStyle name="Percent 2 83" xfId="18482"/>
    <cellStyle name="Percent 2 83 2" xfId="18483"/>
    <cellStyle name="Percent 2 84" xfId="18484"/>
    <cellStyle name="Percent 2 84 2" xfId="18485"/>
    <cellStyle name="Percent 2 85" xfId="18486"/>
    <cellStyle name="Percent 2 85 2" xfId="18487"/>
    <cellStyle name="Percent 2 86" xfId="18488"/>
    <cellStyle name="Percent 2 86 2" xfId="18489"/>
    <cellStyle name="Percent 2 87" xfId="18490"/>
    <cellStyle name="Percent 2 87 2" xfId="18491"/>
    <cellStyle name="Percent 2 88" xfId="18492"/>
    <cellStyle name="Percent 2 89" xfId="18493"/>
    <cellStyle name="Percent 2 9" xfId="18494"/>
    <cellStyle name="Percent 2 90" xfId="18495"/>
    <cellStyle name="Percent 2 91" xfId="18496"/>
    <cellStyle name="Percent 2 92" xfId="18497"/>
    <cellStyle name="Percent 2 DP" xfId="18498"/>
    <cellStyle name="Percent 20" xfId="18499"/>
    <cellStyle name="Percent 20 2" xfId="18500"/>
    <cellStyle name="Percent 20 3" xfId="18501"/>
    <cellStyle name="Percent 21" xfId="18502"/>
    <cellStyle name="Percent 21 2" xfId="18503"/>
    <cellStyle name="Percent 21 3" xfId="18504"/>
    <cellStyle name="Percent 22" xfId="18505"/>
    <cellStyle name="Percent 22 2" xfId="18506"/>
    <cellStyle name="Percent 22 3" xfId="18507"/>
    <cellStyle name="Percent 23" xfId="18508"/>
    <cellStyle name="Percent 23 2" xfId="18509"/>
    <cellStyle name="Percent 23 3" xfId="18510"/>
    <cellStyle name="Percent 24" xfId="18511"/>
    <cellStyle name="Percent 24 2" xfId="18512"/>
    <cellStyle name="Percent 24 3" xfId="18513"/>
    <cellStyle name="Percent 25" xfId="18514"/>
    <cellStyle name="Percent 25 2" xfId="18515"/>
    <cellStyle name="Percent 25 3" xfId="18516"/>
    <cellStyle name="Percent 26" xfId="18517"/>
    <cellStyle name="Percent 26 2" xfId="18518"/>
    <cellStyle name="Percent 26 3" xfId="18519"/>
    <cellStyle name="Percent 27" xfId="18520"/>
    <cellStyle name="Percent 27 2" xfId="18521"/>
    <cellStyle name="Percent 27 3" xfId="18522"/>
    <cellStyle name="Percent 28" xfId="18523"/>
    <cellStyle name="Percent 28 2" xfId="18524"/>
    <cellStyle name="Percent 28 3" xfId="18525"/>
    <cellStyle name="Percent 29" xfId="18526"/>
    <cellStyle name="Percent 29 2" xfId="18527"/>
    <cellStyle name="Percent 29 3" xfId="18528"/>
    <cellStyle name="Percent 3" xfId="18529"/>
    <cellStyle name="Percent 3 10" xfId="18530"/>
    <cellStyle name="Percent 3 10 2" xfId="18531"/>
    <cellStyle name="Percent 3 11" xfId="18532"/>
    <cellStyle name="Percent 3 11 2" xfId="18533"/>
    <cellStyle name="Percent 3 12" xfId="18534"/>
    <cellStyle name="Percent 3 12 2" xfId="18535"/>
    <cellStyle name="Percent 3 13" xfId="18536"/>
    <cellStyle name="Percent 3 13 2" xfId="18537"/>
    <cellStyle name="Percent 3 14" xfId="18538"/>
    <cellStyle name="Percent 3 14 2" xfId="18539"/>
    <cellStyle name="Percent 3 15" xfId="18540"/>
    <cellStyle name="Percent 3 15 2" xfId="18541"/>
    <cellStyle name="Percent 3 16" xfId="18542"/>
    <cellStyle name="Percent 3 16 2" xfId="18543"/>
    <cellStyle name="Percent 3 17" xfId="18544"/>
    <cellStyle name="Percent 3 17 2" xfId="18545"/>
    <cellStyle name="Percent 3 18" xfId="18546"/>
    <cellStyle name="Percent 3 18 2" xfId="18547"/>
    <cellStyle name="Percent 3 19" xfId="18548"/>
    <cellStyle name="Percent 3 19 2" xfId="18549"/>
    <cellStyle name="Percent 3 2" xfId="18550"/>
    <cellStyle name="Percent 3 2 2" xfId="18551"/>
    <cellStyle name="Percent 3 20" xfId="18552"/>
    <cellStyle name="Percent 3 20 2" xfId="18553"/>
    <cellStyle name="Percent 3 21" xfId="18554"/>
    <cellStyle name="Percent 3 21 2" xfId="18555"/>
    <cellStyle name="Percent 3 22" xfId="18556"/>
    <cellStyle name="Percent 3 22 2" xfId="18557"/>
    <cellStyle name="Percent 3 23" xfId="18558"/>
    <cellStyle name="Percent 3 23 2" xfId="18559"/>
    <cellStyle name="Percent 3 24" xfId="18560"/>
    <cellStyle name="Percent 3 24 2" xfId="18561"/>
    <cellStyle name="Percent 3 25" xfId="18562"/>
    <cellStyle name="Percent 3 25 2" xfId="18563"/>
    <cellStyle name="Percent 3 26" xfId="18564"/>
    <cellStyle name="Percent 3 26 2" xfId="18565"/>
    <cellStyle name="Percent 3 27" xfId="18566"/>
    <cellStyle name="Percent 3 27 2" xfId="18567"/>
    <cellStyle name="Percent 3 28" xfId="18568"/>
    <cellStyle name="Percent 3 28 2" xfId="18569"/>
    <cellStyle name="Percent 3 29" xfId="18570"/>
    <cellStyle name="Percent 3 29 2" xfId="18571"/>
    <cellStyle name="Percent 3 3" xfId="18572"/>
    <cellStyle name="Percent 3 3 2" xfId="18573"/>
    <cellStyle name="Percent 3 30" xfId="18574"/>
    <cellStyle name="Percent 3 30 2" xfId="18575"/>
    <cellStyle name="Percent 3 31" xfId="18576"/>
    <cellStyle name="Percent 3 31 2" xfId="18577"/>
    <cellStyle name="Percent 3 32" xfId="18578"/>
    <cellStyle name="Percent 3 32 2" xfId="18579"/>
    <cellStyle name="Percent 3 33" xfId="18580"/>
    <cellStyle name="Percent 3 33 2" xfId="18581"/>
    <cellStyle name="Percent 3 34" xfId="18582"/>
    <cellStyle name="Percent 3 34 2" xfId="18583"/>
    <cellStyle name="Percent 3 35" xfId="18584"/>
    <cellStyle name="Percent 3 35 2" xfId="18585"/>
    <cellStyle name="Percent 3 36" xfId="18586"/>
    <cellStyle name="Percent 3 36 2" xfId="18587"/>
    <cellStyle name="Percent 3 37" xfId="18588"/>
    <cellStyle name="Percent 3 37 2" xfId="18589"/>
    <cellStyle name="Percent 3 38" xfId="18590"/>
    <cellStyle name="Percent 3 38 2" xfId="18591"/>
    <cellStyle name="Percent 3 39" xfId="18592"/>
    <cellStyle name="Percent 3 39 2" xfId="18593"/>
    <cellStyle name="Percent 3 4" xfId="18594"/>
    <cellStyle name="Percent 3 4 2" xfId="18595"/>
    <cellStyle name="Percent 3 40" xfId="18596"/>
    <cellStyle name="Percent 3 5" xfId="18597"/>
    <cellStyle name="Percent 3 5 2" xfId="18598"/>
    <cellStyle name="Percent 3 6" xfId="18599"/>
    <cellStyle name="Percent 3 6 2" xfId="18600"/>
    <cellStyle name="Percent 3 7" xfId="18601"/>
    <cellStyle name="Percent 3 7 2" xfId="18602"/>
    <cellStyle name="Percent 3 8" xfId="18603"/>
    <cellStyle name="Percent 3 8 2" xfId="18604"/>
    <cellStyle name="Percent 3 9" xfId="18605"/>
    <cellStyle name="Percent 3 9 2" xfId="18606"/>
    <cellStyle name="Percent 30" xfId="18607"/>
    <cellStyle name="Percent 30 2" xfId="18608"/>
    <cellStyle name="Percent 30 3" xfId="18609"/>
    <cellStyle name="Percent 31" xfId="18610"/>
    <cellStyle name="Percent 31 2" xfId="18611"/>
    <cellStyle name="Percent 31 3" xfId="18612"/>
    <cellStyle name="Percent 32" xfId="18613"/>
    <cellStyle name="Percent 32 2" xfId="18614"/>
    <cellStyle name="Percent 32 3" xfId="18615"/>
    <cellStyle name="Percent 33" xfId="18616"/>
    <cellStyle name="Percent 33 2" xfId="18617"/>
    <cellStyle name="Percent 33 3" xfId="18618"/>
    <cellStyle name="Percent 34" xfId="18619"/>
    <cellStyle name="Percent 34 2" xfId="18620"/>
    <cellStyle name="Percent 34 3" xfId="18621"/>
    <cellStyle name="Percent 35" xfId="18622"/>
    <cellStyle name="Percent 35 2" xfId="18623"/>
    <cellStyle name="Percent 35 3" xfId="18624"/>
    <cellStyle name="Percent 36" xfId="18625"/>
    <cellStyle name="Percent 36 2" xfId="18626"/>
    <cellStyle name="Percent 36 3" xfId="18627"/>
    <cellStyle name="Percent 37" xfId="18628"/>
    <cellStyle name="Percent 37 2" xfId="18629"/>
    <cellStyle name="Percent 37 3" xfId="18630"/>
    <cellStyle name="Percent 38" xfId="18631"/>
    <cellStyle name="Percent 38 2" xfId="18632"/>
    <cellStyle name="Percent 38 3" xfId="18633"/>
    <cellStyle name="Percent 39" xfId="18634"/>
    <cellStyle name="Percent 4" xfId="18635"/>
    <cellStyle name="Percent 4 10" xfId="18636"/>
    <cellStyle name="Percent 4 10 2" xfId="18637"/>
    <cellStyle name="Percent 4 11" xfId="18638"/>
    <cellStyle name="Percent 4 11 2" xfId="18639"/>
    <cellStyle name="Percent 4 12" xfId="18640"/>
    <cellStyle name="Percent 4 12 2" xfId="18641"/>
    <cellStyle name="Percent 4 13" xfId="18642"/>
    <cellStyle name="Percent 4 13 2" xfId="18643"/>
    <cellStyle name="Percent 4 14" xfId="18644"/>
    <cellStyle name="Percent 4 2" xfId="18645"/>
    <cellStyle name="Percent 4 2 2" xfId="18646"/>
    <cellStyle name="Percent 4 2 3" xfId="18647"/>
    <cellStyle name="Percent 4 3" xfId="18648"/>
    <cellStyle name="Percent 4 3 2" xfId="18649"/>
    <cellStyle name="Percent 4 3 3" xfId="18650"/>
    <cellStyle name="Percent 4 4" xfId="18651"/>
    <cellStyle name="Percent 4 4 2" xfId="18652"/>
    <cellStyle name="Percent 4 5" xfId="18653"/>
    <cellStyle name="Percent 4 5 2" xfId="18654"/>
    <cellStyle name="Percent 4 6" xfId="18655"/>
    <cellStyle name="Percent 4 6 2" xfId="18656"/>
    <cellStyle name="Percent 4 7" xfId="18657"/>
    <cellStyle name="Percent 4 7 2" xfId="18658"/>
    <cellStyle name="Percent 4 8" xfId="18659"/>
    <cellStyle name="Percent 4 8 2" xfId="18660"/>
    <cellStyle name="Percent 4 9" xfId="18661"/>
    <cellStyle name="Percent 4 9 2" xfId="18662"/>
    <cellStyle name="Percent 40" xfId="18663"/>
    <cellStyle name="Percent 41" xfId="18664"/>
    <cellStyle name="Percent 42" xfId="18665"/>
    <cellStyle name="Percent 43" xfId="18666"/>
    <cellStyle name="Percent 44" xfId="18667"/>
    <cellStyle name="Percent 45" xfId="18668"/>
    <cellStyle name="Percent 46" xfId="18669"/>
    <cellStyle name="Percent 47" xfId="18670"/>
    <cellStyle name="Percent 48" xfId="18671"/>
    <cellStyle name="Percent 49" xfId="18672"/>
    <cellStyle name="Percent 5" xfId="18673"/>
    <cellStyle name="Percent 5 10" xfId="18674"/>
    <cellStyle name="Percent 5 10 2" xfId="18675"/>
    <cellStyle name="Percent 5 11" xfId="18676"/>
    <cellStyle name="Percent 5 11 2" xfId="18677"/>
    <cellStyle name="Percent 5 12" xfId="18678"/>
    <cellStyle name="Percent 5 12 2" xfId="18679"/>
    <cellStyle name="Percent 5 13" xfId="18680"/>
    <cellStyle name="Percent 5 2" xfId="18681"/>
    <cellStyle name="Percent 5 2 2" xfId="18682"/>
    <cellStyle name="Percent 5 2 3" xfId="18683"/>
    <cellStyle name="Percent 5 3" xfId="18684"/>
    <cellStyle name="Percent 5 3 2" xfId="18685"/>
    <cellStyle name="Percent 5 4" xfId="18686"/>
    <cellStyle name="Percent 5 4 2" xfId="18687"/>
    <cellStyle name="Percent 5 5" xfId="18688"/>
    <cellStyle name="Percent 5 5 2" xfId="18689"/>
    <cellStyle name="Percent 5 6" xfId="18690"/>
    <cellStyle name="Percent 5 6 2" xfId="18691"/>
    <cellStyle name="Percent 5 7" xfId="18692"/>
    <cellStyle name="Percent 5 7 2" xfId="18693"/>
    <cellStyle name="Percent 5 8" xfId="18694"/>
    <cellStyle name="Percent 5 8 2" xfId="18695"/>
    <cellStyle name="Percent 5 9" xfId="18696"/>
    <cellStyle name="Percent 5 9 2" xfId="18697"/>
    <cellStyle name="Percent 50" xfId="18698"/>
    <cellStyle name="Percent 51" xfId="18699"/>
    <cellStyle name="Percent 52" xfId="18700"/>
    <cellStyle name="Percent 53" xfId="18701"/>
    <cellStyle name="Percent 54" xfId="18702"/>
    <cellStyle name="Percent 55" xfId="18703"/>
    <cellStyle name="Percent 56" xfId="18704"/>
    <cellStyle name="Percent 57" xfId="18705"/>
    <cellStyle name="Percent 57 2" xfId="18706"/>
    <cellStyle name="Percent 57 3" xfId="18707"/>
    <cellStyle name="Percent 58" xfId="18708"/>
    <cellStyle name="Percent 59" xfId="18709"/>
    <cellStyle name="Percent 6" xfId="18710"/>
    <cellStyle name="Percent 6 10" xfId="18711"/>
    <cellStyle name="Percent 6 10 2" xfId="18712"/>
    <cellStyle name="Percent 6 11" xfId="18713"/>
    <cellStyle name="Percent 6 11 2" xfId="18714"/>
    <cellStyle name="Percent 6 12" xfId="18715"/>
    <cellStyle name="Percent 6 12 2" xfId="18716"/>
    <cellStyle name="Percent 6 13" xfId="18717"/>
    <cellStyle name="Percent 6 2" xfId="18718"/>
    <cellStyle name="Percent 6 2 2" xfId="18719"/>
    <cellStyle name="Percent 6 2 3" xfId="18720"/>
    <cellStyle name="Percent 6 3" xfId="18721"/>
    <cellStyle name="Percent 6 3 2" xfId="18722"/>
    <cellStyle name="Percent 6 4" xfId="18723"/>
    <cellStyle name="Percent 6 4 2" xfId="18724"/>
    <cellStyle name="Percent 6 5" xfId="18725"/>
    <cellStyle name="Percent 6 5 2" xfId="18726"/>
    <cellStyle name="Percent 6 6" xfId="18727"/>
    <cellStyle name="Percent 6 6 2" xfId="18728"/>
    <cellStyle name="Percent 6 7" xfId="18729"/>
    <cellStyle name="Percent 6 7 2" xfId="18730"/>
    <cellStyle name="Percent 6 8" xfId="18731"/>
    <cellStyle name="Percent 6 8 2" xfId="18732"/>
    <cellStyle name="Percent 6 9" xfId="18733"/>
    <cellStyle name="Percent 6 9 2" xfId="18734"/>
    <cellStyle name="Percent 60" xfId="18735"/>
    <cellStyle name="Percent 61" xfId="18736"/>
    <cellStyle name="Percent 62" xfId="18737"/>
    <cellStyle name="Percent 63" xfId="18738"/>
    <cellStyle name="Percent 64" xfId="18739"/>
    <cellStyle name="Percent 65" xfId="18740"/>
    <cellStyle name="Percent 66" xfId="18741"/>
    <cellStyle name="Percent 67" xfId="18742"/>
    <cellStyle name="Percent 68" xfId="18743"/>
    <cellStyle name="Percent 69" xfId="18744"/>
    <cellStyle name="Percent 7" xfId="18745"/>
    <cellStyle name="Percent 7 2" xfId="18746"/>
    <cellStyle name="Percent 70" xfId="18747"/>
    <cellStyle name="Percent 71" xfId="18748"/>
    <cellStyle name="Percent 72" xfId="18749"/>
    <cellStyle name="Percent 73" xfId="18750"/>
    <cellStyle name="Percent 74" xfId="18751"/>
    <cellStyle name="Percent 75" xfId="18752"/>
    <cellStyle name="Percent 76" xfId="18753"/>
    <cellStyle name="Percent 77" xfId="18754"/>
    <cellStyle name="Percent 78" xfId="18755"/>
    <cellStyle name="Percent 79" xfId="18756"/>
    <cellStyle name="Percent 8" xfId="18757"/>
    <cellStyle name="Percent 8 2" xfId="18758"/>
    <cellStyle name="Percent 80" xfId="18759"/>
    <cellStyle name="Percent 81" xfId="18760"/>
    <cellStyle name="Percent 82" xfId="18761"/>
    <cellStyle name="Percent 83" xfId="18762"/>
    <cellStyle name="Percent 84" xfId="18763"/>
    <cellStyle name="Percent 85" xfId="18764"/>
    <cellStyle name="Percent 86" xfId="18765"/>
    <cellStyle name="Percent 87" xfId="18766"/>
    <cellStyle name="Percent 88" xfId="18767"/>
    <cellStyle name="Percent 89" xfId="18768"/>
    <cellStyle name="Percent 9" xfId="18769"/>
    <cellStyle name="Percent 9 2" xfId="18770"/>
    <cellStyle name="Percent 90" xfId="18771"/>
    <cellStyle name="Percent 91" xfId="18772"/>
    <cellStyle name="Percent 92" xfId="18773"/>
    <cellStyle name="Percent 93" xfId="18774"/>
    <cellStyle name="Percent 94" xfId="18775"/>
    <cellStyle name="Percent 95" xfId="18776"/>
    <cellStyle name="Percent 96" xfId="18777"/>
    <cellStyle name="Percent 96 2" xfId="18778"/>
    <cellStyle name="Percent 97" xfId="18779"/>
    <cellStyle name="Percent 98" xfId="18780"/>
    <cellStyle name="Percent 99" xfId="18781"/>
    <cellStyle name="Percent Input" xfId="18782"/>
    <cellStyle name="Percent(0)" xfId="18783"/>
    <cellStyle name="Percent(1)" xfId="18784"/>
    <cellStyle name="Percent(2)" xfId="18785"/>
    <cellStyle name="Percent*" xfId="18786"/>
    <cellStyle name="Percent[1]" xfId="18787"/>
    <cellStyle name="Percent[2]" xfId="18788"/>
    <cellStyle name="Percent[2D]" xfId="18789"/>
    <cellStyle name="percentage" xfId="18790"/>
    <cellStyle name="PillarText" xfId="18791"/>
    <cellStyle name="Processing" xfId="18792"/>
    <cellStyle name="PROTECTED" xfId="18793"/>
    <cellStyle name="PSChar" xfId="18794"/>
    <cellStyle name="PSChar 10" xfId="18795"/>
    <cellStyle name="PSChar 11" xfId="18796"/>
    <cellStyle name="PSChar 12" xfId="18797"/>
    <cellStyle name="PSChar 2" xfId="18798"/>
    <cellStyle name="PSChar 2 2" xfId="18799"/>
    <cellStyle name="PSChar 2 2 2" xfId="18800"/>
    <cellStyle name="PSChar 2 2 2 2" xfId="18801"/>
    <cellStyle name="PSChar 2 2 2 3" xfId="18802"/>
    <cellStyle name="PSChar 2 2 3" xfId="18803"/>
    <cellStyle name="PSChar 2 2 3 2" xfId="18804"/>
    <cellStyle name="PSChar 2 2 3 3" xfId="18805"/>
    <cellStyle name="PSChar 2 2 4" xfId="18806"/>
    <cellStyle name="PSChar 2 2 5" xfId="18807"/>
    <cellStyle name="PSChar 2 2 6" xfId="18808"/>
    <cellStyle name="PSChar 2 3" xfId="18809"/>
    <cellStyle name="PSChar 2 3 2" xfId="18810"/>
    <cellStyle name="PSChar 2 3 3" xfId="18811"/>
    <cellStyle name="PSChar 2 4" xfId="18812"/>
    <cellStyle name="PSChar 2 4 2" xfId="18813"/>
    <cellStyle name="PSChar 2 4 3" xfId="18814"/>
    <cellStyle name="PSChar 2 5" xfId="18815"/>
    <cellStyle name="PSChar 2 6" xfId="18816"/>
    <cellStyle name="PSChar 2 7" xfId="18817"/>
    <cellStyle name="PSChar 3" xfId="18818"/>
    <cellStyle name="PSChar 3 2" xfId="18819"/>
    <cellStyle name="PSChar 3 2 2" xfId="18820"/>
    <cellStyle name="PSChar 3 2 2 2" xfId="18821"/>
    <cellStyle name="PSChar 3 2 2 3" xfId="18822"/>
    <cellStyle name="PSChar 3 2 3" xfId="18823"/>
    <cellStyle name="PSChar 3 2 3 2" xfId="18824"/>
    <cellStyle name="PSChar 3 2 3 3" xfId="18825"/>
    <cellStyle name="PSChar 3 2 4" xfId="18826"/>
    <cellStyle name="PSChar 3 2 5" xfId="18827"/>
    <cellStyle name="PSChar 3 2 6" xfId="18828"/>
    <cellStyle name="PSChar 3 3" xfId="18829"/>
    <cellStyle name="PSChar 3 3 2" xfId="18830"/>
    <cellStyle name="PSChar 3 3 3" xfId="18831"/>
    <cellStyle name="PSChar 3 4" xfId="18832"/>
    <cellStyle name="PSChar 3 4 2" xfId="18833"/>
    <cellStyle name="PSChar 3 4 3" xfId="18834"/>
    <cellStyle name="PSChar 3 5" xfId="18835"/>
    <cellStyle name="PSChar 3 6" xfId="18836"/>
    <cellStyle name="PSChar 3 7" xfId="18837"/>
    <cellStyle name="PSChar 4" xfId="18838"/>
    <cellStyle name="PSChar 4 2" xfId="18839"/>
    <cellStyle name="PSChar 4 2 2" xfId="18840"/>
    <cellStyle name="PSChar 4 2 2 2" xfId="18841"/>
    <cellStyle name="PSChar 4 2 2 3" xfId="18842"/>
    <cellStyle name="PSChar 4 2 3" xfId="18843"/>
    <cellStyle name="PSChar 4 2 3 2" xfId="18844"/>
    <cellStyle name="PSChar 4 2 3 3" xfId="18845"/>
    <cellStyle name="PSChar 4 2 4" xfId="18846"/>
    <cellStyle name="PSChar 4 2 5" xfId="18847"/>
    <cellStyle name="PSChar 4 2 6" xfId="18848"/>
    <cellStyle name="PSChar 4 3" xfId="18849"/>
    <cellStyle name="PSChar 4 3 2" xfId="18850"/>
    <cellStyle name="PSChar 4 3 3" xfId="18851"/>
    <cellStyle name="PSChar 4 4" xfId="18852"/>
    <cellStyle name="PSChar 4 4 2" xfId="18853"/>
    <cellStyle name="PSChar 4 4 3" xfId="18854"/>
    <cellStyle name="PSChar 4 5" xfId="18855"/>
    <cellStyle name="PSChar 4 6" xfId="18856"/>
    <cellStyle name="PSChar 4 7" xfId="18857"/>
    <cellStyle name="PSChar 5" xfId="18858"/>
    <cellStyle name="PSChar 5 2" xfId="18859"/>
    <cellStyle name="PSChar 5 2 2" xfId="18860"/>
    <cellStyle name="PSChar 5 2 2 2" xfId="18861"/>
    <cellStyle name="PSChar 5 2 2 3" xfId="18862"/>
    <cellStyle name="PSChar 5 2 3" xfId="18863"/>
    <cellStyle name="PSChar 5 2 3 2" xfId="18864"/>
    <cellStyle name="PSChar 5 2 3 3" xfId="18865"/>
    <cellStyle name="PSChar 5 2 4" xfId="18866"/>
    <cellStyle name="PSChar 5 2 5" xfId="18867"/>
    <cellStyle name="PSChar 5 2 6" xfId="18868"/>
    <cellStyle name="PSChar 5 3" xfId="18869"/>
    <cellStyle name="PSChar 5 3 2" xfId="18870"/>
    <cellStyle name="PSChar 5 3 3" xfId="18871"/>
    <cellStyle name="PSChar 5 4" xfId="18872"/>
    <cellStyle name="PSChar 5 4 2" xfId="18873"/>
    <cellStyle name="PSChar 5 4 3" xfId="18874"/>
    <cellStyle name="PSChar 5 5" xfId="18875"/>
    <cellStyle name="PSChar 5 6" xfId="18876"/>
    <cellStyle name="PSChar 5 7" xfId="18877"/>
    <cellStyle name="PSChar 6" xfId="18878"/>
    <cellStyle name="PSChar 6 2" xfId="18879"/>
    <cellStyle name="PSChar 6 2 2" xfId="18880"/>
    <cellStyle name="PSChar 6 2 2 2" xfId="18881"/>
    <cellStyle name="PSChar 6 2 2 3" xfId="18882"/>
    <cellStyle name="PSChar 6 2 3" xfId="18883"/>
    <cellStyle name="PSChar 6 2 3 2" xfId="18884"/>
    <cellStyle name="PSChar 6 2 3 3" xfId="18885"/>
    <cellStyle name="PSChar 6 2 4" xfId="18886"/>
    <cellStyle name="PSChar 6 2 5" xfId="18887"/>
    <cellStyle name="PSChar 6 2 6" xfId="18888"/>
    <cellStyle name="PSChar 6 3" xfId="18889"/>
    <cellStyle name="PSChar 6 3 2" xfId="18890"/>
    <cellStyle name="PSChar 6 3 3" xfId="18891"/>
    <cellStyle name="PSChar 6 4" xfId="18892"/>
    <cellStyle name="PSChar 6 4 2" xfId="18893"/>
    <cellStyle name="PSChar 6 4 3" xfId="18894"/>
    <cellStyle name="PSChar 6 5" xfId="18895"/>
    <cellStyle name="PSChar 6 6" xfId="18896"/>
    <cellStyle name="PSChar 6 7" xfId="18897"/>
    <cellStyle name="PSChar 7" xfId="18898"/>
    <cellStyle name="PSChar 7 2" xfId="18899"/>
    <cellStyle name="PSChar 7 2 2" xfId="18900"/>
    <cellStyle name="PSChar 7 2 2 2" xfId="18901"/>
    <cellStyle name="PSChar 7 2 2 3" xfId="18902"/>
    <cellStyle name="PSChar 7 2 3" xfId="18903"/>
    <cellStyle name="PSChar 7 2 3 2" xfId="18904"/>
    <cellStyle name="PSChar 7 2 3 3" xfId="18905"/>
    <cellStyle name="PSChar 7 2 4" xfId="18906"/>
    <cellStyle name="PSChar 7 2 5" xfId="18907"/>
    <cellStyle name="PSChar 7 2 6" xfId="18908"/>
    <cellStyle name="PSChar 7 3" xfId="18909"/>
    <cellStyle name="PSChar 7 3 2" xfId="18910"/>
    <cellStyle name="PSChar 7 3 3" xfId="18911"/>
    <cellStyle name="PSChar 7 4" xfId="18912"/>
    <cellStyle name="PSChar 7 4 2" xfId="18913"/>
    <cellStyle name="PSChar 7 4 3" xfId="18914"/>
    <cellStyle name="PSChar 7 5" xfId="18915"/>
    <cellStyle name="PSChar 7 6" xfId="18916"/>
    <cellStyle name="PSChar 7 7" xfId="18917"/>
    <cellStyle name="PSChar 8" xfId="18918"/>
    <cellStyle name="PSChar 8 2" xfId="18919"/>
    <cellStyle name="PSChar 8 3" xfId="18920"/>
    <cellStyle name="PSChar 9" xfId="18921"/>
    <cellStyle name="PSChar 9 2" xfId="18922"/>
    <cellStyle name="PSChar 9 3" xfId="18923"/>
    <cellStyle name="PSDate" xfId="18924"/>
    <cellStyle name="PSDate 2" xfId="18925"/>
    <cellStyle name="PSDate 2 2" xfId="18926"/>
    <cellStyle name="PSDate 3" xfId="18927"/>
    <cellStyle name="PSDate 3 2" xfId="18928"/>
    <cellStyle name="PSDate 4" xfId="18929"/>
    <cellStyle name="PSDate 4 2" xfId="18930"/>
    <cellStyle name="PSDate 5" xfId="18931"/>
    <cellStyle name="PSDate 5 2" xfId="18932"/>
    <cellStyle name="PSDec" xfId="18933"/>
    <cellStyle name="PSDec 2" xfId="18934"/>
    <cellStyle name="PSDec 2 2" xfId="18935"/>
    <cellStyle name="PSDec 3" xfId="18936"/>
    <cellStyle name="PSDec 3 2" xfId="18937"/>
    <cellStyle name="PSDec 4" xfId="18938"/>
    <cellStyle name="PSDec 4 2" xfId="18939"/>
    <cellStyle name="PSDec 5" xfId="18940"/>
    <cellStyle name="PSDec 5 2" xfId="18941"/>
    <cellStyle name="PSHeading" xfId="18942"/>
    <cellStyle name="PSHeading 2" xfId="18943"/>
    <cellStyle name="PSHeading 2 2" xfId="18944"/>
    <cellStyle name="PSHeading 2 2 2" xfId="18945"/>
    <cellStyle name="PSHeading 2 2 2 2" xfId="18946"/>
    <cellStyle name="PSHeading 2 2 2 3" xfId="18947"/>
    <cellStyle name="PSHeading 2 2 3" xfId="18948"/>
    <cellStyle name="PSHeading 2 2 3 2" xfId="18949"/>
    <cellStyle name="PSHeading 2 2 3 3" xfId="18950"/>
    <cellStyle name="PSHeading 2 2 4" xfId="18951"/>
    <cellStyle name="PSHeading 2 2 5" xfId="18952"/>
    <cellStyle name="PSHeading 2 3" xfId="18953"/>
    <cellStyle name="PSHeading 2 3 2" xfId="18954"/>
    <cellStyle name="PSHeading 2 3 3" xfId="18955"/>
    <cellStyle name="PSHeading 2 4" xfId="18956"/>
    <cellStyle name="PSHeading 2 4 2" xfId="18957"/>
    <cellStyle name="PSHeading 2 4 3" xfId="18958"/>
    <cellStyle name="PSHeading 2 5" xfId="18959"/>
    <cellStyle name="PSHeading 2 6" xfId="18960"/>
    <cellStyle name="PSHeading 2 7" xfId="18961"/>
    <cellStyle name="PSHeading 2_FERC versus US GAAP differences - GSE MECO and Nantucket" xfId="18962"/>
    <cellStyle name="PSHeading 3" xfId="18963"/>
    <cellStyle name="PSHeading 3 2" xfId="18964"/>
    <cellStyle name="PSHeading 3 2 2" xfId="18965"/>
    <cellStyle name="PSHeading 3 2 3" xfId="18966"/>
    <cellStyle name="PSHeading 3 3" xfId="18967"/>
    <cellStyle name="PSHeading 3 3 2" xfId="18968"/>
    <cellStyle name="PSHeading 3 3 3" xfId="18969"/>
    <cellStyle name="PSHeading 3 4" xfId="18970"/>
    <cellStyle name="PSHeading 3 5" xfId="18971"/>
    <cellStyle name="PSHeading 4" xfId="18972"/>
    <cellStyle name="PSHeading 4 2" xfId="18973"/>
    <cellStyle name="PSHeading 4 3" xfId="18974"/>
    <cellStyle name="PSHeading 5" xfId="18975"/>
    <cellStyle name="PSHeading 5 2" xfId="18976"/>
    <cellStyle name="PSHeading 6" xfId="18977"/>
    <cellStyle name="PSHeading 6 2" xfId="18978"/>
    <cellStyle name="PSHeading 6 3" xfId="18979"/>
    <cellStyle name="PSHeading 7" xfId="18980"/>
    <cellStyle name="PSHeading_03-31-09 Balance" xfId="18981"/>
    <cellStyle name="PSInt" xfId="18982"/>
    <cellStyle name="PSInt 2" xfId="18983"/>
    <cellStyle name="PSInt 2 2" xfId="18984"/>
    <cellStyle name="PSInt 3" xfId="18985"/>
    <cellStyle name="PSInt 3 2" xfId="18986"/>
    <cellStyle name="PSInt 4" xfId="18987"/>
    <cellStyle name="PSInt 4 2" xfId="18988"/>
    <cellStyle name="PSInt 5" xfId="18989"/>
    <cellStyle name="PSInt 5 2" xfId="18990"/>
    <cellStyle name="PSSpacer" xfId="18991"/>
    <cellStyle name="PSSpacer 2" xfId="18992"/>
    <cellStyle name="PSSpacer 2 2" xfId="18993"/>
    <cellStyle name="PSSpacer 2 2 2" xfId="18994"/>
    <cellStyle name="PSSpacer 2 2 3" xfId="18995"/>
    <cellStyle name="PSSpacer 2 3" xfId="18996"/>
    <cellStyle name="PSSpacer 2 3 2" xfId="18997"/>
    <cellStyle name="PSSpacer 2 3 3" xfId="18998"/>
    <cellStyle name="PSSpacer 2 4" xfId="18999"/>
    <cellStyle name="PSSpacer 2 5" xfId="19000"/>
    <cellStyle name="PSSpacer 2 6" xfId="19001"/>
    <cellStyle name="PSSpacer 3" xfId="19002"/>
    <cellStyle name="PSSpacer 3 2" xfId="19003"/>
    <cellStyle name="PSSpacer 3 3" xfId="19004"/>
    <cellStyle name="PSSpacer 4" xfId="19005"/>
    <cellStyle name="PSSpacer 4 2" xfId="19006"/>
    <cellStyle name="PSSpacer 4 3" xfId="19007"/>
    <cellStyle name="PSSpacer 5" xfId="19008"/>
    <cellStyle name="PSSpacer 6" xfId="19009"/>
    <cellStyle name="PSSpacer 7" xfId="19010"/>
    <cellStyle name="purple - Style8" xfId="19011"/>
    <cellStyle name="QUESTION" xfId="19012"/>
    <cellStyle name="R00A" xfId="19013"/>
    <cellStyle name="R00B" xfId="19014"/>
    <cellStyle name="R00L" xfId="19015"/>
    <cellStyle name="R01A" xfId="19016"/>
    <cellStyle name="R01B" xfId="19017"/>
    <cellStyle name="R01H" xfId="19018"/>
    <cellStyle name="R01L" xfId="19019"/>
    <cellStyle name="R02A" xfId="19020"/>
    <cellStyle name="R02B" xfId="19021"/>
    <cellStyle name="R02H" xfId="19022"/>
    <cellStyle name="R02L" xfId="19023"/>
    <cellStyle name="R03A" xfId="19024"/>
    <cellStyle name="R03B" xfId="19025"/>
    <cellStyle name="R03H" xfId="19026"/>
    <cellStyle name="R03L" xfId="19027"/>
    <cellStyle name="R04A" xfId="19028"/>
    <cellStyle name="R04B" xfId="19029"/>
    <cellStyle name="R04H" xfId="19030"/>
    <cellStyle name="R04L" xfId="19031"/>
    <cellStyle name="R05A" xfId="19032"/>
    <cellStyle name="R05B" xfId="19033"/>
    <cellStyle name="R05H" xfId="19034"/>
    <cellStyle name="R05L" xfId="19035"/>
    <cellStyle name="R06A" xfId="19036"/>
    <cellStyle name="R06B" xfId="19037"/>
    <cellStyle name="R06H" xfId="19038"/>
    <cellStyle name="R06L" xfId="19039"/>
    <cellStyle name="R07A" xfId="19040"/>
    <cellStyle name="R07B" xfId="19041"/>
    <cellStyle name="R07L" xfId="19042"/>
    <cellStyle name="RangeBelow" xfId="19043"/>
    <cellStyle name="RangeBelow 2" xfId="19044"/>
    <cellStyle name="RangeBelow 2 2" xfId="19045"/>
    <cellStyle name="RangeBelow 2 3" xfId="19046"/>
    <cellStyle name="RangeBelow 3" xfId="19047"/>
    <cellStyle name="RangeBelow 4" xfId="19048"/>
    <cellStyle name="RangeBelow 5" xfId="19049"/>
    <cellStyle name="RangeBelow_Income Statement " xfId="19050"/>
    <cellStyle name="RED" xfId="19051"/>
    <cellStyle name="Red - Style7" xfId="19052"/>
    <cellStyle name="RedLeftSmall8" xfId="19053"/>
    <cellStyle name="Report" xfId="19054"/>
    <cellStyle name="Report Bar" xfId="19055"/>
    <cellStyle name="Report Heading" xfId="19056"/>
    <cellStyle name="Report Percent" xfId="19057"/>
    <cellStyle name="Report Unit Cost" xfId="19058"/>
    <cellStyle name="Reports Total" xfId="19059"/>
    <cellStyle name="Reports Unit Cost Total" xfId="19060"/>
    <cellStyle name="Review_Date" xfId="19061"/>
    <cellStyle name="Reviewer" xfId="19062"/>
    <cellStyle name="RevList" xfId="19063"/>
    <cellStyle name="Right" xfId="19064"/>
    <cellStyle name="Right 2" xfId="19065"/>
    <cellStyle name="Right_Updated_FERC_Mapping_File_NEP_June_2011_v2" xfId="19066"/>
    <cellStyle name="Rollover_Date" xfId="19067"/>
    <cellStyle name="s" xfId="19068"/>
    <cellStyle name="s_B" xfId="19069"/>
    <cellStyle name="s_Bal Sheets" xfId="19070"/>
    <cellStyle name="s_Bal Sheets_1" xfId="19071"/>
    <cellStyle name="s_Bal Sheets_2" xfId="19072"/>
    <cellStyle name="s_Credit (2)" xfId="19073"/>
    <cellStyle name="s_Credit (2)_1" xfId="19074"/>
    <cellStyle name="s_Credit (2)_2" xfId="19075"/>
    <cellStyle name="s_DCF Analysis for DPL" xfId="19076"/>
    <cellStyle name="s_DCF Matrix" xfId="19077"/>
    <cellStyle name="s_DCF Matrix_1" xfId="19078"/>
    <cellStyle name="s_DCFLBO Code" xfId="19079"/>
    <cellStyle name="s_DCFLBO Code_1" xfId="19080"/>
    <cellStyle name="s_DPL Valuation1022" xfId="19081"/>
    <cellStyle name="s_Earnings" xfId="19082"/>
    <cellStyle name="s_Earnings (2)" xfId="19083"/>
    <cellStyle name="s_Earnings (2)_1" xfId="19084"/>
    <cellStyle name="s_Earnings_1" xfId="19085"/>
    <cellStyle name="s_finsumm" xfId="19086"/>
    <cellStyle name="s_finsumm_1" xfId="19087"/>
    <cellStyle name="s_finsumm_2" xfId="19088"/>
    <cellStyle name="s_GoroWipTax-to2050_fromCo_Oct21_99" xfId="19089"/>
    <cellStyle name="s_HardInc " xfId="19090"/>
    <cellStyle name="s_Hist Inputs (2)" xfId="19091"/>
    <cellStyle name="s_Hist Inputs (2)_1" xfId="19092"/>
    <cellStyle name="s_IEL_finsumm" xfId="19093"/>
    <cellStyle name="s_IEL_finsumm_1" xfId="19094"/>
    <cellStyle name="s_IEL_finsumm_2" xfId="19095"/>
    <cellStyle name="s_IEL_finsumm1" xfId="19096"/>
    <cellStyle name="s_IEL_finsumm1_1" xfId="19097"/>
    <cellStyle name="s_IEL_finsumm1_2" xfId="19098"/>
    <cellStyle name="s_Lbo" xfId="19099"/>
    <cellStyle name="s_LBO Summary" xfId="19100"/>
    <cellStyle name="s_LBO Summary_1" xfId="19101"/>
    <cellStyle name="s_LBO Summary_2" xfId="19102"/>
    <cellStyle name="s_Lbo_1" xfId="19103"/>
    <cellStyle name="s_rvr_analysis_andrew" xfId="19104"/>
    <cellStyle name="s_Schedules" xfId="19105"/>
    <cellStyle name="s_Schedules_1" xfId="19106"/>
    <cellStyle name="s_Trans Assump" xfId="19107"/>
    <cellStyle name="s_Trans Assump (2)" xfId="19108"/>
    <cellStyle name="s_Trans Assump (2)_1" xfId="19109"/>
    <cellStyle name="s_Trans Assump_1" xfId="19110"/>
    <cellStyle name="s_Trans Sum" xfId="19111"/>
    <cellStyle name="s_Trans Sum_1" xfId="19112"/>
    <cellStyle name="s_Unit Price Sen. (2)" xfId="19113"/>
    <cellStyle name="s_Unit Price Sen. (2)_1" xfId="19114"/>
    <cellStyle name="s_Unit Price Sen. (2)_2" xfId="19115"/>
    <cellStyle name="Salomon Logo" xfId="19116"/>
    <cellStyle name="SAPBEXaggData" xfId="19117"/>
    <cellStyle name="SAPBEXaggDataEmph" xfId="19118"/>
    <cellStyle name="SAPBEXaggItem" xfId="19119"/>
    <cellStyle name="SAPBEXaggItemX" xfId="19120"/>
    <cellStyle name="SAPBEXchaText" xfId="19121"/>
    <cellStyle name="SAPBEXexcBad7" xfId="19122"/>
    <cellStyle name="SAPBEXexcBad8" xfId="19123"/>
    <cellStyle name="SAPBEXexcBad9" xfId="19124"/>
    <cellStyle name="SAPBEXexcCritical4" xfId="19125"/>
    <cellStyle name="SAPBEXexcCritical5" xfId="19126"/>
    <cellStyle name="SAPBEXexcCritical6" xfId="19127"/>
    <cellStyle name="SAPBEXexcGood1" xfId="19128"/>
    <cellStyle name="SAPBEXexcGood2" xfId="19129"/>
    <cellStyle name="SAPBEXexcGood3" xfId="19130"/>
    <cellStyle name="SAPBEXfilterDrill" xfId="19131"/>
    <cellStyle name="SAPBEXfilterItem" xfId="19132"/>
    <cellStyle name="SAPBEXfilterText" xfId="19133"/>
    <cellStyle name="SAPBEXformats" xfId="19134"/>
    <cellStyle name="SAPBEXheaderItem" xfId="19135"/>
    <cellStyle name="SAPBEXheaderText" xfId="19136"/>
    <cellStyle name="SAPBEXHLevel0" xfId="19137"/>
    <cellStyle name="SAPBEXHLevel0X" xfId="19138"/>
    <cellStyle name="SAPBEXHLevel1" xfId="19139"/>
    <cellStyle name="SAPBEXHLevel1X" xfId="19140"/>
    <cellStyle name="SAPBEXHLevel2" xfId="19141"/>
    <cellStyle name="SAPBEXHLevel2X" xfId="19142"/>
    <cellStyle name="SAPBEXHLevel3" xfId="19143"/>
    <cellStyle name="SAPBEXHLevel3X" xfId="19144"/>
    <cellStyle name="SAPBEXinputData" xfId="19145"/>
    <cellStyle name="SAPBEXItemHeader" xfId="19146"/>
    <cellStyle name="SAPBEXresData" xfId="19147"/>
    <cellStyle name="SAPBEXresDataEmph" xfId="19148"/>
    <cellStyle name="SAPBEXresItem" xfId="19149"/>
    <cellStyle name="SAPBEXresItemX" xfId="19150"/>
    <cellStyle name="SAPBEXstdData" xfId="19151"/>
    <cellStyle name="SAPBEXstdDataEmph" xfId="19152"/>
    <cellStyle name="SAPBEXstdItem" xfId="19153"/>
    <cellStyle name="SAPBEXstdItemX" xfId="19154"/>
    <cellStyle name="SAPBEXtitle" xfId="19155"/>
    <cellStyle name="SAPBEXunassignedItem" xfId="19156"/>
    <cellStyle name="SAPBEXundefined" xfId="19157"/>
    <cellStyle name="Sch_name" xfId="19158"/>
    <cellStyle name="Section Head" xfId="19159"/>
    <cellStyle name="Separador de milhares_DADOS DO BALANCO" xfId="19160"/>
    <cellStyle name="Shading" xfId="19161"/>
    <cellStyle name="Sheet Header" xfId="19162"/>
    <cellStyle name="Sheet Title" xfId="19163"/>
    <cellStyle name="ShOut" xfId="19164"/>
    <cellStyle name="sideways" xfId="19165"/>
    <cellStyle name="Skadden Number" xfId="19166"/>
    <cellStyle name="Skadden Number 2" xfId="19167"/>
    <cellStyle name="Skadden Number 3" xfId="19168"/>
    <cellStyle name="special" xfId="19169"/>
    <cellStyle name="Standard_Anpassen der Amortisation" xfId="19170"/>
    <cellStyle name="Style 1" xfId="19171"/>
    <cellStyle name="Style 2" xfId="19172"/>
    <cellStyle name="Style 25" xfId="19173"/>
    <cellStyle name="Style 25 10" xfId="19174"/>
    <cellStyle name="Style 25 2" xfId="19175"/>
    <cellStyle name="Style 25 3" xfId="19176"/>
    <cellStyle name="Style 25 3 2" xfId="19177"/>
    <cellStyle name="Style 25 4" xfId="19178"/>
    <cellStyle name="Style 25 4 2" xfId="19179"/>
    <cellStyle name="Style 25 5" xfId="19180"/>
    <cellStyle name="Style 25 5 2" xfId="19181"/>
    <cellStyle name="Style 25 6" xfId="19182"/>
    <cellStyle name="Style 25 7" xfId="19183"/>
    <cellStyle name="Style 25 8" xfId="19184"/>
    <cellStyle name="Style 25 9" xfId="19185"/>
    <cellStyle name="Style 26" xfId="19186"/>
    <cellStyle name="Style 26 10" xfId="19187"/>
    <cellStyle name="Style 26 2" xfId="19188"/>
    <cellStyle name="Style 26 3" xfId="19189"/>
    <cellStyle name="Style 26 3 2" xfId="19190"/>
    <cellStyle name="Style 26 4" xfId="19191"/>
    <cellStyle name="Style 26 4 2" xfId="19192"/>
    <cellStyle name="Style 26 5" xfId="19193"/>
    <cellStyle name="Style 26 5 2" xfId="19194"/>
    <cellStyle name="Style 26 6" xfId="19195"/>
    <cellStyle name="Style 26 7" xfId="19196"/>
    <cellStyle name="Style 26 8" xfId="19197"/>
    <cellStyle name="Style 26 9" xfId="19198"/>
    <cellStyle name="Style 27" xfId="19199"/>
    <cellStyle name="Style 27 10" xfId="19200"/>
    <cellStyle name="Style 27 2" xfId="19201"/>
    <cellStyle name="Style 27 2 2" xfId="19202"/>
    <cellStyle name="Style 27 2 2 2" xfId="19203"/>
    <cellStyle name="Style 27 2 2 3" xfId="19204"/>
    <cellStyle name="Style 27 2 3" xfId="19205"/>
    <cellStyle name="Style 27 2 4" xfId="19206"/>
    <cellStyle name="Style 27 3" xfId="19207"/>
    <cellStyle name="Style 27 3 2" xfId="19208"/>
    <cellStyle name="Style 27 3 2 2" xfId="19209"/>
    <cellStyle name="Style 27 3 2 3" xfId="19210"/>
    <cellStyle name="Style 27 3 3" xfId="19211"/>
    <cellStyle name="Style 27 3 4" xfId="19212"/>
    <cellStyle name="Style 27 4" xfId="19213"/>
    <cellStyle name="Style 27 4 2" xfId="19214"/>
    <cellStyle name="Style 27 4 3" xfId="19215"/>
    <cellStyle name="Style 27 5" xfId="19216"/>
    <cellStyle name="Style 27 5 2" xfId="19217"/>
    <cellStyle name="Style 27 6" xfId="19218"/>
    <cellStyle name="Style 27 6 2" xfId="19219"/>
    <cellStyle name="Style 27 6 3" xfId="19220"/>
    <cellStyle name="Style 27 7" xfId="19221"/>
    <cellStyle name="Style 27 8" xfId="19222"/>
    <cellStyle name="Style 27 9" xfId="19223"/>
    <cellStyle name="Style 27_Copy of 36_NIMO_12 31 11_v2" xfId="19224"/>
    <cellStyle name="Style 28" xfId="19225"/>
    <cellStyle name="Style 28 10" xfId="19226"/>
    <cellStyle name="Style 28 2" xfId="19227"/>
    <cellStyle name="Style 28 2 2" xfId="19228"/>
    <cellStyle name="Style 28 2 2 2" xfId="19229"/>
    <cellStyle name="Style 28 2 2 3" xfId="19230"/>
    <cellStyle name="Style 28 2 3" xfId="19231"/>
    <cellStyle name="Style 28 2 4" xfId="19232"/>
    <cellStyle name="Style 28 3" xfId="19233"/>
    <cellStyle name="Style 28 3 2" xfId="19234"/>
    <cellStyle name="Style 28 3 2 2" xfId="19235"/>
    <cellStyle name="Style 28 3 2 3" xfId="19236"/>
    <cellStyle name="Style 28 3 3" xfId="19237"/>
    <cellStyle name="Style 28 3 4" xfId="19238"/>
    <cellStyle name="Style 28 4" xfId="19239"/>
    <cellStyle name="Style 28 4 2" xfId="19240"/>
    <cellStyle name="Style 28 4 3" xfId="19241"/>
    <cellStyle name="Style 28 5" xfId="19242"/>
    <cellStyle name="Style 28 5 2" xfId="19243"/>
    <cellStyle name="Style 28 6" xfId="19244"/>
    <cellStyle name="Style 28 6 2" xfId="19245"/>
    <cellStyle name="Style 28 6 3" xfId="19246"/>
    <cellStyle name="Style 28 7" xfId="19247"/>
    <cellStyle name="Style 28 8" xfId="19248"/>
    <cellStyle name="Style 28 9" xfId="19249"/>
    <cellStyle name="Style 28_Copy of 36_NIMO_12 31 11_v2" xfId="19250"/>
    <cellStyle name="Style 3" xfId="19251"/>
    <cellStyle name="STYLE3" xfId="19252"/>
    <cellStyle name="STYLE3 2" xfId="19253"/>
    <cellStyle name="STYLE3 2 2" xfId="19254"/>
    <cellStyle name="STYLE3 2 3" xfId="19255"/>
    <cellStyle name="STYLE3 3" xfId="19256"/>
    <cellStyle name="STYLE3 4" xfId="19257"/>
    <cellStyle name="STYLE3 5" xfId="19258"/>
    <cellStyle name="STYLE3_AMRTB1004" xfId="19259"/>
    <cellStyle name="subhead" xfId="19260"/>
    <cellStyle name="SubRoutine" xfId="19261"/>
    <cellStyle name="SubRoutine 2" xfId="19262"/>
    <cellStyle name="SubRoutine 2 2" xfId="19263"/>
    <cellStyle name="SubRoutine 2 3" xfId="19264"/>
    <cellStyle name="SubRoutine 3" xfId="19265"/>
    <cellStyle name="SubRoutine 4" xfId="19266"/>
    <cellStyle name="SubRoutine 5" xfId="19267"/>
    <cellStyle name="SubRoutine_Income Statement " xfId="19268"/>
    <cellStyle name="Subtotal" xfId="19269"/>
    <cellStyle name="Sub-total" xfId="19270"/>
    <cellStyle name="Subtotal 2" xfId="19271"/>
    <cellStyle name="Subtotal 2 2" xfId="19272"/>
    <cellStyle name="Subtotal 2 3" xfId="19273"/>
    <cellStyle name="Subtotal 3" xfId="19274"/>
    <cellStyle name="Subtotal 4" xfId="19275"/>
    <cellStyle name="Subtotal 5" xfId="19276"/>
    <cellStyle name="Subtotal_200910 Control Totals" xfId="19277"/>
    <cellStyle name="Sub-total_Mass Returns Trace" xfId="19278"/>
    <cellStyle name="swpBody01" xfId="19279"/>
    <cellStyle name="Table Head" xfId="19280"/>
    <cellStyle name="Table Head Aligned" xfId="19281"/>
    <cellStyle name="Table Head Blue" xfId="19282"/>
    <cellStyle name="Table Head Green" xfId="19283"/>
    <cellStyle name="Table Head_Val_Sum_Graph" xfId="19284"/>
    <cellStyle name="Table Text" xfId="19285"/>
    <cellStyle name="Table Title" xfId="19286"/>
    <cellStyle name="Table Title 2" xfId="19287"/>
    <cellStyle name="Table Title 2 2" xfId="19288"/>
    <cellStyle name="Table Title 2 3" xfId="19289"/>
    <cellStyle name="Table Title 3" xfId="19290"/>
    <cellStyle name="Table Title 4" xfId="19291"/>
    <cellStyle name="Table Title 5" xfId="19292"/>
    <cellStyle name="Table Title_Income Statement " xfId="19293"/>
    <cellStyle name="Table Units" xfId="19294"/>
    <cellStyle name="Table_Header" xfId="19295"/>
    <cellStyle name="Text" xfId="19296"/>
    <cellStyle name="Text 1" xfId="19297"/>
    <cellStyle name="Text 2" xfId="19298"/>
    <cellStyle name="Text Head 1" xfId="19299"/>
    <cellStyle name="Text_Entity Report (Hyperion)" xfId="19300"/>
    <cellStyle name="TextStyle" xfId="19301"/>
    <cellStyle name="TextStyle 2" xfId="19302"/>
    <cellStyle name="TextStyle 2 2" xfId="19303"/>
    <cellStyle name="TextStyle 3" xfId="19304"/>
    <cellStyle name="TextStyle_41_GSE_ 03-31-11_FINAL_GAAP" xfId="19305"/>
    <cellStyle name="Thousand" xfId="19306"/>
    <cellStyle name="Times New Roman" xfId="19307"/>
    <cellStyle name="Times New Roman 2" xfId="19308"/>
    <cellStyle name="Title" xfId="19309" builtinId="15" customBuiltin="1"/>
    <cellStyle name="Title 10" xfId="19310"/>
    <cellStyle name="Title 10 2" xfId="19311"/>
    <cellStyle name="Title 10 2 2" xfId="19312"/>
    <cellStyle name="Title 10 2 3" xfId="19313"/>
    <cellStyle name="Title 10 3" xfId="19314"/>
    <cellStyle name="Title 10 4" xfId="19315"/>
    <cellStyle name="Title 10 5" xfId="19316"/>
    <cellStyle name="Title 11" xfId="19317"/>
    <cellStyle name="Title 11 2" xfId="19318"/>
    <cellStyle name="Title 11 3" xfId="19319"/>
    <cellStyle name="Title 12" xfId="19320"/>
    <cellStyle name="Title 13" xfId="19321"/>
    <cellStyle name="Title 14" xfId="19322"/>
    <cellStyle name="Title 15" xfId="19323"/>
    <cellStyle name="Title 2" xfId="19324"/>
    <cellStyle name="Title 2 2" xfId="19325"/>
    <cellStyle name="Title 2 2 2" xfId="19326"/>
    <cellStyle name="Title 2 2 3" xfId="19327"/>
    <cellStyle name="Title 2 3" xfId="19328"/>
    <cellStyle name="Title 2 3 2" xfId="19329"/>
    <cellStyle name="Title 2 3 3" xfId="19330"/>
    <cellStyle name="Title 2 4" xfId="19331"/>
    <cellStyle name="Title 2 4 2" xfId="19332"/>
    <cellStyle name="Title 2 4 3" xfId="19333"/>
    <cellStyle name="Title 2 5" xfId="19334"/>
    <cellStyle name="Title 2 6" xfId="19335"/>
    <cellStyle name="Title 2 7" xfId="19336"/>
    <cellStyle name="Title 2 8" xfId="19337"/>
    <cellStyle name="Title 3" xfId="19338"/>
    <cellStyle name="Title 3 2" xfId="19339"/>
    <cellStyle name="Title 3 2 2" xfId="19340"/>
    <cellStyle name="Title 3 2 3" xfId="19341"/>
    <cellStyle name="Title 3 3" xfId="19342"/>
    <cellStyle name="Title 3 4" xfId="19343"/>
    <cellStyle name="Title 3 5" xfId="19344"/>
    <cellStyle name="Title 4" xfId="19345"/>
    <cellStyle name="Title 4 2" xfId="19346"/>
    <cellStyle name="Title 4 2 2" xfId="19347"/>
    <cellStyle name="Title 4 2 3" xfId="19348"/>
    <cellStyle name="Title 4 3" xfId="19349"/>
    <cellStyle name="Title 4 4" xfId="19350"/>
    <cellStyle name="Title 4 5" xfId="19351"/>
    <cellStyle name="Title 5" xfId="19352"/>
    <cellStyle name="Title 5 2" xfId="19353"/>
    <cellStyle name="Title 5 2 2" xfId="19354"/>
    <cellStyle name="Title 5 2 3" xfId="19355"/>
    <cellStyle name="Title 5 3" xfId="19356"/>
    <cellStyle name="Title 5 4" xfId="19357"/>
    <cellStyle name="Title 5 5" xfId="19358"/>
    <cellStyle name="Title 6" xfId="19359"/>
    <cellStyle name="Title 6 2" xfId="19360"/>
    <cellStyle name="Title 6 2 2" xfId="19361"/>
    <cellStyle name="Title 6 2 3" xfId="19362"/>
    <cellStyle name="Title 6 3" xfId="19363"/>
    <cellStyle name="Title 6 4" xfId="19364"/>
    <cellStyle name="Title 6 5" xfId="19365"/>
    <cellStyle name="Title 7" xfId="19366"/>
    <cellStyle name="Title 7 2" xfId="19367"/>
    <cellStyle name="Title 7 2 2" xfId="19368"/>
    <cellStyle name="Title 7 2 3" xfId="19369"/>
    <cellStyle name="Title 7 3" xfId="19370"/>
    <cellStyle name="Title 7 4" xfId="19371"/>
    <cellStyle name="Title 7 5" xfId="19372"/>
    <cellStyle name="Title 8" xfId="19373"/>
    <cellStyle name="Title 8 2" xfId="19374"/>
    <cellStyle name="Title 8 2 2" xfId="19375"/>
    <cellStyle name="Title 8 2 3" xfId="19376"/>
    <cellStyle name="Title 8 3" xfId="19377"/>
    <cellStyle name="Title 8 4" xfId="19378"/>
    <cellStyle name="Title 8 5" xfId="19379"/>
    <cellStyle name="Title 9" xfId="19380"/>
    <cellStyle name="Title 9 2" xfId="19381"/>
    <cellStyle name="Title 9 2 2" xfId="19382"/>
    <cellStyle name="Title 9 2 3" xfId="19383"/>
    <cellStyle name="Title 9 3" xfId="19384"/>
    <cellStyle name="Title 9 4" xfId="19385"/>
    <cellStyle name="Title 9 5" xfId="19386"/>
    <cellStyle name="Title Row" xfId="19387"/>
    <cellStyle name="Title: Major" xfId="19388"/>
    <cellStyle name="Title: Minor" xfId="19389"/>
    <cellStyle name="Title: Worksheet" xfId="19390"/>
    <cellStyle name="tons" xfId="19391"/>
    <cellStyle name="Topline" xfId="19392"/>
    <cellStyle name="Total 1" xfId="19393"/>
    <cellStyle name="Total 10" xfId="19394"/>
    <cellStyle name="Total 10 2" xfId="19395"/>
    <cellStyle name="Total 10 2 10" xfId="19396"/>
    <cellStyle name="Total 10 2 10 2" xfId="19397"/>
    <cellStyle name="Total 10 2 11" xfId="19398"/>
    <cellStyle name="Total 10 2 2" xfId="19399"/>
    <cellStyle name="Total 10 2 2 10" xfId="19400"/>
    <cellStyle name="Total 10 2 2 2" xfId="19401"/>
    <cellStyle name="Total 10 2 2 2 2" xfId="19402"/>
    <cellStyle name="Total 10 2 2 3" xfId="19403"/>
    <cellStyle name="Total 10 2 2 3 2" xfId="19404"/>
    <cellStyle name="Total 10 2 2 4" xfId="19405"/>
    <cellStyle name="Total 10 2 2 4 2" xfId="19406"/>
    <cellStyle name="Total 10 2 2 5" xfId="19407"/>
    <cellStyle name="Total 10 2 2 5 2" xfId="19408"/>
    <cellStyle name="Total 10 2 2 6" xfId="19409"/>
    <cellStyle name="Total 10 2 2 6 2" xfId="19410"/>
    <cellStyle name="Total 10 2 2 7" xfId="19411"/>
    <cellStyle name="Total 10 2 2 7 2" xfId="19412"/>
    <cellStyle name="Total 10 2 2 8" xfId="19413"/>
    <cellStyle name="Total 10 2 2 8 2" xfId="19414"/>
    <cellStyle name="Total 10 2 2 9" xfId="19415"/>
    <cellStyle name="Total 10 2 2 9 2" xfId="19416"/>
    <cellStyle name="Total 10 2 3" xfId="19417"/>
    <cellStyle name="Total 10 2 3 2" xfId="19418"/>
    <cellStyle name="Total 10 2 4" xfId="19419"/>
    <cellStyle name="Total 10 2 4 2" xfId="19420"/>
    <cellStyle name="Total 10 2 5" xfId="19421"/>
    <cellStyle name="Total 10 2 5 2" xfId="19422"/>
    <cellStyle name="Total 10 2 6" xfId="19423"/>
    <cellStyle name="Total 10 2 6 2" xfId="19424"/>
    <cellStyle name="Total 10 2 7" xfId="19425"/>
    <cellStyle name="Total 10 2 7 2" xfId="19426"/>
    <cellStyle name="Total 10 2 8" xfId="19427"/>
    <cellStyle name="Total 10 2 8 2" xfId="19428"/>
    <cellStyle name="Total 10 2 9" xfId="19429"/>
    <cellStyle name="Total 10 2 9 2" xfId="19430"/>
    <cellStyle name="Total 10 3" xfId="19431"/>
    <cellStyle name="Total 10 3 10" xfId="19432"/>
    <cellStyle name="Total 10 3 2" xfId="19433"/>
    <cellStyle name="Total 10 3 2 2" xfId="19434"/>
    <cellStyle name="Total 10 3 3" xfId="19435"/>
    <cellStyle name="Total 10 3 3 2" xfId="19436"/>
    <cellStyle name="Total 10 3 4" xfId="19437"/>
    <cellStyle name="Total 10 3 4 2" xfId="19438"/>
    <cellStyle name="Total 10 3 5" xfId="19439"/>
    <cellStyle name="Total 10 3 5 2" xfId="19440"/>
    <cellStyle name="Total 10 3 6" xfId="19441"/>
    <cellStyle name="Total 10 3 6 2" xfId="19442"/>
    <cellStyle name="Total 10 3 7" xfId="19443"/>
    <cellStyle name="Total 10 3 7 2" xfId="19444"/>
    <cellStyle name="Total 10 3 8" xfId="19445"/>
    <cellStyle name="Total 10 3 8 2" xfId="19446"/>
    <cellStyle name="Total 10 3 9" xfId="19447"/>
    <cellStyle name="Total 10 3 9 2" xfId="19448"/>
    <cellStyle name="Total 10 4" xfId="19449"/>
    <cellStyle name="Total 10 4 10" xfId="19450"/>
    <cellStyle name="Total 10 4 10 2" xfId="19451"/>
    <cellStyle name="Total 10 4 11" xfId="19452"/>
    <cellStyle name="Total 10 4 11 2" xfId="19453"/>
    <cellStyle name="Total 10 4 12" xfId="19454"/>
    <cellStyle name="Total 10 4 12 2" xfId="19455"/>
    <cellStyle name="Total 10 4 13" xfId="19456"/>
    <cellStyle name="Total 10 4 13 2" xfId="19457"/>
    <cellStyle name="Total 10 4 14" xfId="19458"/>
    <cellStyle name="Total 10 4 15" xfId="19459"/>
    <cellStyle name="Total 10 4 16" xfId="19460"/>
    <cellStyle name="Total 10 4 2" xfId="19461"/>
    <cellStyle name="Total 10 4 2 2" xfId="19462"/>
    <cellStyle name="Total 10 4 3" xfId="19463"/>
    <cellStyle name="Total 10 4 3 2" xfId="19464"/>
    <cellStyle name="Total 10 4 4" xfId="19465"/>
    <cellStyle name="Total 10 4 4 2" xfId="19466"/>
    <cellStyle name="Total 10 4 5" xfId="19467"/>
    <cellStyle name="Total 10 4 5 2" xfId="19468"/>
    <cellStyle name="Total 10 4 6" xfId="19469"/>
    <cellStyle name="Total 10 4 6 2" xfId="19470"/>
    <cellStyle name="Total 10 4 7" xfId="19471"/>
    <cellStyle name="Total 10 4 7 2" xfId="19472"/>
    <cellStyle name="Total 10 4 8" xfId="19473"/>
    <cellStyle name="Total 10 4 8 2" xfId="19474"/>
    <cellStyle name="Total 10 4 9" xfId="19475"/>
    <cellStyle name="Total 10 4 9 2" xfId="19476"/>
    <cellStyle name="Total 10 5" xfId="19477"/>
    <cellStyle name="Total 10 5 2" xfId="19478"/>
    <cellStyle name="Total 10 6" xfId="19479"/>
    <cellStyle name="Total 10 6 2" xfId="19480"/>
    <cellStyle name="Total 10 7" xfId="19481"/>
    <cellStyle name="Total 10 7 2" xfId="19482"/>
    <cellStyle name="Total 10 8" xfId="19483"/>
    <cellStyle name="Total 10 8 2" xfId="19484"/>
    <cellStyle name="Total 10_Income Statement " xfId="19485"/>
    <cellStyle name="Total 11" xfId="19486"/>
    <cellStyle name="Total 11 10" xfId="19487"/>
    <cellStyle name="Total 11 10 2" xfId="19488"/>
    <cellStyle name="Total 11 11" xfId="19489"/>
    <cellStyle name="Total 11 2" xfId="19490"/>
    <cellStyle name="Total 11 2 10" xfId="19491"/>
    <cellStyle name="Total 11 2 2" xfId="19492"/>
    <cellStyle name="Total 11 2 2 2" xfId="19493"/>
    <cellStyle name="Total 11 2 3" xfId="19494"/>
    <cellStyle name="Total 11 2 3 2" xfId="19495"/>
    <cellStyle name="Total 11 2 4" xfId="19496"/>
    <cellStyle name="Total 11 2 4 2" xfId="19497"/>
    <cellStyle name="Total 11 2 5" xfId="19498"/>
    <cellStyle name="Total 11 2 5 2" xfId="19499"/>
    <cellStyle name="Total 11 2 6" xfId="19500"/>
    <cellStyle name="Total 11 2 6 2" xfId="19501"/>
    <cellStyle name="Total 11 2 7" xfId="19502"/>
    <cellStyle name="Total 11 2 7 2" xfId="19503"/>
    <cellStyle name="Total 11 2 8" xfId="19504"/>
    <cellStyle name="Total 11 2 8 2" xfId="19505"/>
    <cellStyle name="Total 11 2 9" xfId="19506"/>
    <cellStyle name="Total 11 2 9 2" xfId="19507"/>
    <cellStyle name="Total 11 3" xfId="19508"/>
    <cellStyle name="Total 11 3 2" xfId="19509"/>
    <cellStyle name="Total 11 4" xfId="19510"/>
    <cellStyle name="Total 11 4 2" xfId="19511"/>
    <cellStyle name="Total 11 5" xfId="19512"/>
    <cellStyle name="Total 11 5 2" xfId="19513"/>
    <cellStyle name="Total 11 6" xfId="19514"/>
    <cellStyle name="Total 11 6 2" xfId="19515"/>
    <cellStyle name="Total 11 7" xfId="19516"/>
    <cellStyle name="Total 11 7 2" xfId="19517"/>
    <cellStyle name="Total 11 8" xfId="19518"/>
    <cellStyle name="Total 11 8 2" xfId="19519"/>
    <cellStyle name="Total 11 9" xfId="19520"/>
    <cellStyle name="Total 11 9 2" xfId="19521"/>
    <cellStyle name="Total 12" xfId="19522"/>
    <cellStyle name="Total 13" xfId="19523"/>
    <cellStyle name="Total 14" xfId="19524"/>
    <cellStyle name="Total 15" xfId="19525"/>
    <cellStyle name="Total 16" xfId="19526"/>
    <cellStyle name="Total 17" xfId="19527"/>
    <cellStyle name="Total 18" xfId="19528"/>
    <cellStyle name="Total 19" xfId="19529"/>
    <cellStyle name="Total 2" xfId="19530"/>
    <cellStyle name="Total 2 10" xfId="19531"/>
    <cellStyle name="Total 2 10 2" xfId="19532"/>
    <cellStyle name="Total 2 11" xfId="19533"/>
    <cellStyle name="Total 2 12" xfId="19534"/>
    <cellStyle name="Total 2 2" xfId="19535"/>
    <cellStyle name="Total 2 2 10" xfId="19536"/>
    <cellStyle name="Total 2 2 10 2" xfId="19537"/>
    <cellStyle name="Total 2 2 11" xfId="19538"/>
    <cellStyle name="Total 2 2 2" xfId="19539"/>
    <cellStyle name="Total 2 2 2 10" xfId="19540"/>
    <cellStyle name="Total 2 2 2 2" xfId="19541"/>
    <cellStyle name="Total 2 2 2 2 2" xfId="19542"/>
    <cellStyle name="Total 2 2 2 3" xfId="19543"/>
    <cellStyle name="Total 2 2 2 3 2" xfId="19544"/>
    <cellStyle name="Total 2 2 2 4" xfId="19545"/>
    <cellStyle name="Total 2 2 2 4 2" xfId="19546"/>
    <cellStyle name="Total 2 2 2 5" xfId="19547"/>
    <cellStyle name="Total 2 2 2 5 2" xfId="19548"/>
    <cellStyle name="Total 2 2 2 6" xfId="19549"/>
    <cellStyle name="Total 2 2 2 6 2" xfId="19550"/>
    <cellStyle name="Total 2 2 2 7" xfId="19551"/>
    <cellStyle name="Total 2 2 2 7 2" xfId="19552"/>
    <cellStyle name="Total 2 2 2 8" xfId="19553"/>
    <cellStyle name="Total 2 2 2 8 2" xfId="19554"/>
    <cellStyle name="Total 2 2 2 9" xfId="19555"/>
    <cellStyle name="Total 2 2 2 9 2" xfId="19556"/>
    <cellStyle name="Total 2 2 3" xfId="19557"/>
    <cellStyle name="Total 2 2 3 2" xfId="19558"/>
    <cellStyle name="Total 2 2 4" xfId="19559"/>
    <cellStyle name="Total 2 2 4 2" xfId="19560"/>
    <cellStyle name="Total 2 2 5" xfId="19561"/>
    <cellStyle name="Total 2 2 5 2" xfId="19562"/>
    <cellStyle name="Total 2 2 6" xfId="19563"/>
    <cellStyle name="Total 2 2 6 2" xfId="19564"/>
    <cellStyle name="Total 2 2 7" xfId="19565"/>
    <cellStyle name="Total 2 2 7 2" xfId="19566"/>
    <cellStyle name="Total 2 2 8" xfId="19567"/>
    <cellStyle name="Total 2 2 8 2" xfId="19568"/>
    <cellStyle name="Total 2 2 9" xfId="19569"/>
    <cellStyle name="Total 2 2 9 2" xfId="19570"/>
    <cellStyle name="Total 2 3" xfId="19571"/>
    <cellStyle name="Total 2 3 10" xfId="19572"/>
    <cellStyle name="Total 2 3 10 2" xfId="19573"/>
    <cellStyle name="Total 2 3 11" xfId="19574"/>
    <cellStyle name="Total 2 3 2" xfId="19575"/>
    <cellStyle name="Total 2 3 2 10" xfId="19576"/>
    <cellStyle name="Total 2 3 2 2" xfId="19577"/>
    <cellStyle name="Total 2 3 2 2 2" xfId="19578"/>
    <cellStyle name="Total 2 3 2 3" xfId="19579"/>
    <cellStyle name="Total 2 3 2 3 2" xfId="19580"/>
    <cellStyle name="Total 2 3 2 4" xfId="19581"/>
    <cellStyle name="Total 2 3 2 4 2" xfId="19582"/>
    <cellStyle name="Total 2 3 2 5" xfId="19583"/>
    <cellStyle name="Total 2 3 2 5 2" xfId="19584"/>
    <cellStyle name="Total 2 3 2 6" xfId="19585"/>
    <cellStyle name="Total 2 3 2 6 2" xfId="19586"/>
    <cellStyle name="Total 2 3 2 7" xfId="19587"/>
    <cellStyle name="Total 2 3 2 7 2" xfId="19588"/>
    <cellStyle name="Total 2 3 2 8" xfId="19589"/>
    <cellStyle name="Total 2 3 2 8 2" xfId="19590"/>
    <cellStyle name="Total 2 3 2 9" xfId="19591"/>
    <cellStyle name="Total 2 3 2 9 2" xfId="19592"/>
    <cellStyle name="Total 2 3 3" xfId="19593"/>
    <cellStyle name="Total 2 3 3 2" xfId="19594"/>
    <cellStyle name="Total 2 3 4" xfId="19595"/>
    <cellStyle name="Total 2 3 4 2" xfId="19596"/>
    <cellStyle name="Total 2 3 5" xfId="19597"/>
    <cellStyle name="Total 2 3 5 2" xfId="19598"/>
    <cellStyle name="Total 2 3 6" xfId="19599"/>
    <cellStyle name="Total 2 3 6 2" xfId="19600"/>
    <cellStyle name="Total 2 3 7" xfId="19601"/>
    <cellStyle name="Total 2 3 7 2" xfId="19602"/>
    <cellStyle name="Total 2 3 8" xfId="19603"/>
    <cellStyle name="Total 2 3 8 2" xfId="19604"/>
    <cellStyle name="Total 2 3 9" xfId="19605"/>
    <cellStyle name="Total 2 3 9 2" xfId="19606"/>
    <cellStyle name="Total 2 4" xfId="19607"/>
    <cellStyle name="Total 2 4 10" xfId="19608"/>
    <cellStyle name="Total 2 4 10 2" xfId="19609"/>
    <cellStyle name="Total 2 4 11" xfId="19610"/>
    <cellStyle name="Total 2 4 2" xfId="19611"/>
    <cellStyle name="Total 2 4 2 10" xfId="19612"/>
    <cellStyle name="Total 2 4 2 2" xfId="19613"/>
    <cellStyle name="Total 2 4 2 2 2" xfId="19614"/>
    <cellStyle name="Total 2 4 2 3" xfId="19615"/>
    <cellStyle name="Total 2 4 2 3 2" xfId="19616"/>
    <cellStyle name="Total 2 4 2 4" xfId="19617"/>
    <cellStyle name="Total 2 4 2 4 2" xfId="19618"/>
    <cellStyle name="Total 2 4 2 5" xfId="19619"/>
    <cellStyle name="Total 2 4 2 5 2" xfId="19620"/>
    <cellStyle name="Total 2 4 2 6" xfId="19621"/>
    <cellStyle name="Total 2 4 2 6 2" xfId="19622"/>
    <cellStyle name="Total 2 4 2 7" xfId="19623"/>
    <cellStyle name="Total 2 4 2 7 2" xfId="19624"/>
    <cellStyle name="Total 2 4 2 8" xfId="19625"/>
    <cellStyle name="Total 2 4 2 8 2" xfId="19626"/>
    <cellStyle name="Total 2 4 2 9" xfId="19627"/>
    <cellStyle name="Total 2 4 2 9 2" xfId="19628"/>
    <cellStyle name="Total 2 4 3" xfId="19629"/>
    <cellStyle name="Total 2 4 3 2" xfId="19630"/>
    <cellStyle name="Total 2 4 4" xfId="19631"/>
    <cellStyle name="Total 2 4 4 2" xfId="19632"/>
    <cellStyle name="Total 2 4 5" xfId="19633"/>
    <cellStyle name="Total 2 4 5 2" xfId="19634"/>
    <cellStyle name="Total 2 4 6" xfId="19635"/>
    <cellStyle name="Total 2 4 6 2" xfId="19636"/>
    <cellStyle name="Total 2 4 7" xfId="19637"/>
    <cellStyle name="Total 2 4 7 2" xfId="19638"/>
    <cellStyle name="Total 2 4 8" xfId="19639"/>
    <cellStyle name="Total 2 4 8 2" xfId="19640"/>
    <cellStyle name="Total 2 4 9" xfId="19641"/>
    <cellStyle name="Total 2 4 9 2" xfId="19642"/>
    <cellStyle name="Total 2 5" xfId="19643"/>
    <cellStyle name="Total 2 5 10" xfId="19644"/>
    <cellStyle name="Total 2 5 2" xfId="19645"/>
    <cellStyle name="Total 2 5 2 2" xfId="19646"/>
    <cellStyle name="Total 2 5 3" xfId="19647"/>
    <cellStyle name="Total 2 5 3 2" xfId="19648"/>
    <cellStyle name="Total 2 5 4" xfId="19649"/>
    <cellStyle name="Total 2 5 4 2" xfId="19650"/>
    <cellStyle name="Total 2 5 5" xfId="19651"/>
    <cellStyle name="Total 2 5 5 2" xfId="19652"/>
    <cellStyle name="Total 2 5 6" xfId="19653"/>
    <cellStyle name="Total 2 5 6 2" xfId="19654"/>
    <cellStyle name="Total 2 5 7" xfId="19655"/>
    <cellStyle name="Total 2 5 7 2" xfId="19656"/>
    <cellStyle name="Total 2 5 8" xfId="19657"/>
    <cellStyle name="Total 2 5 8 2" xfId="19658"/>
    <cellStyle name="Total 2 5 9" xfId="19659"/>
    <cellStyle name="Total 2 5 9 2" xfId="19660"/>
    <cellStyle name="Total 2 6" xfId="19661"/>
    <cellStyle name="Total 2 6 10" xfId="19662"/>
    <cellStyle name="Total 2 6 10 2" xfId="19663"/>
    <cellStyle name="Total 2 6 11" xfId="19664"/>
    <cellStyle name="Total 2 6 11 2" xfId="19665"/>
    <cellStyle name="Total 2 6 12" xfId="19666"/>
    <cellStyle name="Total 2 6 12 2" xfId="19667"/>
    <cellStyle name="Total 2 6 13" xfId="19668"/>
    <cellStyle name="Total 2 6 13 2" xfId="19669"/>
    <cellStyle name="Total 2 6 14" xfId="19670"/>
    <cellStyle name="Total 2 6 15" xfId="19671"/>
    <cellStyle name="Total 2 6 16" xfId="19672"/>
    <cellStyle name="Total 2 6 2" xfId="19673"/>
    <cellStyle name="Total 2 6 2 2" xfId="19674"/>
    <cellStyle name="Total 2 6 3" xfId="19675"/>
    <cellStyle name="Total 2 6 3 2" xfId="19676"/>
    <cellStyle name="Total 2 6 4" xfId="19677"/>
    <cellStyle name="Total 2 6 4 2" xfId="19678"/>
    <cellStyle name="Total 2 6 5" xfId="19679"/>
    <cellStyle name="Total 2 6 5 2" xfId="19680"/>
    <cellStyle name="Total 2 6 6" xfId="19681"/>
    <cellStyle name="Total 2 6 6 2" xfId="19682"/>
    <cellStyle name="Total 2 6 7" xfId="19683"/>
    <cellStyle name="Total 2 6 7 2" xfId="19684"/>
    <cellStyle name="Total 2 6 8" xfId="19685"/>
    <cellStyle name="Total 2 6 8 2" xfId="19686"/>
    <cellStyle name="Total 2 6 9" xfId="19687"/>
    <cellStyle name="Total 2 6 9 2" xfId="19688"/>
    <cellStyle name="Total 2 7" xfId="19689"/>
    <cellStyle name="Total 2 7 2" xfId="19690"/>
    <cellStyle name="Total 2 8" xfId="19691"/>
    <cellStyle name="Total 2 8 2" xfId="19692"/>
    <cellStyle name="Total 2 9" xfId="19693"/>
    <cellStyle name="Total 2 9 2" xfId="19694"/>
    <cellStyle name="Total 2_FERC versus US GAAP differences - GSE MECO and Nantucket" xfId="19695"/>
    <cellStyle name="Total 20" xfId="19696"/>
    <cellStyle name="Total 21" xfId="19697"/>
    <cellStyle name="Total 22" xfId="19698"/>
    <cellStyle name="Total 23" xfId="19699"/>
    <cellStyle name="Total 3" xfId="19700"/>
    <cellStyle name="Total 3 2" xfId="19701"/>
    <cellStyle name="Total 3 2 10" xfId="19702"/>
    <cellStyle name="Total 3 2 10 2" xfId="19703"/>
    <cellStyle name="Total 3 2 11" xfId="19704"/>
    <cellStyle name="Total 3 2 2" xfId="19705"/>
    <cellStyle name="Total 3 2 2 10" xfId="19706"/>
    <cellStyle name="Total 3 2 2 2" xfId="19707"/>
    <cellStyle name="Total 3 2 2 2 2" xfId="19708"/>
    <cellStyle name="Total 3 2 2 3" xfId="19709"/>
    <cellStyle name="Total 3 2 2 3 2" xfId="19710"/>
    <cellStyle name="Total 3 2 2 4" xfId="19711"/>
    <cellStyle name="Total 3 2 2 4 2" xfId="19712"/>
    <cellStyle name="Total 3 2 2 5" xfId="19713"/>
    <cellStyle name="Total 3 2 2 5 2" xfId="19714"/>
    <cellStyle name="Total 3 2 2 6" xfId="19715"/>
    <cellStyle name="Total 3 2 2 6 2" xfId="19716"/>
    <cellStyle name="Total 3 2 2 7" xfId="19717"/>
    <cellStyle name="Total 3 2 2 7 2" xfId="19718"/>
    <cellStyle name="Total 3 2 2 8" xfId="19719"/>
    <cellStyle name="Total 3 2 2 8 2" xfId="19720"/>
    <cellStyle name="Total 3 2 2 9" xfId="19721"/>
    <cellStyle name="Total 3 2 2 9 2" xfId="19722"/>
    <cellStyle name="Total 3 2 3" xfId="19723"/>
    <cellStyle name="Total 3 2 3 2" xfId="19724"/>
    <cellStyle name="Total 3 2 4" xfId="19725"/>
    <cellStyle name="Total 3 2 4 2" xfId="19726"/>
    <cellStyle name="Total 3 2 5" xfId="19727"/>
    <cellStyle name="Total 3 2 5 2" xfId="19728"/>
    <cellStyle name="Total 3 2 6" xfId="19729"/>
    <cellStyle name="Total 3 2 6 2" xfId="19730"/>
    <cellStyle name="Total 3 2 7" xfId="19731"/>
    <cellStyle name="Total 3 2 7 2" xfId="19732"/>
    <cellStyle name="Total 3 2 8" xfId="19733"/>
    <cellStyle name="Total 3 2 8 2" xfId="19734"/>
    <cellStyle name="Total 3 2 9" xfId="19735"/>
    <cellStyle name="Total 3 2 9 2" xfId="19736"/>
    <cellStyle name="Total 3 3" xfId="19737"/>
    <cellStyle name="Total 3 3 10" xfId="19738"/>
    <cellStyle name="Total 3 3 2" xfId="19739"/>
    <cellStyle name="Total 3 3 2 2" xfId="19740"/>
    <cellStyle name="Total 3 3 3" xfId="19741"/>
    <cellStyle name="Total 3 3 3 2" xfId="19742"/>
    <cellStyle name="Total 3 3 4" xfId="19743"/>
    <cellStyle name="Total 3 3 4 2" xfId="19744"/>
    <cellStyle name="Total 3 3 5" xfId="19745"/>
    <cellStyle name="Total 3 3 5 2" xfId="19746"/>
    <cellStyle name="Total 3 3 6" xfId="19747"/>
    <cellStyle name="Total 3 3 6 2" xfId="19748"/>
    <cellStyle name="Total 3 3 7" xfId="19749"/>
    <cellStyle name="Total 3 3 7 2" xfId="19750"/>
    <cellStyle name="Total 3 3 8" xfId="19751"/>
    <cellStyle name="Total 3 3 8 2" xfId="19752"/>
    <cellStyle name="Total 3 3 9" xfId="19753"/>
    <cellStyle name="Total 3 3 9 2" xfId="19754"/>
    <cellStyle name="Total 3 4" xfId="19755"/>
    <cellStyle name="Total 3 4 10" xfId="19756"/>
    <cellStyle name="Total 3 4 10 2" xfId="19757"/>
    <cellStyle name="Total 3 4 11" xfId="19758"/>
    <cellStyle name="Total 3 4 11 2" xfId="19759"/>
    <cellStyle name="Total 3 4 12" xfId="19760"/>
    <cellStyle name="Total 3 4 12 2" xfId="19761"/>
    <cellStyle name="Total 3 4 13" xfId="19762"/>
    <cellStyle name="Total 3 4 13 2" xfId="19763"/>
    <cellStyle name="Total 3 4 14" xfId="19764"/>
    <cellStyle name="Total 3 4 15" xfId="19765"/>
    <cellStyle name="Total 3 4 16" xfId="19766"/>
    <cellStyle name="Total 3 4 2" xfId="19767"/>
    <cellStyle name="Total 3 4 2 2" xfId="19768"/>
    <cellStyle name="Total 3 4 3" xfId="19769"/>
    <cellStyle name="Total 3 4 3 2" xfId="19770"/>
    <cellStyle name="Total 3 4 4" xfId="19771"/>
    <cellStyle name="Total 3 4 4 2" xfId="19772"/>
    <cellStyle name="Total 3 4 5" xfId="19773"/>
    <cellStyle name="Total 3 4 5 2" xfId="19774"/>
    <cellStyle name="Total 3 4 6" xfId="19775"/>
    <cellStyle name="Total 3 4 6 2" xfId="19776"/>
    <cellStyle name="Total 3 4 7" xfId="19777"/>
    <cellStyle name="Total 3 4 7 2" xfId="19778"/>
    <cellStyle name="Total 3 4 8" xfId="19779"/>
    <cellStyle name="Total 3 4 8 2" xfId="19780"/>
    <cellStyle name="Total 3 4 9" xfId="19781"/>
    <cellStyle name="Total 3 4 9 2" xfId="19782"/>
    <cellStyle name="Total 3 5" xfId="19783"/>
    <cellStyle name="Total 3 5 2" xfId="19784"/>
    <cellStyle name="Total 3 6" xfId="19785"/>
    <cellStyle name="Total 3 6 2" xfId="19786"/>
    <cellStyle name="Total 3 7" xfId="19787"/>
    <cellStyle name="Total 3 7 2" xfId="19788"/>
    <cellStyle name="Total 3 8" xfId="19789"/>
    <cellStyle name="Total 3 8 2" xfId="19790"/>
    <cellStyle name="Total 3 9" xfId="19791"/>
    <cellStyle name="Total 3_Income Statement " xfId="19792"/>
    <cellStyle name="Total 4" xfId="19793"/>
    <cellStyle name="Total 4 2" xfId="19794"/>
    <cellStyle name="Total 4 2 10" xfId="19795"/>
    <cellStyle name="Total 4 2 10 2" xfId="19796"/>
    <cellStyle name="Total 4 2 11" xfId="19797"/>
    <cellStyle name="Total 4 2 2" xfId="19798"/>
    <cellStyle name="Total 4 2 2 10" xfId="19799"/>
    <cellStyle name="Total 4 2 2 2" xfId="19800"/>
    <cellStyle name="Total 4 2 2 2 2" xfId="19801"/>
    <cellStyle name="Total 4 2 2 3" xfId="19802"/>
    <cellStyle name="Total 4 2 2 3 2" xfId="19803"/>
    <cellStyle name="Total 4 2 2 4" xfId="19804"/>
    <cellStyle name="Total 4 2 2 4 2" xfId="19805"/>
    <cellStyle name="Total 4 2 2 5" xfId="19806"/>
    <cellStyle name="Total 4 2 2 5 2" xfId="19807"/>
    <cellStyle name="Total 4 2 2 6" xfId="19808"/>
    <cellStyle name="Total 4 2 2 6 2" xfId="19809"/>
    <cellStyle name="Total 4 2 2 7" xfId="19810"/>
    <cellStyle name="Total 4 2 2 7 2" xfId="19811"/>
    <cellStyle name="Total 4 2 2 8" xfId="19812"/>
    <cellStyle name="Total 4 2 2 8 2" xfId="19813"/>
    <cellStyle name="Total 4 2 2 9" xfId="19814"/>
    <cellStyle name="Total 4 2 2 9 2" xfId="19815"/>
    <cellStyle name="Total 4 2 3" xfId="19816"/>
    <cellStyle name="Total 4 2 3 2" xfId="19817"/>
    <cellStyle name="Total 4 2 4" xfId="19818"/>
    <cellStyle name="Total 4 2 4 2" xfId="19819"/>
    <cellStyle name="Total 4 2 5" xfId="19820"/>
    <cellStyle name="Total 4 2 5 2" xfId="19821"/>
    <cellStyle name="Total 4 2 6" xfId="19822"/>
    <cellStyle name="Total 4 2 6 2" xfId="19823"/>
    <cellStyle name="Total 4 2 7" xfId="19824"/>
    <cellStyle name="Total 4 2 7 2" xfId="19825"/>
    <cellStyle name="Total 4 2 8" xfId="19826"/>
    <cellStyle name="Total 4 2 8 2" xfId="19827"/>
    <cellStyle name="Total 4 2 9" xfId="19828"/>
    <cellStyle name="Total 4 2 9 2" xfId="19829"/>
    <cellStyle name="Total 4 3" xfId="19830"/>
    <cellStyle name="Total 4 3 10" xfId="19831"/>
    <cellStyle name="Total 4 3 2" xfId="19832"/>
    <cellStyle name="Total 4 3 2 2" xfId="19833"/>
    <cellStyle name="Total 4 3 3" xfId="19834"/>
    <cellStyle name="Total 4 3 3 2" xfId="19835"/>
    <cellStyle name="Total 4 3 4" xfId="19836"/>
    <cellStyle name="Total 4 3 4 2" xfId="19837"/>
    <cellStyle name="Total 4 3 5" xfId="19838"/>
    <cellStyle name="Total 4 3 5 2" xfId="19839"/>
    <cellStyle name="Total 4 3 6" xfId="19840"/>
    <cellStyle name="Total 4 3 6 2" xfId="19841"/>
    <cellStyle name="Total 4 3 7" xfId="19842"/>
    <cellStyle name="Total 4 3 7 2" xfId="19843"/>
    <cellStyle name="Total 4 3 8" xfId="19844"/>
    <cellStyle name="Total 4 3 8 2" xfId="19845"/>
    <cellStyle name="Total 4 3 9" xfId="19846"/>
    <cellStyle name="Total 4 3 9 2" xfId="19847"/>
    <cellStyle name="Total 4 4" xfId="19848"/>
    <cellStyle name="Total 4 4 10" xfId="19849"/>
    <cellStyle name="Total 4 4 10 2" xfId="19850"/>
    <cellStyle name="Total 4 4 11" xfId="19851"/>
    <cellStyle name="Total 4 4 11 2" xfId="19852"/>
    <cellStyle name="Total 4 4 12" xfId="19853"/>
    <cellStyle name="Total 4 4 12 2" xfId="19854"/>
    <cellStyle name="Total 4 4 13" xfId="19855"/>
    <cellStyle name="Total 4 4 13 2" xfId="19856"/>
    <cellStyle name="Total 4 4 14" xfId="19857"/>
    <cellStyle name="Total 4 4 15" xfId="19858"/>
    <cellStyle name="Total 4 4 16" xfId="19859"/>
    <cellStyle name="Total 4 4 2" xfId="19860"/>
    <cellStyle name="Total 4 4 2 2" xfId="19861"/>
    <cellStyle name="Total 4 4 3" xfId="19862"/>
    <cellStyle name="Total 4 4 3 2" xfId="19863"/>
    <cellStyle name="Total 4 4 4" xfId="19864"/>
    <cellStyle name="Total 4 4 4 2" xfId="19865"/>
    <cellStyle name="Total 4 4 5" xfId="19866"/>
    <cellStyle name="Total 4 4 5 2" xfId="19867"/>
    <cellStyle name="Total 4 4 6" xfId="19868"/>
    <cellStyle name="Total 4 4 6 2" xfId="19869"/>
    <cellStyle name="Total 4 4 7" xfId="19870"/>
    <cellStyle name="Total 4 4 7 2" xfId="19871"/>
    <cellStyle name="Total 4 4 8" xfId="19872"/>
    <cellStyle name="Total 4 4 8 2" xfId="19873"/>
    <cellStyle name="Total 4 4 9" xfId="19874"/>
    <cellStyle name="Total 4 4 9 2" xfId="19875"/>
    <cellStyle name="Total 4 5" xfId="19876"/>
    <cellStyle name="Total 4 5 2" xfId="19877"/>
    <cellStyle name="Total 4 6" xfId="19878"/>
    <cellStyle name="Total 4 6 2" xfId="19879"/>
    <cellStyle name="Total 4 7" xfId="19880"/>
    <cellStyle name="Total 4 7 2" xfId="19881"/>
    <cellStyle name="Total 4 8" xfId="19882"/>
    <cellStyle name="Total 4 8 2" xfId="19883"/>
    <cellStyle name="Total 4_Income Statement " xfId="19884"/>
    <cellStyle name="Total 5" xfId="19885"/>
    <cellStyle name="Total 5 2" xfId="19886"/>
    <cellStyle name="Total 5 2 10" xfId="19887"/>
    <cellStyle name="Total 5 2 10 2" xfId="19888"/>
    <cellStyle name="Total 5 2 11" xfId="19889"/>
    <cellStyle name="Total 5 2 2" xfId="19890"/>
    <cellStyle name="Total 5 2 2 10" xfId="19891"/>
    <cellStyle name="Total 5 2 2 2" xfId="19892"/>
    <cellStyle name="Total 5 2 2 2 2" xfId="19893"/>
    <cellStyle name="Total 5 2 2 3" xfId="19894"/>
    <cellStyle name="Total 5 2 2 3 2" xfId="19895"/>
    <cellStyle name="Total 5 2 2 4" xfId="19896"/>
    <cellStyle name="Total 5 2 2 4 2" xfId="19897"/>
    <cellStyle name="Total 5 2 2 5" xfId="19898"/>
    <cellStyle name="Total 5 2 2 5 2" xfId="19899"/>
    <cellStyle name="Total 5 2 2 6" xfId="19900"/>
    <cellStyle name="Total 5 2 2 6 2" xfId="19901"/>
    <cellStyle name="Total 5 2 2 7" xfId="19902"/>
    <cellStyle name="Total 5 2 2 7 2" xfId="19903"/>
    <cellStyle name="Total 5 2 2 8" xfId="19904"/>
    <cellStyle name="Total 5 2 2 8 2" xfId="19905"/>
    <cellStyle name="Total 5 2 2 9" xfId="19906"/>
    <cellStyle name="Total 5 2 2 9 2" xfId="19907"/>
    <cellStyle name="Total 5 2 3" xfId="19908"/>
    <cellStyle name="Total 5 2 3 2" xfId="19909"/>
    <cellStyle name="Total 5 2 4" xfId="19910"/>
    <cellStyle name="Total 5 2 4 2" xfId="19911"/>
    <cellStyle name="Total 5 2 5" xfId="19912"/>
    <cellStyle name="Total 5 2 5 2" xfId="19913"/>
    <cellStyle name="Total 5 2 6" xfId="19914"/>
    <cellStyle name="Total 5 2 6 2" xfId="19915"/>
    <cellStyle name="Total 5 2 7" xfId="19916"/>
    <cellStyle name="Total 5 2 7 2" xfId="19917"/>
    <cellStyle name="Total 5 2 8" xfId="19918"/>
    <cellStyle name="Total 5 2 8 2" xfId="19919"/>
    <cellStyle name="Total 5 2 9" xfId="19920"/>
    <cellStyle name="Total 5 2 9 2" xfId="19921"/>
    <cellStyle name="Total 5 3" xfId="19922"/>
    <cellStyle name="Total 5 3 10" xfId="19923"/>
    <cellStyle name="Total 5 3 2" xfId="19924"/>
    <cellStyle name="Total 5 3 2 2" xfId="19925"/>
    <cellStyle name="Total 5 3 3" xfId="19926"/>
    <cellStyle name="Total 5 3 3 2" xfId="19927"/>
    <cellStyle name="Total 5 3 4" xfId="19928"/>
    <cellStyle name="Total 5 3 4 2" xfId="19929"/>
    <cellStyle name="Total 5 3 5" xfId="19930"/>
    <cellStyle name="Total 5 3 5 2" xfId="19931"/>
    <cellStyle name="Total 5 3 6" xfId="19932"/>
    <cellStyle name="Total 5 3 6 2" xfId="19933"/>
    <cellStyle name="Total 5 3 7" xfId="19934"/>
    <cellStyle name="Total 5 3 7 2" xfId="19935"/>
    <cellStyle name="Total 5 3 8" xfId="19936"/>
    <cellStyle name="Total 5 3 8 2" xfId="19937"/>
    <cellStyle name="Total 5 3 9" xfId="19938"/>
    <cellStyle name="Total 5 3 9 2" xfId="19939"/>
    <cellStyle name="Total 5 4" xfId="19940"/>
    <cellStyle name="Total 5 4 10" xfId="19941"/>
    <cellStyle name="Total 5 4 10 2" xfId="19942"/>
    <cellStyle name="Total 5 4 11" xfId="19943"/>
    <cellStyle name="Total 5 4 11 2" xfId="19944"/>
    <cellStyle name="Total 5 4 12" xfId="19945"/>
    <cellStyle name="Total 5 4 12 2" xfId="19946"/>
    <cellStyle name="Total 5 4 13" xfId="19947"/>
    <cellStyle name="Total 5 4 13 2" xfId="19948"/>
    <cellStyle name="Total 5 4 14" xfId="19949"/>
    <cellStyle name="Total 5 4 15" xfId="19950"/>
    <cellStyle name="Total 5 4 16" xfId="19951"/>
    <cellStyle name="Total 5 4 2" xfId="19952"/>
    <cellStyle name="Total 5 4 2 2" xfId="19953"/>
    <cellStyle name="Total 5 4 3" xfId="19954"/>
    <cellStyle name="Total 5 4 3 2" xfId="19955"/>
    <cellStyle name="Total 5 4 4" xfId="19956"/>
    <cellStyle name="Total 5 4 4 2" xfId="19957"/>
    <cellStyle name="Total 5 4 5" xfId="19958"/>
    <cellStyle name="Total 5 4 5 2" xfId="19959"/>
    <cellStyle name="Total 5 4 6" xfId="19960"/>
    <cellStyle name="Total 5 4 6 2" xfId="19961"/>
    <cellStyle name="Total 5 4 7" xfId="19962"/>
    <cellStyle name="Total 5 4 7 2" xfId="19963"/>
    <cellStyle name="Total 5 4 8" xfId="19964"/>
    <cellStyle name="Total 5 4 8 2" xfId="19965"/>
    <cellStyle name="Total 5 4 9" xfId="19966"/>
    <cellStyle name="Total 5 4 9 2" xfId="19967"/>
    <cellStyle name="Total 5 5" xfId="19968"/>
    <cellStyle name="Total 5 5 2" xfId="19969"/>
    <cellStyle name="Total 5 6" xfId="19970"/>
    <cellStyle name="Total 5 6 2" xfId="19971"/>
    <cellStyle name="Total 5 7" xfId="19972"/>
    <cellStyle name="Total 5 7 2" xfId="19973"/>
    <cellStyle name="Total 5 8" xfId="19974"/>
    <cellStyle name="Total 5 8 2" xfId="19975"/>
    <cellStyle name="Total 5_Income Statement " xfId="19976"/>
    <cellStyle name="Total 6" xfId="19977"/>
    <cellStyle name="Total 6 2" xfId="19978"/>
    <cellStyle name="Total 6 2 10" xfId="19979"/>
    <cellStyle name="Total 6 2 10 2" xfId="19980"/>
    <cellStyle name="Total 6 2 11" xfId="19981"/>
    <cellStyle name="Total 6 2 2" xfId="19982"/>
    <cellStyle name="Total 6 2 2 10" xfId="19983"/>
    <cellStyle name="Total 6 2 2 2" xfId="19984"/>
    <cellStyle name="Total 6 2 2 2 2" xfId="19985"/>
    <cellStyle name="Total 6 2 2 3" xfId="19986"/>
    <cellStyle name="Total 6 2 2 3 2" xfId="19987"/>
    <cellStyle name="Total 6 2 2 4" xfId="19988"/>
    <cellStyle name="Total 6 2 2 4 2" xfId="19989"/>
    <cellStyle name="Total 6 2 2 5" xfId="19990"/>
    <cellStyle name="Total 6 2 2 5 2" xfId="19991"/>
    <cellStyle name="Total 6 2 2 6" xfId="19992"/>
    <cellStyle name="Total 6 2 2 6 2" xfId="19993"/>
    <cellStyle name="Total 6 2 2 7" xfId="19994"/>
    <cellStyle name="Total 6 2 2 7 2" xfId="19995"/>
    <cellStyle name="Total 6 2 2 8" xfId="19996"/>
    <cellStyle name="Total 6 2 2 8 2" xfId="19997"/>
    <cellStyle name="Total 6 2 2 9" xfId="19998"/>
    <cellStyle name="Total 6 2 2 9 2" xfId="19999"/>
    <cellStyle name="Total 6 2 3" xfId="20000"/>
    <cellStyle name="Total 6 2 3 2" xfId="20001"/>
    <cellStyle name="Total 6 2 4" xfId="20002"/>
    <cellStyle name="Total 6 2 4 2" xfId="20003"/>
    <cellStyle name="Total 6 2 5" xfId="20004"/>
    <cellStyle name="Total 6 2 5 2" xfId="20005"/>
    <cellStyle name="Total 6 2 6" xfId="20006"/>
    <cellStyle name="Total 6 2 6 2" xfId="20007"/>
    <cellStyle name="Total 6 2 7" xfId="20008"/>
    <cellStyle name="Total 6 2 7 2" xfId="20009"/>
    <cellStyle name="Total 6 2 8" xfId="20010"/>
    <cellStyle name="Total 6 2 8 2" xfId="20011"/>
    <cellStyle name="Total 6 2 9" xfId="20012"/>
    <cellStyle name="Total 6 2 9 2" xfId="20013"/>
    <cellStyle name="Total 6 3" xfId="20014"/>
    <cellStyle name="Total 6 3 10" xfId="20015"/>
    <cellStyle name="Total 6 3 2" xfId="20016"/>
    <cellStyle name="Total 6 3 2 2" xfId="20017"/>
    <cellStyle name="Total 6 3 3" xfId="20018"/>
    <cellStyle name="Total 6 3 3 2" xfId="20019"/>
    <cellStyle name="Total 6 3 4" xfId="20020"/>
    <cellStyle name="Total 6 3 4 2" xfId="20021"/>
    <cellStyle name="Total 6 3 5" xfId="20022"/>
    <cellStyle name="Total 6 3 5 2" xfId="20023"/>
    <cellStyle name="Total 6 3 6" xfId="20024"/>
    <cellStyle name="Total 6 3 6 2" xfId="20025"/>
    <cellStyle name="Total 6 3 7" xfId="20026"/>
    <cellStyle name="Total 6 3 7 2" xfId="20027"/>
    <cellStyle name="Total 6 3 8" xfId="20028"/>
    <cellStyle name="Total 6 3 8 2" xfId="20029"/>
    <cellStyle name="Total 6 3 9" xfId="20030"/>
    <cellStyle name="Total 6 3 9 2" xfId="20031"/>
    <cellStyle name="Total 6 4" xfId="20032"/>
    <cellStyle name="Total 6 4 10" xfId="20033"/>
    <cellStyle name="Total 6 4 10 2" xfId="20034"/>
    <cellStyle name="Total 6 4 11" xfId="20035"/>
    <cellStyle name="Total 6 4 11 2" xfId="20036"/>
    <cellStyle name="Total 6 4 12" xfId="20037"/>
    <cellStyle name="Total 6 4 12 2" xfId="20038"/>
    <cellStyle name="Total 6 4 13" xfId="20039"/>
    <cellStyle name="Total 6 4 13 2" xfId="20040"/>
    <cellStyle name="Total 6 4 14" xfId="20041"/>
    <cellStyle name="Total 6 4 15" xfId="20042"/>
    <cellStyle name="Total 6 4 16" xfId="20043"/>
    <cellStyle name="Total 6 4 2" xfId="20044"/>
    <cellStyle name="Total 6 4 2 2" xfId="20045"/>
    <cellStyle name="Total 6 4 3" xfId="20046"/>
    <cellStyle name="Total 6 4 3 2" xfId="20047"/>
    <cellStyle name="Total 6 4 4" xfId="20048"/>
    <cellStyle name="Total 6 4 4 2" xfId="20049"/>
    <cellStyle name="Total 6 4 5" xfId="20050"/>
    <cellStyle name="Total 6 4 5 2" xfId="20051"/>
    <cellStyle name="Total 6 4 6" xfId="20052"/>
    <cellStyle name="Total 6 4 6 2" xfId="20053"/>
    <cellStyle name="Total 6 4 7" xfId="20054"/>
    <cellStyle name="Total 6 4 7 2" xfId="20055"/>
    <cellStyle name="Total 6 4 8" xfId="20056"/>
    <cellStyle name="Total 6 4 8 2" xfId="20057"/>
    <cellStyle name="Total 6 4 9" xfId="20058"/>
    <cellStyle name="Total 6 4 9 2" xfId="20059"/>
    <cellStyle name="Total 6 5" xfId="20060"/>
    <cellStyle name="Total 6 5 2" xfId="20061"/>
    <cellStyle name="Total 6 6" xfId="20062"/>
    <cellStyle name="Total 6 6 2" xfId="20063"/>
    <cellStyle name="Total 6 7" xfId="20064"/>
    <cellStyle name="Total 6 7 2" xfId="20065"/>
    <cellStyle name="Total 6 8" xfId="20066"/>
    <cellStyle name="Total 6 8 2" xfId="20067"/>
    <cellStyle name="Total 6_Income Statement " xfId="20068"/>
    <cellStyle name="Total 7" xfId="20069"/>
    <cellStyle name="Total 7 2" xfId="20070"/>
    <cellStyle name="Total 7 2 10" xfId="20071"/>
    <cellStyle name="Total 7 2 10 2" xfId="20072"/>
    <cellStyle name="Total 7 2 11" xfId="20073"/>
    <cellStyle name="Total 7 2 2" xfId="20074"/>
    <cellStyle name="Total 7 2 2 10" xfId="20075"/>
    <cellStyle name="Total 7 2 2 2" xfId="20076"/>
    <cellStyle name="Total 7 2 2 2 2" xfId="20077"/>
    <cellStyle name="Total 7 2 2 3" xfId="20078"/>
    <cellStyle name="Total 7 2 2 3 2" xfId="20079"/>
    <cellStyle name="Total 7 2 2 4" xfId="20080"/>
    <cellStyle name="Total 7 2 2 4 2" xfId="20081"/>
    <cellStyle name="Total 7 2 2 5" xfId="20082"/>
    <cellStyle name="Total 7 2 2 5 2" xfId="20083"/>
    <cellStyle name="Total 7 2 2 6" xfId="20084"/>
    <cellStyle name="Total 7 2 2 6 2" xfId="20085"/>
    <cellStyle name="Total 7 2 2 7" xfId="20086"/>
    <cellStyle name="Total 7 2 2 7 2" xfId="20087"/>
    <cellStyle name="Total 7 2 2 8" xfId="20088"/>
    <cellStyle name="Total 7 2 2 8 2" xfId="20089"/>
    <cellStyle name="Total 7 2 2 9" xfId="20090"/>
    <cellStyle name="Total 7 2 2 9 2" xfId="20091"/>
    <cellStyle name="Total 7 2 3" xfId="20092"/>
    <cellStyle name="Total 7 2 3 2" xfId="20093"/>
    <cellStyle name="Total 7 2 4" xfId="20094"/>
    <cellStyle name="Total 7 2 4 2" xfId="20095"/>
    <cellStyle name="Total 7 2 5" xfId="20096"/>
    <cellStyle name="Total 7 2 5 2" xfId="20097"/>
    <cellStyle name="Total 7 2 6" xfId="20098"/>
    <cellStyle name="Total 7 2 6 2" xfId="20099"/>
    <cellStyle name="Total 7 2 7" xfId="20100"/>
    <cellStyle name="Total 7 2 7 2" xfId="20101"/>
    <cellStyle name="Total 7 2 8" xfId="20102"/>
    <cellStyle name="Total 7 2 8 2" xfId="20103"/>
    <cellStyle name="Total 7 2 9" xfId="20104"/>
    <cellStyle name="Total 7 2 9 2" xfId="20105"/>
    <cellStyle name="Total 7 3" xfId="20106"/>
    <cellStyle name="Total 7 3 10" xfId="20107"/>
    <cellStyle name="Total 7 3 2" xfId="20108"/>
    <cellStyle name="Total 7 3 2 2" xfId="20109"/>
    <cellStyle name="Total 7 3 3" xfId="20110"/>
    <cellStyle name="Total 7 3 3 2" xfId="20111"/>
    <cellStyle name="Total 7 3 4" xfId="20112"/>
    <cellStyle name="Total 7 3 4 2" xfId="20113"/>
    <cellStyle name="Total 7 3 5" xfId="20114"/>
    <cellStyle name="Total 7 3 5 2" xfId="20115"/>
    <cellStyle name="Total 7 3 6" xfId="20116"/>
    <cellStyle name="Total 7 3 6 2" xfId="20117"/>
    <cellStyle name="Total 7 3 7" xfId="20118"/>
    <cellStyle name="Total 7 3 7 2" xfId="20119"/>
    <cellStyle name="Total 7 3 8" xfId="20120"/>
    <cellStyle name="Total 7 3 8 2" xfId="20121"/>
    <cellStyle name="Total 7 3 9" xfId="20122"/>
    <cellStyle name="Total 7 3 9 2" xfId="20123"/>
    <cellStyle name="Total 7 4" xfId="20124"/>
    <cellStyle name="Total 7 4 10" xfId="20125"/>
    <cellStyle name="Total 7 4 10 2" xfId="20126"/>
    <cellStyle name="Total 7 4 11" xfId="20127"/>
    <cellStyle name="Total 7 4 11 2" xfId="20128"/>
    <cellStyle name="Total 7 4 12" xfId="20129"/>
    <cellStyle name="Total 7 4 12 2" xfId="20130"/>
    <cellStyle name="Total 7 4 13" xfId="20131"/>
    <cellStyle name="Total 7 4 13 2" xfId="20132"/>
    <cellStyle name="Total 7 4 14" xfId="20133"/>
    <cellStyle name="Total 7 4 15" xfId="20134"/>
    <cellStyle name="Total 7 4 16" xfId="20135"/>
    <cellStyle name="Total 7 4 2" xfId="20136"/>
    <cellStyle name="Total 7 4 2 2" xfId="20137"/>
    <cellStyle name="Total 7 4 3" xfId="20138"/>
    <cellStyle name="Total 7 4 3 2" xfId="20139"/>
    <cellStyle name="Total 7 4 4" xfId="20140"/>
    <cellStyle name="Total 7 4 4 2" xfId="20141"/>
    <cellStyle name="Total 7 4 5" xfId="20142"/>
    <cellStyle name="Total 7 4 5 2" xfId="20143"/>
    <cellStyle name="Total 7 4 6" xfId="20144"/>
    <cellStyle name="Total 7 4 6 2" xfId="20145"/>
    <cellStyle name="Total 7 4 7" xfId="20146"/>
    <cellStyle name="Total 7 4 7 2" xfId="20147"/>
    <cellStyle name="Total 7 4 8" xfId="20148"/>
    <cellStyle name="Total 7 4 8 2" xfId="20149"/>
    <cellStyle name="Total 7 4 9" xfId="20150"/>
    <cellStyle name="Total 7 4 9 2" xfId="20151"/>
    <cellStyle name="Total 7 5" xfId="20152"/>
    <cellStyle name="Total 7 5 2" xfId="20153"/>
    <cellStyle name="Total 7 6" xfId="20154"/>
    <cellStyle name="Total 7 6 2" xfId="20155"/>
    <cellStyle name="Total 7 7" xfId="20156"/>
    <cellStyle name="Total 7 7 2" xfId="20157"/>
    <cellStyle name="Total 7 8" xfId="20158"/>
    <cellStyle name="Total 7 8 2" xfId="20159"/>
    <cellStyle name="Total 7_Income Statement " xfId="20160"/>
    <cellStyle name="Total 8" xfId="20161"/>
    <cellStyle name="Total 8 2" xfId="20162"/>
    <cellStyle name="Total 8 2 10" xfId="20163"/>
    <cellStyle name="Total 8 2 10 2" xfId="20164"/>
    <cellStyle name="Total 8 2 11" xfId="20165"/>
    <cellStyle name="Total 8 2 2" xfId="20166"/>
    <cellStyle name="Total 8 2 2 10" xfId="20167"/>
    <cellStyle name="Total 8 2 2 2" xfId="20168"/>
    <cellStyle name="Total 8 2 2 2 2" xfId="20169"/>
    <cellStyle name="Total 8 2 2 3" xfId="20170"/>
    <cellStyle name="Total 8 2 2 3 2" xfId="20171"/>
    <cellStyle name="Total 8 2 2 4" xfId="20172"/>
    <cellStyle name="Total 8 2 2 4 2" xfId="20173"/>
    <cellStyle name="Total 8 2 2 5" xfId="20174"/>
    <cellStyle name="Total 8 2 2 5 2" xfId="20175"/>
    <cellStyle name="Total 8 2 2 6" xfId="20176"/>
    <cellStyle name="Total 8 2 2 6 2" xfId="20177"/>
    <cellStyle name="Total 8 2 2 7" xfId="20178"/>
    <cellStyle name="Total 8 2 2 7 2" xfId="20179"/>
    <cellStyle name="Total 8 2 2 8" xfId="20180"/>
    <cellStyle name="Total 8 2 2 8 2" xfId="20181"/>
    <cellStyle name="Total 8 2 2 9" xfId="20182"/>
    <cellStyle name="Total 8 2 2 9 2" xfId="20183"/>
    <cellStyle name="Total 8 2 3" xfId="20184"/>
    <cellStyle name="Total 8 2 3 2" xfId="20185"/>
    <cellStyle name="Total 8 2 4" xfId="20186"/>
    <cellStyle name="Total 8 2 4 2" xfId="20187"/>
    <cellStyle name="Total 8 2 5" xfId="20188"/>
    <cellStyle name="Total 8 2 5 2" xfId="20189"/>
    <cellStyle name="Total 8 2 6" xfId="20190"/>
    <cellStyle name="Total 8 2 6 2" xfId="20191"/>
    <cellStyle name="Total 8 2 7" xfId="20192"/>
    <cellStyle name="Total 8 2 7 2" xfId="20193"/>
    <cellStyle name="Total 8 2 8" xfId="20194"/>
    <cellStyle name="Total 8 2 8 2" xfId="20195"/>
    <cellStyle name="Total 8 2 9" xfId="20196"/>
    <cellStyle name="Total 8 2 9 2" xfId="20197"/>
    <cellStyle name="Total 8 3" xfId="20198"/>
    <cellStyle name="Total 8 3 10" xfId="20199"/>
    <cellStyle name="Total 8 3 2" xfId="20200"/>
    <cellStyle name="Total 8 3 2 2" xfId="20201"/>
    <cellStyle name="Total 8 3 3" xfId="20202"/>
    <cellStyle name="Total 8 3 3 2" xfId="20203"/>
    <cellStyle name="Total 8 3 4" xfId="20204"/>
    <cellStyle name="Total 8 3 4 2" xfId="20205"/>
    <cellStyle name="Total 8 3 5" xfId="20206"/>
    <cellStyle name="Total 8 3 5 2" xfId="20207"/>
    <cellStyle name="Total 8 3 6" xfId="20208"/>
    <cellStyle name="Total 8 3 6 2" xfId="20209"/>
    <cellStyle name="Total 8 3 7" xfId="20210"/>
    <cellStyle name="Total 8 3 7 2" xfId="20211"/>
    <cellStyle name="Total 8 3 8" xfId="20212"/>
    <cellStyle name="Total 8 3 8 2" xfId="20213"/>
    <cellStyle name="Total 8 3 9" xfId="20214"/>
    <cellStyle name="Total 8 3 9 2" xfId="20215"/>
    <cellStyle name="Total 8 4" xfId="20216"/>
    <cellStyle name="Total 8 4 10" xfId="20217"/>
    <cellStyle name="Total 8 4 10 2" xfId="20218"/>
    <cellStyle name="Total 8 4 11" xfId="20219"/>
    <cellStyle name="Total 8 4 11 2" xfId="20220"/>
    <cellStyle name="Total 8 4 12" xfId="20221"/>
    <cellStyle name="Total 8 4 12 2" xfId="20222"/>
    <cellStyle name="Total 8 4 13" xfId="20223"/>
    <cellStyle name="Total 8 4 13 2" xfId="20224"/>
    <cellStyle name="Total 8 4 14" xfId="20225"/>
    <cellStyle name="Total 8 4 15" xfId="20226"/>
    <cellStyle name="Total 8 4 16" xfId="20227"/>
    <cellStyle name="Total 8 4 2" xfId="20228"/>
    <cellStyle name="Total 8 4 2 2" xfId="20229"/>
    <cellStyle name="Total 8 4 3" xfId="20230"/>
    <cellStyle name="Total 8 4 3 2" xfId="20231"/>
    <cellStyle name="Total 8 4 4" xfId="20232"/>
    <cellStyle name="Total 8 4 4 2" xfId="20233"/>
    <cellStyle name="Total 8 4 5" xfId="20234"/>
    <cellStyle name="Total 8 4 5 2" xfId="20235"/>
    <cellStyle name="Total 8 4 6" xfId="20236"/>
    <cellStyle name="Total 8 4 6 2" xfId="20237"/>
    <cellStyle name="Total 8 4 7" xfId="20238"/>
    <cellStyle name="Total 8 4 7 2" xfId="20239"/>
    <cellStyle name="Total 8 4 8" xfId="20240"/>
    <cellStyle name="Total 8 4 8 2" xfId="20241"/>
    <cellStyle name="Total 8 4 9" xfId="20242"/>
    <cellStyle name="Total 8 4 9 2" xfId="20243"/>
    <cellStyle name="Total 8 5" xfId="20244"/>
    <cellStyle name="Total 8 5 2" xfId="20245"/>
    <cellStyle name="Total 8 6" xfId="20246"/>
    <cellStyle name="Total 8 6 2" xfId="20247"/>
    <cellStyle name="Total 8 7" xfId="20248"/>
    <cellStyle name="Total 8 7 2" xfId="20249"/>
    <cellStyle name="Total 8 8" xfId="20250"/>
    <cellStyle name="Total 8 8 2" xfId="20251"/>
    <cellStyle name="Total 8_Income Statement " xfId="20252"/>
    <cellStyle name="Total 9" xfId="20253"/>
    <cellStyle name="Total 9 2" xfId="20254"/>
    <cellStyle name="Total 9 2 10" xfId="20255"/>
    <cellStyle name="Total 9 2 10 2" xfId="20256"/>
    <cellStyle name="Total 9 2 11" xfId="20257"/>
    <cellStyle name="Total 9 2 2" xfId="20258"/>
    <cellStyle name="Total 9 2 2 10" xfId="20259"/>
    <cellStyle name="Total 9 2 2 2" xfId="20260"/>
    <cellStyle name="Total 9 2 2 2 2" xfId="20261"/>
    <cellStyle name="Total 9 2 2 3" xfId="20262"/>
    <cellStyle name="Total 9 2 2 3 2" xfId="20263"/>
    <cellStyle name="Total 9 2 2 4" xfId="20264"/>
    <cellStyle name="Total 9 2 2 4 2" xfId="20265"/>
    <cellStyle name="Total 9 2 2 5" xfId="20266"/>
    <cellStyle name="Total 9 2 2 5 2" xfId="20267"/>
    <cellStyle name="Total 9 2 2 6" xfId="20268"/>
    <cellStyle name="Total 9 2 2 6 2" xfId="20269"/>
    <cellStyle name="Total 9 2 2 7" xfId="20270"/>
    <cellStyle name="Total 9 2 2 7 2" xfId="20271"/>
    <cellStyle name="Total 9 2 2 8" xfId="20272"/>
    <cellStyle name="Total 9 2 2 8 2" xfId="20273"/>
    <cellStyle name="Total 9 2 2 9" xfId="20274"/>
    <cellStyle name="Total 9 2 2 9 2" xfId="20275"/>
    <cellStyle name="Total 9 2 3" xfId="20276"/>
    <cellStyle name="Total 9 2 3 2" xfId="20277"/>
    <cellStyle name="Total 9 2 4" xfId="20278"/>
    <cellStyle name="Total 9 2 4 2" xfId="20279"/>
    <cellStyle name="Total 9 2 5" xfId="20280"/>
    <cellStyle name="Total 9 2 5 2" xfId="20281"/>
    <cellStyle name="Total 9 2 6" xfId="20282"/>
    <cellStyle name="Total 9 2 6 2" xfId="20283"/>
    <cellStyle name="Total 9 2 7" xfId="20284"/>
    <cellStyle name="Total 9 2 7 2" xfId="20285"/>
    <cellStyle name="Total 9 2 8" xfId="20286"/>
    <cellStyle name="Total 9 2 8 2" xfId="20287"/>
    <cellStyle name="Total 9 2 9" xfId="20288"/>
    <cellStyle name="Total 9 2 9 2" xfId="20289"/>
    <cellStyle name="Total 9 3" xfId="20290"/>
    <cellStyle name="Total 9 3 10" xfId="20291"/>
    <cellStyle name="Total 9 3 2" xfId="20292"/>
    <cellStyle name="Total 9 3 2 2" xfId="20293"/>
    <cellStyle name="Total 9 3 3" xfId="20294"/>
    <cellStyle name="Total 9 3 3 2" xfId="20295"/>
    <cellStyle name="Total 9 3 4" xfId="20296"/>
    <cellStyle name="Total 9 3 4 2" xfId="20297"/>
    <cellStyle name="Total 9 3 5" xfId="20298"/>
    <cellStyle name="Total 9 3 5 2" xfId="20299"/>
    <cellStyle name="Total 9 3 6" xfId="20300"/>
    <cellStyle name="Total 9 3 6 2" xfId="20301"/>
    <cellStyle name="Total 9 3 7" xfId="20302"/>
    <cellStyle name="Total 9 3 7 2" xfId="20303"/>
    <cellStyle name="Total 9 3 8" xfId="20304"/>
    <cellStyle name="Total 9 3 8 2" xfId="20305"/>
    <cellStyle name="Total 9 3 9" xfId="20306"/>
    <cellStyle name="Total 9 3 9 2" xfId="20307"/>
    <cellStyle name="Total 9 4" xfId="20308"/>
    <cellStyle name="Total 9 4 10" xfId="20309"/>
    <cellStyle name="Total 9 4 10 2" xfId="20310"/>
    <cellStyle name="Total 9 4 11" xfId="20311"/>
    <cellStyle name="Total 9 4 11 2" xfId="20312"/>
    <cellStyle name="Total 9 4 12" xfId="20313"/>
    <cellStyle name="Total 9 4 12 2" xfId="20314"/>
    <cellStyle name="Total 9 4 13" xfId="20315"/>
    <cellStyle name="Total 9 4 13 2" xfId="20316"/>
    <cellStyle name="Total 9 4 14" xfId="20317"/>
    <cellStyle name="Total 9 4 15" xfId="20318"/>
    <cellStyle name="Total 9 4 16" xfId="20319"/>
    <cellStyle name="Total 9 4 2" xfId="20320"/>
    <cellStyle name="Total 9 4 2 2" xfId="20321"/>
    <cellStyle name="Total 9 4 3" xfId="20322"/>
    <cellStyle name="Total 9 4 3 2" xfId="20323"/>
    <cellStyle name="Total 9 4 4" xfId="20324"/>
    <cellStyle name="Total 9 4 4 2" xfId="20325"/>
    <cellStyle name="Total 9 4 5" xfId="20326"/>
    <cellStyle name="Total 9 4 5 2" xfId="20327"/>
    <cellStyle name="Total 9 4 6" xfId="20328"/>
    <cellStyle name="Total 9 4 6 2" xfId="20329"/>
    <cellStyle name="Total 9 4 7" xfId="20330"/>
    <cellStyle name="Total 9 4 7 2" xfId="20331"/>
    <cellStyle name="Total 9 4 8" xfId="20332"/>
    <cellStyle name="Total 9 4 8 2" xfId="20333"/>
    <cellStyle name="Total 9 4 9" xfId="20334"/>
    <cellStyle name="Total 9 4 9 2" xfId="20335"/>
    <cellStyle name="Total 9 5" xfId="20336"/>
    <cellStyle name="Total 9 5 2" xfId="20337"/>
    <cellStyle name="Total 9 6" xfId="20338"/>
    <cellStyle name="Total 9 6 2" xfId="20339"/>
    <cellStyle name="Total 9 7" xfId="20340"/>
    <cellStyle name="Total 9 7 2" xfId="20341"/>
    <cellStyle name="Total 9 8" xfId="20342"/>
    <cellStyle name="Total 9 8 2" xfId="20343"/>
    <cellStyle name="Total 9_Income Statement " xfId="20344"/>
    <cellStyle name="Total Bold" xfId="20345"/>
    <cellStyle name="Total Bold 2" xfId="20346"/>
    <cellStyle name="Total Bold 2 2" xfId="20347"/>
    <cellStyle name="Total Bold 2 2 2" xfId="20348"/>
    <cellStyle name="Total Bold 2_Income Statement " xfId="20349"/>
    <cellStyle name="Total Bold 3" xfId="20350"/>
    <cellStyle name="Total Bold 3 2" xfId="20351"/>
    <cellStyle name="Total Bold 3 2 2" xfId="20352"/>
    <cellStyle name="Total Bold 3 2 2 2" xfId="20353"/>
    <cellStyle name="Total Bold 3 3" xfId="20354"/>
    <cellStyle name="Total Bold 3 3 2" xfId="20355"/>
    <cellStyle name="Total Bold 4" xfId="20356"/>
    <cellStyle name="Total Bold 4 2" xfId="20357"/>
    <cellStyle name="Total Bold 4 3" xfId="20358"/>
    <cellStyle name="Total Bold 4 3 2" xfId="20359"/>
    <cellStyle name="Total Bold 5" xfId="20360"/>
    <cellStyle name="Total Bold 5 2" xfId="20361"/>
    <cellStyle name="Total Bold 5 3" xfId="20362"/>
    <cellStyle name="Total Bold 5 3 2" xfId="20363"/>
    <cellStyle name="Total Bold 6" xfId="20364"/>
    <cellStyle name="Total Bold 6 2" xfId="20365"/>
    <cellStyle name="Total Bold_Copy of 36_NIMO_12 31 11_v2" xfId="20366"/>
    <cellStyle name="Total4 - Style4" xfId="20367"/>
    <cellStyle name="Totals" xfId="20368"/>
    <cellStyle name="Underline_Single" xfId="20369"/>
    <cellStyle name="Unprot" xfId="20370"/>
    <cellStyle name="Unprot$" xfId="20371"/>
    <cellStyle name="Unprot_CurrencySKorea" xfId="20372"/>
    <cellStyle name="Unprotect" xfId="20373"/>
    <cellStyle name="UNPROTECTED" xfId="20374"/>
    <cellStyle name="Update" xfId="20375"/>
    <cellStyle name="USD" xfId="20376"/>
    <cellStyle name="USD billion" xfId="20377"/>
    <cellStyle name="USD million" xfId="20378"/>
    <cellStyle name="USD thousand" xfId="20379"/>
    <cellStyle name="Validation" xfId="20380"/>
    <cellStyle name="Validation 2" xfId="20381"/>
    <cellStyle name="Validation 2 2" xfId="20382"/>
    <cellStyle name="Validation 2 2 2" xfId="20383"/>
    <cellStyle name="Validation 2 2 3" xfId="20384"/>
    <cellStyle name="Validation 2 3" xfId="20385"/>
    <cellStyle name="Validation 2 4" xfId="20386"/>
    <cellStyle name="Validation 3" xfId="20387"/>
    <cellStyle name="Validation 3 2" xfId="20388"/>
    <cellStyle name="Validation 3 3" xfId="20389"/>
    <cellStyle name="Validation 4" xfId="20390"/>
    <cellStyle name="Validation 5" xfId="20391"/>
    <cellStyle name="Validation 6" xfId="20392"/>
    <cellStyle name="Validation_Income Statement " xfId="20393"/>
    <cellStyle name="Währung [0]_Compiling Utility Macros" xfId="20394"/>
    <cellStyle name="Währung_Compiling Utility Macros" xfId="20395"/>
    <cellStyle name="Warning" xfId="20396"/>
    <cellStyle name="Warning Text 10" xfId="20397"/>
    <cellStyle name="Warning Text 10 2" xfId="20398"/>
    <cellStyle name="Warning Text 10 2 2" xfId="20399"/>
    <cellStyle name="Warning Text 10 2 3" xfId="20400"/>
    <cellStyle name="Warning Text 10 3" xfId="20401"/>
    <cellStyle name="Warning Text 10 4" xfId="20402"/>
    <cellStyle name="Warning Text 10 5" xfId="20403"/>
    <cellStyle name="Warning Text 11" xfId="20404"/>
    <cellStyle name="Warning Text 11 2" xfId="20405"/>
    <cellStyle name="Warning Text 11 3" xfId="20406"/>
    <cellStyle name="Warning Text 12" xfId="20407"/>
    <cellStyle name="Warning Text 13" xfId="20408"/>
    <cellStyle name="Warning Text 14" xfId="20409"/>
    <cellStyle name="Warning Text 15" xfId="20410"/>
    <cellStyle name="Warning Text 2" xfId="20411"/>
    <cellStyle name="Warning Text 2 2" xfId="20412"/>
    <cellStyle name="Warning Text 2 2 2" xfId="20413"/>
    <cellStyle name="Warning Text 2 2 3" xfId="20414"/>
    <cellStyle name="Warning Text 2 3" xfId="20415"/>
    <cellStyle name="Warning Text 2 3 2" xfId="20416"/>
    <cellStyle name="Warning Text 2 3 3" xfId="20417"/>
    <cellStyle name="Warning Text 2 4" xfId="20418"/>
    <cellStyle name="Warning Text 2 4 2" xfId="20419"/>
    <cellStyle name="Warning Text 2 4 3" xfId="20420"/>
    <cellStyle name="Warning Text 2 5" xfId="20421"/>
    <cellStyle name="Warning Text 2 6" xfId="20422"/>
    <cellStyle name="Warning Text 2 7" xfId="20423"/>
    <cellStyle name="Warning Text 2 8" xfId="20424"/>
    <cellStyle name="Warning Text 2 9" xfId="20425"/>
    <cellStyle name="Warning Text 3" xfId="20426"/>
    <cellStyle name="Warning Text 3 2" xfId="20427"/>
    <cellStyle name="Warning Text 3 2 2" xfId="20428"/>
    <cellStyle name="Warning Text 3 2 3" xfId="20429"/>
    <cellStyle name="Warning Text 3 3" xfId="20430"/>
    <cellStyle name="Warning Text 3 4" xfId="20431"/>
    <cellStyle name="Warning Text 3 5" xfId="20432"/>
    <cellStyle name="Warning Text 3 6" xfId="20433"/>
    <cellStyle name="Warning Text 4" xfId="20434"/>
    <cellStyle name="Warning Text 4 2" xfId="20435"/>
    <cellStyle name="Warning Text 4 2 2" xfId="20436"/>
    <cellStyle name="Warning Text 4 2 3" xfId="20437"/>
    <cellStyle name="Warning Text 4 3" xfId="20438"/>
    <cellStyle name="Warning Text 4 4" xfId="20439"/>
    <cellStyle name="Warning Text 4 5" xfId="20440"/>
    <cellStyle name="Warning Text 5" xfId="20441"/>
    <cellStyle name="Warning Text 5 2" xfId="20442"/>
    <cellStyle name="Warning Text 5 2 2" xfId="20443"/>
    <cellStyle name="Warning Text 5 2 3" xfId="20444"/>
    <cellStyle name="Warning Text 5 3" xfId="20445"/>
    <cellStyle name="Warning Text 5 4" xfId="20446"/>
    <cellStyle name="Warning Text 5 5" xfId="20447"/>
    <cellStyle name="Warning Text 6" xfId="20448"/>
    <cellStyle name="Warning Text 6 2" xfId="20449"/>
    <cellStyle name="Warning Text 6 2 2" xfId="20450"/>
    <cellStyle name="Warning Text 6 2 3" xfId="20451"/>
    <cellStyle name="Warning Text 6 3" xfId="20452"/>
    <cellStyle name="Warning Text 6 4" xfId="20453"/>
    <cellStyle name="Warning Text 6 5" xfId="20454"/>
    <cellStyle name="Warning Text 7" xfId="20455"/>
    <cellStyle name="Warning Text 7 2" xfId="20456"/>
    <cellStyle name="Warning Text 7 2 2" xfId="20457"/>
    <cellStyle name="Warning Text 7 2 3" xfId="20458"/>
    <cellStyle name="Warning Text 7 3" xfId="20459"/>
    <cellStyle name="Warning Text 7 4" xfId="20460"/>
    <cellStyle name="Warning Text 7 5" xfId="20461"/>
    <cellStyle name="Warning Text 8" xfId="20462"/>
    <cellStyle name="Warning Text 8 2" xfId="20463"/>
    <cellStyle name="Warning Text 8 2 2" xfId="20464"/>
    <cellStyle name="Warning Text 8 2 3" xfId="20465"/>
    <cellStyle name="Warning Text 8 3" xfId="20466"/>
    <cellStyle name="Warning Text 8 4" xfId="20467"/>
    <cellStyle name="Warning Text 8 5" xfId="20468"/>
    <cellStyle name="Warning Text 9" xfId="20469"/>
    <cellStyle name="Warning Text 9 2" xfId="20470"/>
    <cellStyle name="Warning Text 9 2 2" xfId="20471"/>
    <cellStyle name="Warning Text 9 2 3" xfId="20472"/>
    <cellStyle name="Warning Text 9 3" xfId="20473"/>
    <cellStyle name="Warning Text 9 4" xfId="20474"/>
    <cellStyle name="Warning Text 9 5" xfId="20475"/>
    <cellStyle name="Workpaper_Title" xfId="20476"/>
    <cellStyle name="WP_Name_11" xfId="20477"/>
    <cellStyle name="wrap" xfId="20478"/>
    <cellStyle name="x" xfId="20479"/>
    <cellStyle name="year" xfId="20480"/>
    <cellStyle name="YEARS" xfId="20481"/>
    <cellStyle name="一般_Sheet1" xfId="2048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276225</xdr:colOff>
          <xdr:row>4</xdr:row>
          <xdr:rowOff>161925</xdr:rowOff>
        </xdr:from>
        <xdr:to>
          <xdr:col>0</xdr:col>
          <xdr:colOff>276225</xdr:colOff>
          <xdr:row>4</xdr:row>
          <xdr:rowOff>161925</xdr:rowOff>
        </xdr:to>
        <xdr:sp macro="" textlink="">
          <xdr:nvSpPr>
            <xdr:cNvPr id="25628" name="Button 28" hidden="1">
              <a:extLst>
                <a:ext uri="{63B3BB69-23CF-44E3-9099-C40C66FF867C}">
                  <a14:compatExt spid="_x0000_s256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266700</xdr:colOff>
          <xdr:row>9</xdr:row>
          <xdr:rowOff>38100</xdr:rowOff>
        </xdr:from>
        <xdr:to>
          <xdr:col>0</xdr:col>
          <xdr:colOff>266700</xdr:colOff>
          <xdr:row>9</xdr:row>
          <xdr:rowOff>57150</xdr:rowOff>
        </xdr:to>
        <xdr:sp macro="" textlink="">
          <xdr:nvSpPr>
            <xdr:cNvPr id="25629" name="Button 29" hidden="1">
              <a:extLst>
                <a:ext uri="{63B3BB69-23CF-44E3-9099-C40C66FF867C}">
                  <a14:compatExt spid="_x0000_s256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26-A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638175</xdr:colOff>
          <xdr:row>4</xdr:row>
          <xdr:rowOff>0</xdr:rowOff>
        </xdr:from>
        <xdr:to>
          <xdr:col>1</xdr:col>
          <xdr:colOff>638175</xdr:colOff>
          <xdr:row>4</xdr:row>
          <xdr:rowOff>0</xdr:rowOff>
        </xdr:to>
        <xdr:sp macro="" textlink="">
          <xdr:nvSpPr>
            <xdr:cNvPr id="25631" name="Button 31" hidden="1">
              <a:extLst>
                <a:ext uri="{63B3BB69-23CF-44E3-9099-C40C66FF867C}">
                  <a14:compatExt spid="_x0000_s256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31</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247650</xdr:colOff>
          <xdr:row>8</xdr:row>
          <xdr:rowOff>123825</xdr:rowOff>
        </xdr:from>
        <xdr:to>
          <xdr:col>0</xdr:col>
          <xdr:colOff>247650</xdr:colOff>
          <xdr:row>8</xdr:row>
          <xdr:rowOff>142875</xdr:rowOff>
        </xdr:to>
        <xdr:sp macro="" textlink="">
          <xdr:nvSpPr>
            <xdr:cNvPr id="26656" name="Button 32" hidden="1">
              <a:extLst>
                <a:ext uri="{63B3BB69-23CF-44E3-9099-C40C66FF867C}">
                  <a14:compatExt spid="_x0000_s266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28-A</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323850</xdr:colOff>
          <xdr:row>5</xdr:row>
          <xdr:rowOff>0</xdr:rowOff>
        </xdr:from>
        <xdr:to>
          <xdr:col>0</xdr:col>
          <xdr:colOff>323850</xdr:colOff>
          <xdr:row>5</xdr:row>
          <xdr:rowOff>0</xdr:rowOff>
        </xdr:to>
        <xdr:sp macro="" textlink="">
          <xdr:nvSpPr>
            <xdr:cNvPr id="28707" name="Button 35" hidden="1">
              <a:extLst>
                <a:ext uri="{63B3BB69-23CF-44E3-9099-C40C66FF867C}">
                  <a14:compatExt spid="_x0000_s287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31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209550</xdr:colOff>
          <xdr:row>3</xdr:row>
          <xdr:rowOff>47625</xdr:rowOff>
        </xdr:from>
        <xdr:to>
          <xdr:col>0</xdr:col>
          <xdr:colOff>209550</xdr:colOff>
          <xdr:row>3</xdr:row>
          <xdr:rowOff>47625</xdr:rowOff>
        </xdr:to>
        <xdr:sp macro="" textlink="">
          <xdr:nvSpPr>
            <xdr:cNvPr id="28708" name="Button 36" hidden="1">
              <a:extLst>
                <a:ext uri="{63B3BB69-23CF-44E3-9099-C40C66FF867C}">
                  <a14:compatExt spid="_x0000_s287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31</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trlProp" Target="../ctrlProps/ctrlProp4.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9.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N71"/>
  <sheetViews>
    <sheetView defaultGridColor="0" topLeftCell="A10" colorId="22" zoomScale="70" zoomScaleNormal="70" workbookViewId="0">
      <selection activeCell="C41" sqref="C41"/>
    </sheetView>
  </sheetViews>
  <sheetFormatPr defaultColWidth="9.6640625" defaultRowHeight="15"/>
  <cols>
    <col min="1" max="1" width="28.6640625" style="1" customWidth="1"/>
    <col min="2" max="2" width="2.6640625" style="1" customWidth="1"/>
    <col min="3" max="3" width="40.6640625" style="1" customWidth="1"/>
    <col min="4" max="4" width="2.6640625" style="1" customWidth="1"/>
    <col min="5" max="5" width="24.6640625" style="1" customWidth="1"/>
    <col min="6" max="16384" width="9.6640625" style="1"/>
  </cols>
  <sheetData>
    <row r="1" spans="1:9" ht="30">
      <c r="A1" s="191" t="s">
        <v>1735</v>
      </c>
      <c r="B1" s="192"/>
      <c r="C1" s="192"/>
      <c r="D1" s="192"/>
      <c r="E1" s="192"/>
      <c r="F1" s="106"/>
      <c r="G1" s="106"/>
      <c r="H1" s="106"/>
      <c r="I1" s="106"/>
    </row>
    <row r="2" spans="1:9" ht="30">
      <c r="A2" s="191" t="s">
        <v>1736</v>
      </c>
      <c r="B2" s="192"/>
      <c r="C2" s="192"/>
      <c r="D2" s="192"/>
      <c r="E2" s="192"/>
      <c r="F2" s="106"/>
      <c r="G2" s="106"/>
      <c r="H2" s="106"/>
      <c r="I2" s="106"/>
    </row>
    <row r="3" spans="1:9" ht="13.5" customHeight="1">
      <c r="A3" s="193"/>
      <c r="B3" s="192"/>
      <c r="C3" s="192"/>
      <c r="D3" s="192"/>
      <c r="E3" s="192"/>
      <c r="F3" s="106"/>
      <c r="G3" s="106"/>
      <c r="H3" s="106"/>
      <c r="I3" s="106"/>
    </row>
    <row r="4" spans="1:9" ht="23.25">
      <c r="A4" s="194" t="s">
        <v>1737</v>
      </c>
      <c r="B4" s="192"/>
      <c r="C4" s="192"/>
      <c r="D4" s="192"/>
      <c r="E4" s="192"/>
      <c r="F4" s="106"/>
      <c r="G4" s="106"/>
      <c r="H4" s="106"/>
      <c r="I4" s="106"/>
    </row>
    <row r="5" spans="1:9" ht="23.25">
      <c r="A5" s="194" t="s">
        <v>1738</v>
      </c>
      <c r="B5" s="192"/>
      <c r="C5" s="192"/>
      <c r="D5" s="192"/>
      <c r="E5" s="192"/>
      <c r="F5" s="106"/>
      <c r="G5" s="106"/>
      <c r="H5" s="106"/>
      <c r="I5" s="106"/>
    </row>
    <row r="6" spans="1:9" ht="23.25">
      <c r="A6" s="195" t="str">
        <f>A45</f>
        <v>Year ended December 31, 2016</v>
      </c>
      <c r="B6" s="192"/>
      <c r="C6" s="192"/>
      <c r="D6" s="192"/>
      <c r="E6" s="192"/>
      <c r="F6" s="106"/>
      <c r="G6" s="106"/>
      <c r="H6" s="106"/>
      <c r="I6" s="106"/>
    </row>
    <row r="7" spans="1:9" ht="13.5" customHeight="1">
      <c r="A7" s="106"/>
      <c r="B7" s="106"/>
      <c r="C7" s="106"/>
      <c r="D7" s="106"/>
      <c r="E7" s="106"/>
      <c r="F7" s="106"/>
      <c r="G7" s="106"/>
      <c r="H7" s="106"/>
      <c r="I7" s="106"/>
    </row>
    <row r="8" spans="1:9" ht="13.5" customHeight="1">
      <c r="A8" s="196" t="s">
        <v>1739</v>
      </c>
      <c r="B8" s="106"/>
      <c r="C8" s="106"/>
      <c r="D8" s="106"/>
      <c r="E8" s="106"/>
      <c r="F8" s="106"/>
      <c r="G8" s="106"/>
      <c r="H8" s="106"/>
      <c r="I8" s="106"/>
    </row>
    <row r="9" spans="1:9">
      <c r="A9" s="106"/>
      <c r="B9" s="106">
        <v>1</v>
      </c>
      <c r="C9" s="106" t="s">
        <v>1740</v>
      </c>
      <c r="D9" s="197"/>
      <c r="E9" s="197"/>
      <c r="F9" s="106"/>
      <c r="G9" s="106"/>
      <c r="H9" s="106"/>
      <c r="I9" s="106"/>
    </row>
    <row r="10" spans="1:9" ht="23.25">
      <c r="A10" s="106"/>
      <c r="B10" s="106"/>
      <c r="C10" s="198" t="s">
        <v>1741</v>
      </c>
      <c r="D10" s="197"/>
      <c r="E10" s="197"/>
      <c r="F10" s="192"/>
      <c r="G10" s="194"/>
      <c r="H10" s="106"/>
      <c r="I10" s="106"/>
    </row>
    <row r="11" spans="1:9" ht="13.5" customHeight="1">
      <c r="A11" s="106"/>
      <c r="B11" s="106"/>
      <c r="C11" s="106"/>
      <c r="D11" s="199"/>
      <c r="E11" s="106"/>
      <c r="F11" s="106"/>
      <c r="G11" s="194"/>
      <c r="H11" s="106"/>
      <c r="I11" s="106"/>
    </row>
    <row r="12" spans="1:9" ht="32.25">
      <c r="A12" s="106"/>
      <c r="B12" s="106">
        <v>2</v>
      </c>
      <c r="C12" s="198" t="s">
        <v>1742</v>
      </c>
      <c r="D12" s="192"/>
      <c r="E12" s="192"/>
      <c r="F12" s="192"/>
      <c r="G12" s="195"/>
      <c r="H12" s="106"/>
      <c r="I12" s="106"/>
    </row>
    <row r="13" spans="1:9" ht="13.5" customHeight="1">
      <c r="A13" s="106"/>
      <c r="B13" s="106"/>
      <c r="C13" s="200" t="s">
        <v>267</v>
      </c>
      <c r="D13" s="106"/>
      <c r="E13" s="106"/>
      <c r="F13" s="106"/>
      <c r="G13" s="106"/>
      <c r="H13" s="106"/>
      <c r="I13" s="106"/>
    </row>
    <row r="14" spans="1:9" ht="13.5" customHeight="1">
      <c r="A14" s="106"/>
      <c r="B14" s="106"/>
      <c r="C14" s="200" t="s">
        <v>1743</v>
      </c>
      <c r="D14" s="106"/>
      <c r="E14" s="106"/>
      <c r="F14" s="106"/>
      <c r="G14" s="106"/>
      <c r="H14" s="106"/>
      <c r="I14" s="106"/>
    </row>
    <row r="15" spans="1:9" ht="13.5" customHeight="1">
      <c r="A15" s="106"/>
      <c r="B15" s="106"/>
      <c r="C15" s="106"/>
      <c r="D15" s="106"/>
      <c r="E15" s="106"/>
      <c r="F15" s="106"/>
      <c r="G15" s="106"/>
      <c r="H15" s="106"/>
      <c r="I15" s="106"/>
    </row>
    <row r="16" spans="1:9" ht="13.5" customHeight="1">
      <c r="A16" s="106"/>
      <c r="B16" s="106"/>
      <c r="C16" s="106"/>
      <c r="D16" s="106"/>
      <c r="E16" s="197"/>
      <c r="F16" s="106"/>
      <c r="G16" s="106"/>
      <c r="H16" s="106"/>
      <c r="I16" s="106"/>
    </row>
    <row r="17" spans="1:248" ht="13.5" customHeight="1">
      <c r="F17" s="106"/>
      <c r="G17" s="106"/>
      <c r="H17" s="106"/>
      <c r="I17" s="106"/>
    </row>
    <row r="18" spans="1:248" ht="13.5" customHeight="1">
      <c r="F18" s="106"/>
      <c r="G18" s="106"/>
      <c r="H18" s="106"/>
      <c r="I18" s="106"/>
    </row>
    <row r="19" spans="1:248" ht="13.5" customHeight="1">
      <c r="A19" s="106"/>
      <c r="B19" s="106"/>
      <c r="C19" s="106"/>
      <c r="D19" s="106"/>
      <c r="E19" s="106"/>
      <c r="F19" s="106"/>
      <c r="G19" s="106"/>
      <c r="H19" s="106"/>
      <c r="I19" s="106"/>
    </row>
    <row r="20" spans="1:248" ht="13.5" customHeight="1">
      <c r="A20" s="106"/>
      <c r="B20" s="106"/>
      <c r="C20" s="106"/>
      <c r="D20" s="106"/>
      <c r="E20" s="106"/>
      <c r="F20" s="106"/>
      <c r="G20" s="106"/>
      <c r="H20" s="106"/>
      <c r="I20" s="106"/>
    </row>
    <row r="21" spans="1:248" ht="13.5" customHeight="1">
      <c r="A21" s="106"/>
      <c r="B21" s="106"/>
      <c r="C21" s="106"/>
      <c r="D21" s="106"/>
      <c r="E21" s="106"/>
      <c r="F21" s="106"/>
      <c r="G21" s="106"/>
      <c r="H21" s="106"/>
      <c r="I21" s="106"/>
    </row>
    <row r="22" spans="1:248" ht="18" customHeight="1">
      <c r="A22" s="106"/>
      <c r="B22" s="201"/>
      <c r="C22" s="202" t="s">
        <v>1744</v>
      </c>
      <c r="D22" s="203"/>
      <c r="E22" s="204"/>
      <c r="F22" s="204"/>
      <c r="G22" s="204"/>
      <c r="H22" s="204"/>
      <c r="I22" s="204"/>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5"/>
      <c r="BF22" s="205"/>
      <c r="BG22" s="205"/>
      <c r="BH22" s="205"/>
      <c r="BI22" s="205"/>
      <c r="BJ22" s="205"/>
      <c r="BK22" s="205"/>
      <c r="BL22" s="205"/>
      <c r="BM22" s="205"/>
      <c r="BN22" s="205"/>
      <c r="BO22" s="205"/>
      <c r="BP22" s="205"/>
      <c r="BQ22" s="205"/>
      <c r="BR22" s="205"/>
      <c r="BS22" s="205"/>
      <c r="BT22" s="205"/>
      <c r="BU22" s="205"/>
      <c r="BV22" s="205"/>
      <c r="BW22" s="205"/>
      <c r="BX22" s="205"/>
      <c r="BY22" s="205"/>
      <c r="BZ22" s="205"/>
      <c r="CA22" s="205"/>
      <c r="CB22" s="205"/>
      <c r="CC22" s="205"/>
      <c r="CD22" s="205"/>
      <c r="CE22" s="205"/>
      <c r="CF22" s="205"/>
      <c r="CG22" s="205"/>
      <c r="CH22" s="205"/>
      <c r="CI22" s="205"/>
      <c r="CJ22" s="205"/>
      <c r="CK22" s="205"/>
      <c r="CL22" s="205"/>
      <c r="CM22" s="205"/>
      <c r="CN22" s="205"/>
      <c r="CO22" s="205"/>
      <c r="CP22" s="205"/>
      <c r="CQ22" s="205"/>
      <c r="CR22" s="205"/>
      <c r="CS22" s="205"/>
      <c r="CT22" s="205"/>
      <c r="CU22" s="205"/>
      <c r="CV22" s="205"/>
      <c r="CW22" s="205"/>
      <c r="CX22" s="205"/>
      <c r="CY22" s="205"/>
      <c r="CZ22" s="205"/>
      <c r="DA22" s="205"/>
      <c r="DB22" s="205"/>
      <c r="DC22" s="205"/>
      <c r="DD22" s="205"/>
      <c r="DE22" s="205"/>
      <c r="DF22" s="205"/>
      <c r="DG22" s="205"/>
      <c r="DH22" s="205"/>
      <c r="DI22" s="205"/>
      <c r="DJ22" s="205"/>
      <c r="DK22" s="205"/>
      <c r="DL22" s="205"/>
      <c r="DM22" s="205"/>
      <c r="DN22" s="205"/>
      <c r="DO22" s="205"/>
      <c r="DP22" s="205"/>
      <c r="DQ22" s="205"/>
      <c r="DR22" s="205"/>
      <c r="DS22" s="205"/>
      <c r="DT22" s="205"/>
      <c r="DU22" s="205"/>
      <c r="DV22" s="205"/>
      <c r="DW22" s="205"/>
      <c r="DX22" s="205"/>
      <c r="DY22" s="205"/>
      <c r="DZ22" s="205"/>
      <c r="EA22" s="205"/>
      <c r="EB22" s="205"/>
      <c r="EC22" s="205"/>
      <c r="ED22" s="205"/>
      <c r="EE22" s="205"/>
      <c r="EF22" s="205"/>
      <c r="EG22" s="205"/>
      <c r="EH22" s="205"/>
      <c r="EI22" s="205"/>
      <c r="EJ22" s="205"/>
      <c r="EK22" s="205"/>
      <c r="EL22" s="205"/>
      <c r="EM22" s="205"/>
      <c r="EN22" s="205"/>
      <c r="EO22" s="205"/>
      <c r="EP22" s="205"/>
      <c r="EQ22" s="205"/>
      <c r="ER22" s="205"/>
      <c r="ES22" s="205"/>
      <c r="ET22" s="205"/>
      <c r="EU22" s="205"/>
      <c r="EV22" s="205"/>
      <c r="EW22" s="205"/>
      <c r="EX22" s="205"/>
      <c r="EY22" s="205"/>
      <c r="EZ22" s="205"/>
      <c r="FA22" s="205"/>
      <c r="FB22" s="205"/>
      <c r="FC22" s="205"/>
      <c r="FD22" s="205"/>
      <c r="FE22" s="205"/>
      <c r="FF22" s="205"/>
      <c r="FG22" s="205"/>
      <c r="FH22" s="205"/>
      <c r="FI22" s="205"/>
      <c r="FJ22" s="205"/>
      <c r="FK22" s="205"/>
      <c r="FL22" s="205"/>
      <c r="FM22" s="205"/>
      <c r="FN22" s="205"/>
      <c r="FO22" s="205"/>
      <c r="FP22" s="205"/>
      <c r="FQ22" s="205"/>
      <c r="FR22" s="205"/>
      <c r="FS22" s="205"/>
      <c r="FT22" s="205"/>
      <c r="FU22" s="205"/>
      <c r="FV22" s="205"/>
      <c r="FW22" s="205"/>
      <c r="FX22" s="205"/>
      <c r="FY22" s="205"/>
      <c r="FZ22" s="205"/>
      <c r="GA22" s="205"/>
      <c r="GB22" s="205"/>
      <c r="GC22" s="205"/>
      <c r="GD22" s="205"/>
      <c r="GE22" s="205"/>
      <c r="GF22" s="205"/>
      <c r="GG22" s="205"/>
      <c r="GH22" s="205"/>
      <c r="GI22" s="205"/>
      <c r="GJ22" s="205"/>
      <c r="GK22" s="205"/>
      <c r="GL22" s="205"/>
      <c r="GM22" s="205"/>
      <c r="GN22" s="205"/>
      <c r="GO22" s="205"/>
      <c r="GP22" s="205"/>
      <c r="GQ22" s="205"/>
      <c r="GR22" s="205"/>
      <c r="GS22" s="205"/>
      <c r="GT22" s="205"/>
      <c r="GU22" s="205"/>
      <c r="GV22" s="205"/>
      <c r="GW22" s="205"/>
      <c r="GX22" s="205"/>
      <c r="GY22" s="205"/>
      <c r="GZ22" s="205"/>
      <c r="HA22" s="205"/>
      <c r="HB22" s="205"/>
      <c r="HC22" s="205"/>
      <c r="HD22" s="205"/>
      <c r="HE22" s="205"/>
      <c r="HF22" s="205"/>
      <c r="HG22" s="205"/>
      <c r="HH22" s="205"/>
      <c r="HI22" s="205"/>
      <c r="HJ22" s="205"/>
      <c r="HK22" s="205"/>
      <c r="HL22" s="205"/>
      <c r="HM22" s="205"/>
      <c r="HN22" s="205"/>
      <c r="HO22" s="205"/>
      <c r="HP22" s="205"/>
      <c r="HQ22" s="205"/>
      <c r="HR22" s="205"/>
      <c r="HS22" s="205"/>
      <c r="HT22" s="205"/>
      <c r="HU22" s="205"/>
      <c r="HV22" s="205"/>
      <c r="HW22" s="205"/>
      <c r="HX22" s="205"/>
      <c r="HY22" s="205"/>
      <c r="HZ22" s="205"/>
      <c r="IA22" s="205"/>
      <c r="IB22" s="205"/>
      <c r="IC22" s="205"/>
      <c r="ID22" s="205"/>
      <c r="IE22" s="205"/>
      <c r="IF22" s="205"/>
      <c r="IG22" s="205"/>
      <c r="IH22" s="205"/>
      <c r="II22" s="205"/>
      <c r="IJ22" s="205"/>
      <c r="IK22" s="205"/>
      <c r="IL22" s="205"/>
      <c r="IM22" s="205"/>
      <c r="IN22" s="205"/>
    </row>
    <row r="23" spans="1:248" ht="13.5" customHeight="1">
      <c r="A23" s="206"/>
      <c r="B23" s="206"/>
      <c r="C23" s="206"/>
      <c r="D23" s="206"/>
      <c r="E23" s="204"/>
      <c r="F23" s="204"/>
      <c r="G23" s="204"/>
      <c r="H23" s="204"/>
      <c r="I23" s="204"/>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05"/>
      <c r="BG23" s="205"/>
      <c r="BH23" s="205"/>
      <c r="BI23" s="205"/>
      <c r="BJ23" s="205"/>
      <c r="BK23" s="205"/>
      <c r="BL23" s="205"/>
      <c r="BM23" s="205"/>
      <c r="BN23" s="205"/>
      <c r="BO23" s="205"/>
      <c r="BP23" s="205"/>
      <c r="BQ23" s="205"/>
      <c r="BR23" s="205"/>
      <c r="BS23" s="205"/>
      <c r="BT23" s="205"/>
      <c r="BU23" s="205"/>
      <c r="BV23" s="205"/>
      <c r="BW23" s="205"/>
      <c r="BX23" s="205"/>
      <c r="BY23" s="205"/>
      <c r="BZ23" s="205"/>
      <c r="CA23" s="205"/>
      <c r="CB23" s="205"/>
      <c r="CC23" s="205"/>
      <c r="CD23" s="205"/>
      <c r="CE23" s="205"/>
      <c r="CF23" s="205"/>
      <c r="CG23" s="205"/>
      <c r="CH23" s="205"/>
      <c r="CI23" s="205"/>
      <c r="CJ23" s="205"/>
      <c r="CK23" s="205"/>
      <c r="CL23" s="205"/>
      <c r="CM23" s="205"/>
      <c r="CN23" s="205"/>
      <c r="CO23" s="205"/>
      <c r="CP23" s="205"/>
      <c r="CQ23" s="205"/>
      <c r="CR23" s="205"/>
      <c r="CS23" s="205"/>
      <c r="CT23" s="205"/>
      <c r="CU23" s="205"/>
      <c r="CV23" s="205"/>
      <c r="CW23" s="205"/>
      <c r="CX23" s="205"/>
      <c r="CY23" s="205"/>
      <c r="CZ23" s="205"/>
      <c r="DA23" s="205"/>
      <c r="DB23" s="205"/>
      <c r="DC23" s="205"/>
      <c r="DD23" s="205"/>
      <c r="DE23" s="205"/>
      <c r="DF23" s="205"/>
      <c r="DG23" s="205"/>
      <c r="DH23" s="205"/>
      <c r="DI23" s="205"/>
      <c r="DJ23" s="205"/>
      <c r="DK23" s="205"/>
      <c r="DL23" s="205"/>
      <c r="DM23" s="205"/>
      <c r="DN23" s="205"/>
      <c r="DO23" s="205"/>
      <c r="DP23" s="205"/>
      <c r="DQ23" s="205"/>
      <c r="DR23" s="205"/>
      <c r="DS23" s="205"/>
      <c r="DT23" s="205"/>
      <c r="DU23" s="205"/>
      <c r="DV23" s="205"/>
      <c r="DW23" s="205"/>
      <c r="DX23" s="205"/>
      <c r="DY23" s="205"/>
      <c r="DZ23" s="205"/>
      <c r="EA23" s="205"/>
      <c r="EB23" s="205"/>
      <c r="EC23" s="205"/>
      <c r="ED23" s="205"/>
      <c r="EE23" s="205"/>
      <c r="EF23" s="205"/>
      <c r="EG23" s="205"/>
      <c r="EH23" s="205"/>
      <c r="EI23" s="205"/>
      <c r="EJ23" s="205"/>
      <c r="EK23" s="205"/>
      <c r="EL23" s="205"/>
      <c r="EM23" s="205"/>
      <c r="EN23" s="205"/>
      <c r="EO23" s="205"/>
      <c r="EP23" s="205"/>
      <c r="EQ23" s="205"/>
      <c r="ER23" s="205"/>
      <c r="ES23" s="205"/>
      <c r="ET23" s="205"/>
      <c r="EU23" s="205"/>
      <c r="EV23" s="205"/>
      <c r="EW23" s="205"/>
      <c r="EX23" s="205"/>
      <c r="EY23" s="205"/>
      <c r="EZ23" s="205"/>
      <c r="FA23" s="205"/>
      <c r="FB23" s="205"/>
      <c r="FC23" s="205"/>
      <c r="FD23" s="205"/>
      <c r="FE23" s="205"/>
      <c r="FF23" s="205"/>
      <c r="FG23" s="205"/>
      <c r="FH23" s="205"/>
      <c r="FI23" s="205"/>
      <c r="FJ23" s="205"/>
      <c r="FK23" s="205"/>
      <c r="FL23" s="205"/>
      <c r="FM23" s="205"/>
      <c r="FN23" s="205"/>
      <c r="FO23" s="205"/>
      <c r="FP23" s="205"/>
      <c r="FQ23" s="205"/>
      <c r="FR23" s="205"/>
      <c r="FS23" s="205"/>
      <c r="FT23" s="205"/>
      <c r="FU23" s="205"/>
      <c r="FV23" s="205"/>
      <c r="FW23" s="205"/>
      <c r="FX23" s="205"/>
      <c r="FY23" s="205"/>
      <c r="FZ23" s="205"/>
      <c r="GA23" s="205"/>
      <c r="GB23" s="205"/>
      <c r="GC23" s="205"/>
      <c r="GD23" s="205"/>
      <c r="GE23" s="205"/>
      <c r="GF23" s="205"/>
      <c r="GG23" s="205"/>
      <c r="GH23" s="205"/>
      <c r="GI23" s="205"/>
      <c r="GJ23" s="205"/>
      <c r="GK23" s="205"/>
      <c r="GL23" s="205"/>
      <c r="GM23" s="205"/>
      <c r="GN23" s="205"/>
      <c r="GO23" s="205"/>
      <c r="GP23" s="205"/>
      <c r="GQ23" s="205"/>
      <c r="GR23" s="205"/>
      <c r="GS23" s="205"/>
      <c r="GT23" s="205"/>
      <c r="GU23" s="205"/>
      <c r="GV23" s="205"/>
      <c r="GW23" s="205"/>
      <c r="GX23" s="205"/>
      <c r="GY23" s="205"/>
      <c r="GZ23" s="205"/>
      <c r="HA23" s="205"/>
      <c r="HB23" s="205"/>
      <c r="HC23" s="205"/>
      <c r="HD23" s="205"/>
      <c r="HE23" s="205"/>
      <c r="HF23" s="205"/>
      <c r="HG23" s="205"/>
      <c r="HH23" s="205"/>
      <c r="HI23" s="205"/>
      <c r="HJ23" s="205"/>
      <c r="HK23" s="205"/>
      <c r="HL23" s="205"/>
      <c r="HM23" s="205"/>
      <c r="HN23" s="205"/>
      <c r="HO23" s="205"/>
      <c r="HP23" s="205"/>
      <c r="HQ23" s="205"/>
      <c r="HR23" s="205"/>
      <c r="HS23" s="205"/>
      <c r="HT23" s="205"/>
      <c r="HU23" s="205"/>
      <c r="HV23" s="205"/>
      <c r="HW23" s="205"/>
      <c r="HX23" s="205"/>
      <c r="HY23" s="205"/>
      <c r="HZ23" s="205"/>
      <c r="IA23" s="205"/>
      <c r="IB23" s="205"/>
      <c r="IC23" s="205"/>
      <c r="ID23" s="205"/>
      <c r="IE23" s="205"/>
      <c r="IF23" s="205"/>
      <c r="IG23" s="205"/>
      <c r="IH23" s="205"/>
      <c r="II23" s="205"/>
      <c r="IJ23" s="205"/>
      <c r="IK23" s="205"/>
      <c r="IL23" s="205"/>
      <c r="IM23" s="205"/>
      <c r="IN23" s="205"/>
    </row>
    <row r="24" spans="1:248" ht="13.15" customHeight="1">
      <c r="A24" s="206"/>
      <c r="B24" s="206"/>
      <c r="C24" s="206"/>
      <c r="D24" s="206"/>
      <c r="E24" s="204"/>
      <c r="F24" s="204"/>
      <c r="G24" s="204"/>
      <c r="H24" s="204"/>
      <c r="I24" s="204"/>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205"/>
      <c r="BG24" s="205"/>
      <c r="BH24" s="205"/>
      <c r="BI24" s="205"/>
      <c r="BJ24" s="205"/>
      <c r="BK24" s="205"/>
      <c r="BL24" s="205"/>
      <c r="BM24" s="205"/>
      <c r="BN24" s="205"/>
      <c r="BO24" s="205"/>
      <c r="BP24" s="205"/>
      <c r="BQ24" s="205"/>
      <c r="BR24" s="205"/>
      <c r="BS24" s="205"/>
      <c r="BT24" s="205"/>
      <c r="BU24" s="205"/>
      <c r="BV24" s="205"/>
      <c r="BW24" s="205"/>
      <c r="BX24" s="205"/>
      <c r="BY24" s="205"/>
      <c r="BZ24" s="205"/>
      <c r="CA24" s="205"/>
      <c r="CB24" s="205"/>
      <c r="CC24" s="205"/>
      <c r="CD24" s="205"/>
      <c r="CE24" s="205"/>
      <c r="CF24" s="205"/>
      <c r="CG24" s="205"/>
      <c r="CH24" s="205"/>
      <c r="CI24" s="205"/>
      <c r="CJ24" s="205"/>
      <c r="CK24" s="205"/>
      <c r="CL24" s="205"/>
      <c r="CM24" s="205"/>
      <c r="CN24" s="205"/>
      <c r="CO24" s="205"/>
      <c r="CP24" s="205"/>
      <c r="CQ24" s="205"/>
      <c r="CR24" s="205"/>
      <c r="CS24" s="205"/>
      <c r="CT24" s="205"/>
      <c r="CU24" s="205"/>
      <c r="CV24" s="205"/>
      <c r="CW24" s="205"/>
      <c r="CX24" s="205"/>
      <c r="CY24" s="205"/>
      <c r="CZ24" s="205"/>
      <c r="DA24" s="205"/>
      <c r="DB24" s="205"/>
      <c r="DC24" s="205"/>
      <c r="DD24" s="205"/>
      <c r="DE24" s="205"/>
      <c r="DF24" s="205"/>
      <c r="DG24" s="205"/>
      <c r="DH24" s="205"/>
      <c r="DI24" s="205"/>
      <c r="DJ24" s="205"/>
      <c r="DK24" s="205"/>
      <c r="DL24" s="205"/>
      <c r="DM24" s="205"/>
      <c r="DN24" s="205"/>
      <c r="DO24" s="205"/>
      <c r="DP24" s="205"/>
      <c r="DQ24" s="205"/>
      <c r="DR24" s="205"/>
      <c r="DS24" s="205"/>
      <c r="DT24" s="205"/>
      <c r="DU24" s="205"/>
      <c r="DV24" s="205"/>
      <c r="DW24" s="205"/>
      <c r="DX24" s="205"/>
      <c r="DY24" s="205"/>
      <c r="DZ24" s="205"/>
      <c r="EA24" s="205"/>
      <c r="EB24" s="205"/>
      <c r="EC24" s="205"/>
      <c r="ED24" s="205"/>
      <c r="EE24" s="205"/>
      <c r="EF24" s="205"/>
      <c r="EG24" s="205"/>
      <c r="EH24" s="205"/>
      <c r="EI24" s="205"/>
      <c r="EJ24" s="205"/>
      <c r="EK24" s="205"/>
      <c r="EL24" s="205"/>
      <c r="EM24" s="205"/>
      <c r="EN24" s="205"/>
      <c r="EO24" s="205"/>
      <c r="EP24" s="205"/>
      <c r="EQ24" s="205"/>
      <c r="ER24" s="205"/>
      <c r="ES24" s="205"/>
      <c r="ET24" s="205"/>
      <c r="EU24" s="205"/>
      <c r="EV24" s="205"/>
      <c r="EW24" s="205"/>
      <c r="EX24" s="205"/>
      <c r="EY24" s="205"/>
      <c r="EZ24" s="205"/>
      <c r="FA24" s="205"/>
      <c r="FB24" s="205"/>
      <c r="FC24" s="205"/>
      <c r="FD24" s="205"/>
      <c r="FE24" s="205"/>
      <c r="FF24" s="205"/>
      <c r="FG24" s="205"/>
      <c r="FH24" s="205"/>
      <c r="FI24" s="205"/>
      <c r="FJ24" s="205"/>
      <c r="FK24" s="205"/>
      <c r="FL24" s="205"/>
      <c r="FM24" s="205"/>
      <c r="FN24" s="205"/>
      <c r="FO24" s="205"/>
      <c r="FP24" s="205"/>
      <c r="FQ24" s="205"/>
      <c r="FR24" s="205"/>
      <c r="FS24" s="205"/>
      <c r="FT24" s="205"/>
      <c r="FU24" s="205"/>
      <c r="FV24" s="205"/>
      <c r="FW24" s="205"/>
      <c r="FX24" s="205"/>
      <c r="FY24" s="205"/>
      <c r="FZ24" s="205"/>
      <c r="GA24" s="205"/>
      <c r="GB24" s="205"/>
      <c r="GC24" s="205"/>
      <c r="GD24" s="205"/>
      <c r="GE24" s="205"/>
      <c r="GF24" s="205"/>
      <c r="GG24" s="205"/>
      <c r="GH24" s="205"/>
      <c r="GI24" s="205"/>
      <c r="GJ24" s="205"/>
      <c r="GK24" s="205"/>
      <c r="GL24" s="205"/>
      <c r="GM24" s="205"/>
      <c r="GN24" s="205"/>
      <c r="GO24" s="205"/>
      <c r="GP24" s="205"/>
      <c r="GQ24" s="205"/>
      <c r="GR24" s="205"/>
      <c r="GS24" s="205"/>
      <c r="GT24" s="205"/>
      <c r="GU24" s="205"/>
      <c r="GV24" s="205"/>
      <c r="GW24" s="205"/>
      <c r="GX24" s="205"/>
      <c r="GY24" s="205"/>
      <c r="GZ24" s="205"/>
      <c r="HA24" s="205"/>
      <c r="HB24" s="205"/>
      <c r="HC24" s="205"/>
      <c r="HD24" s="205"/>
      <c r="HE24" s="205"/>
      <c r="HF24" s="205"/>
      <c r="HG24" s="205"/>
      <c r="HH24" s="205"/>
      <c r="HI24" s="205"/>
      <c r="HJ24" s="205"/>
      <c r="HK24" s="205"/>
      <c r="HL24" s="205"/>
      <c r="HM24" s="205"/>
      <c r="HN24" s="205"/>
      <c r="HO24" s="205"/>
      <c r="HP24" s="205"/>
      <c r="HQ24" s="205"/>
      <c r="HR24" s="205"/>
      <c r="HS24" s="205"/>
      <c r="HT24" s="205"/>
      <c r="HU24" s="205"/>
      <c r="HV24" s="205"/>
      <c r="HW24" s="205"/>
      <c r="HX24" s="205"/>
      <c r="HY24" s="205"/>
      <c r="HZ24" s="205"/>
      <c r="IA24" s="205"/>
      <c r="IB24" s="205"/>
      <c r="IC24" s="205"/>
      <c r="ID24" s="205"/>
      <c r="IE24" s="205"/>
      <c r="IF24" s="205"/>
      <c r="IG24" s="205"/>
      <c r="IH24" s="205"/>
      <c r="II24" s="205"/>
      <c r="IJ24" s="205"/>
      <c r="IK24" s="205"/>
      <c r="IL24" s="205"/>
      <c r="IM24" s="205"/>
      <c r="IN24" s="205"/>
    </row>
    <row r="25" spans="1:248" ht="18">
      <c r="A25" s="207" t="s">
        <v>1745</v>
      </c>
      <c r="B25" s="208"/>
      <c r="C25" s="204" t="s">
        <v>3071</v>
      </c>
      <c r="D25" s="209"/>
      <c r="E25" s="204"/>
      <c r="F25" s="204"/>
      <c r="G25" s="204"/>
      <c r="H25" s="204"/>
      <c r="I25" s="204"/>
      <c r="J25" s="205"/>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205"/>
      <c r="BG25" s="205"/>
      <c r="BH25" s="205"/>
      <c r="BI25" s="205"/>
      <c r="BJ25" s="205"/>
      <c r="BK25" s="205"/>
      <c r="BL25" s="205"/>
      <c r="BM25" s="205"/>
      <c r="BN25" s="205"/>
      <c r="BO25" s="205"/>
      <c r="BP25" s="205"/>
      <c r="BQ25" s="205"/>
      <c r="BR25" s="205"/>
      <c r="BS25" s="205"/>
      <c r="BT25" s="205"/>
      <c r="BU25" s="205"/>
      <c r="BV25" s="205"/>
      <c r="BW25" s="205"/>
      <c r="BX25" s="205"/>
      <c r="BY25" s="205"/>
      <c r="BZ25" s="205"/>
      <c r="CA25" s="205"/>
      <c r="CB25" s="205"/>
      <c r="CC25" s="205"/>
      <c r="CD25" s="205"/>
      <c r="CE25" s="205"/>
      <c r="CF25" s="205"/>
      <c r="CG25" s="205"/>
      <c r="CH25" s="205"/>
      <c r="CI25" s="205"/>
      <c r="CJ25" s="205"/>
      <c r="CK25" s="205"/>
      <c r="CL25" s="205"/>
      <c r="CM25" s="205"/>
      <c r="CN25" s="205"/>
      <c r="CO25" s="205"/>
      <c r="CP25" s="205"/>
      <c r="CQ25" s="205"/>
      <c r="CR25" s="205"/>
      <c r="CS25" s="205"/>
      <c r="CT25" s="205"/>
      <c r="CU25" s="205"/>
      <c r="CV25" s="205"/>
      <c r="CW25" s="205"/>
      <c r="CX25" s="205"/>
      <c r="CY25" s="205"/>
      <c r="CZ25" s="205"/>
      <c r="DA25" s="205"/>
      <c r="DB25" s="205"/>
      <c r="DC25" s="205"/>
      <c r="DD25" s="205"/>
      <c r="DE25" s="205"/>
      <c r="DF25" s="205"/>
      <c r="DG25" s="205"/>
      <c r="DH25" s="205"/>
      <c r="DI25" s="205"/>
      <c r="DJ25" s="205"/>
      <c r="DK25" s="205"/>
      <c r="DL25" s="205"/>
      <c r="DM25" s="205"/>
      <c r="DN25" s="205"/>
      <c r="DO25" s="205"/>
      <c r="DP25" s="205"/>
      <c r="DQ25" s="205"/>
      <c r="DR25" s="205"/>
      <c r="DS25" s="205"/>
      <c r="DT25" s="205"/>
      <c r="DU25" s="205"/>
      <c r="DV25" s="205"/>
      <c r="DW25" s="205"/>
      <c r="DX25" s="205"/>
      <c r="DY25" s="205"/>
      <c r="DZ25" s="205"/>
      <c r="EA25" s="205"/>
      <c r="EB25" s="205"/>
      <c r="EC25" s="205"/>
      <c r="ED25" s="205"/>
      <c r="EE25" s="205"/>
      <c r="EF25" s="205"/>
      <c r="EG25" s="205"/>
      <c r="EH25" s="205"/>
      <c r="EI25" s="205"/>
      <c r="EJ25" s="205"/>
      <c r="EK25" s="205"/>
      <c r="EL25" s="205"/>
      <c r="EM25" s="205"/>
      <c r="EN25" s="205"/>
      <c r="EO25" s="205"/>
      <c r="EP25" s="205"/>
      <c r="EQ25" s="205"/>
      <c r="ER25" s="205"/>
      <c r="ES25" s="205"/>
      <c r="ET25" s="205"/>
      <c r="EU25" s="205"/>
      <c r="EV25" s="205"/>
      <c r="EW25" s="205"/>
      <c r="EX25" s="205"/>
      <c r="EY25" s="205"/>
      <c r="EZ25" s="205"/>
      <c r="FA25" s="205"/>
      <c r="FB25" s="205"/>
      <c r="FC25" s="205"/>
      <c r="FD25" s="205"/>
      <c r="FE25" s="205"/>
      <c r="FF25" s="205"/>
      <c r="FG25" s="205"/>
      <c r="FH25" s="205"/>
      <c r="FI25" s="205"/>
      <c r="FJ25" s="205"/>
      <c r="FK25" s="205"/>
      <c r="FL25" s="205"/>
      <c r="FM25" s="205"/>
      <c r="FN25" s="205"/>
      <c r="FO25" s="205"/>
      <c r="FP25" s="205"/>
      <c r="FQ25" s="205"/>
      <c r="FR25" s="205"/>
      <c r="FS25" s="205"/>
      <c r="FT25" s="205"/>
      <c r="FU25" s="205"/>
      <c r="FV25" s="205"/>
      <c r="FW25" s="205"/>
      <c r="FX25" s="205"/>
      <c r="FY25" s="205"/>
      <c r="FZ25" s="205"/>
      <c r="GA25" s="205"/>
      <c r="GB25" s="205"/>
      <c r="GC25" s="205"/>
      <c r="GD25" s="205"/>
      <c r="GE25" s="205"/>
      <c r="GF25" s="205"/>
      <c r="GG25" s="205"/>
      <c r="GH25" s="205"/>
      <c r="GI25" s="205"/>
      <c r="GJ25" s="205"/>
      <c r="GK25" s="205"/>
      <c r="GL25" s="205"/>
      <c r="GM25" s="205"/>
      <c r="GN25" s="205"/>
      <c r="GO25" s="205"/>
      <c r="GP25" s="205"/>
      <c r="GQ25" s="205"/>
      <c r="GR25" s="205"/>
      <c r="GS25" s="205"/>
      <c r="GT25" s="205"/>
      <c r="GU25" s="205"/>
      <c r="GV25" s="205"/>
      <c r="GW25" s="205"/>
      <c r="GX25" s="205"/>
      <c r="GY25" s="205"/>
      <c r="GZ25" s="205"/>
      <c r="HA25" s="205"/>
      <c r="HB25" s="205"/>
      <c r="HC25" s="205"/>
      <c r="HD25" s="205"/>
      <c r="HE25" s="205"/>
      <c r="HF25" s="205"/>
      <c r="HG25" s="205"/>
      <c r="HH25" s="205"/>
      <c r="HI25" s="205"/>
      <c r="HJ25" s="205"/>
      <c r="HK25" s="205"/>
      <c r="HL25" s="205"/>
      <c r="HM25" s="205"/>
      <c r="HN25" s="205"/>
      <c r="HO25" s="205"/>
      <c r="HP25" s="205"/>
      <c r="HQ25" s="205"/>
      <c r="HR25" s="205"/>
      <c r="HS25" s="205"/>
      <c r="HT25" s="205"/>
      <c r="HU25" s="205"/>
      <c r="HV25" s="205"/>
      <c r="HW25" s="205"/>
      <c r="HX25" s="205"/>
      <c r="HY25" s="205"/>
      <c r="HZ25" s="205"/>
      <c r="IA25" s="205"/>
      <c r="IB25" s="205"/>
      <c r="IC25" s="205"/>
      <c r="ID25" s="205"/>
      <c r="IE25" s="205"/>
      <c r="IF25" s="205"/>
      <c r="IG25" s="205"/>
      <c r="IH25" s="205"/>
      <c r="II25" s="205"/>
      <c r="IJ25" s="205"/>
      <c r="IK25" s="205"/>
      <c r="IL25" s="205"/>
      <c r="IM25" s="205"/>
      <c r="IN25" s="205"/>
    </row>
    <row r="26" spans="1:248" ht="13.5" customHeight="1">
      <c r="A26" s="207"/>
      <c r="B26" s="207"/>
      <c r="C26" s="207"/>
      <c r="D26" s="209"/>
      <c r="E26" s="204"/>
      <c r="F26" s="204"/>
      <c r="G26" s="204"/>
      <c r="H26" s="204"/>
      <c r="I26" s="204"/>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c r="AT26" s="205"/>
      <c r="AU26" s="205"/>
      <c r="AV26" s="205"/>
      <c r="AW26" s="205"/>
      <c r="AX26" s="205"/>
      <c r="AY26" s="205"/>
      <c r="AZ26" s="205"/>
      <c r="BA26" s="205"/>
      <c r="BB26" s="205"/>
      <c r="BC26" s="205"/>
      <c r="BD26" s="205"/>
      <c r="BE26" s="205"/>
      <c r="BF26" s="205"/>
      <c r="BG26" s="205"/>
      <c r="BH26" s="205"/>
      <c r="BI26" s="205"/>
      <c r="BJ26" s="205"/>
      <c r="BK26" s="205"/>
      <c r="BL26" s="205"/>
      <c r="BM26" s="205"/>
      <c r="BN26" s="205"/>
      <c r="BO26" s="205"/>
      <c r="BP26" s="205"/>
      <c r="BQ26" s="205"/>
      <c r="BR26" s="205"/>
      <c r="BS26" s="205"/>
      <c r="BT26" s="205"/>
      <c r="BU26" s="205"/>
      <c r="BV26" s="205"/>
      <c r="BW26" s="205"/>
      <c r="BX26" s="205"/>
      <c r="BY26" s="205"/>
      <c r="BZ26" s="205"/>
      <c r="CA26" s="205"/>
      <c r="CB26" s="205"/>
      <c r="CC26" s="205"/>
      <c r="CD26" s="205"/>
      <c r="CE26" s="205"/>
      <c r="CF26" s="205"/>
      <c r="CG26" s="205"/>
      <c r="CH26" s="205"/>
      <c r="CI26" s="205"/>
      <c r="CJ26" s="205"/>
      <c r="CK26" s="205"/>
      <c r="CL26" s="205"/>
      <c r="CM26" s="205"/>
      <c r="CN26" s="205"/>
      <c r="CO26" s="205"/>
      <c r="CP26" s="205"/>
      <c r="CQ26" s="205"/>
      <c r="CR26" s="205"/>
      <c r="CS26" s="205"/>
      <c r="CT26" s="205"/>
      <c r="CU26" s="205"/>
      <c r="CV26" s="205"/>
      <c r="CW26" s="205"/>
      <c r="CX26" s="205"/>
      <c r="CY26" s="205"/>
      <c r="CZ26" s="205"/>
      <c r="DA26" s="205"/>
      <c r="DB26" s="205"/>
      <c r="DC26" s="205"/>
      <c r="DD26" s="205"/>
      <c r="DE26" s="205"/>
      <c r="DF26" s="205"/>
      <c r="DG26" s="205"/>
      <c r="DH26" s="205"/>
      <c r="DI26" s="205"/>
      <c r="DJ26" s="205"/>
      <c r="DK26" s="205"/>
      <c r="DL26" s="205"/>
      <c r="DM26" s="205"/>
      <c r="DN26" s="205"/>
      <c r="DO26" s="205"/>
      <c r="DP26" s="205"/>
      <c r="DQ26" s="205"/>
      <c r="DR26" s="205"/>
      <c r="DS26" s="205"/>
      <c r="DT26" s="205"/>
      <c r="DU26" s="205"/>
      <c r="DV26" s="205"/>
      <c r="DW26" s="205"/>
      <c r="DX26" s="205"/>
      <c r="DY26" s="205"/>
      <c r="DZ26" s="205"/>
      <c r="EA26" s="205"/>
      <c r="EB26" s="205"/>
      <c r="EC26" s="205"/>
      <c r="ED26" s="205"/>
      <c r="EE26" s="205"/>
      <c r="EF26" s="205"/>
      <c r="EG26" s="205"/>
      <c r="EH26" s="205"/>
      <c r="EI26" s="205"/>
      <c r="EJ26" s="205"/>
      <c r="EK26" s="205"/>
      <c r="EL26" s="205"/>
      <c r="EM26" s="205"/>
      <c r="EN26" s="205"/>
      <c r="EO26" s="205"/>
      <c r="EP26" s="205"/>
      <c r="EQ26" s="205"/>
      <c r="ER26" s="205"/>
      <c r="ES26" s="205"/>
      <c r="ET26" s="205"/>
      <c r="EU26" s="205"/>
      <c r="EV26" s="205"/>
      <c r="EW26" s="205"/>
      <c r="EX26" s="205"/>
      <c r="EY26" s="205"/>
      <c r="EZ26" s="205"/>
      <c r="FA26" s="205"/>
      <c r="FB26" s="205"/>
      <c r="FC26" s="205"/>
      <c r="FD26" s="205"/>
      <c r="FE26" s="205"/>
      <c r="FF26" s="205"/>
      <c r="FG26" s="205"/>
      <c r="FH26" s="205"/>
      <c r="FI26" s="205"/>
      <c r="FJ26" s="205"/>
      <c r="FK26" s="205"/>
      <c r="FL26" s="205"/>
      <c r="FM26" s="205"/>
      <c r="FN26" s="205"/>
      <c r="FO26" s="205"/>
      <c r="FP26" s="205"/>
      <c r="FQ26" s="205"/>
      <c r="FR26" s="205"/>
      <c r="FS26" s="205"/>
      <c r="FT26" s="205"/>
      <c r="FU26" s="205"/>
      <c r="FV26" s="205"/>
      <c r="FW26" s="205"/>
      <c r="FX26" s="205"/>
      <c r="FY26" s="205"/>
      <c r="FZ26" s="205"/>
      <c r="GA26" s="205"/>
      <c r="GB26" s="205"/>
      <c r="GC26" s="205"/>
      <c r="GD26" s="205"/>
      <c r="GE26" s="205"/>
      <c r="GF26" s="205"/>
      <c r="GG26" s="205"/>
      <c r="GH26" s="205"/>
      <c r="GI26" s="205"/>
      <c r="GJ26" s="205"/>
      <c r="GK26" s="205"/>
      <c r="GL26" s="205"/>
      <c r="GM26" s="205"/>
      <c r="GN26" s="205"/>
      <c r="GO26" s="205"/>
      <c r="GP26" s="205"/>
      <c r="GQ26" s="205"/>
      <c r="GR26" s="205"/>
      <c r="GS26" s="205"/>
      <c r="GT26" s="205"/>
      <c r="GU26" s="205"/>
      <c r="GV26" s="205"/>
      <c r="GW26" s="205"/>
      <c r="GX26" s="205"/>
      <c r="GY26" s="205"/>
      <c r="GZ26" s="205"/>
      <c r="HA26" s="205"/>
      <c r="HB26" s="205"/>
      <c r="HC26" s="205"/>
      <c r="HD26" s="205"/>
      <c r="HE26" s="205"/>
      <c r="HF26" s="205"/>
      <c r="HG26" s="205"/>
      <c r="HH26" s="205"/>
      <c r="HI26" s="205"/>
      <c r="HJ26" s="205"/>
      <c r="HK26" s="205"/>
      <c r="HL26" s="205"/>
      <c r="HM26" s="205"/>
      <c r="HN26" s="205"/>
      <c r="HO26" s="205"/>
      <c r="HP26" s="205"/>
      <c r="HQ26" s="205"/>
      <c r="HR26" s="205"/>
      <c r="HS26" s="205"/>
      <c r="HT26" s="205"/>
      <c r="HU26" s="205"/>
      <c r="HV26" s="205"/>
      <c r="HW26" s="205"/>
      <c r="HX26" s="205"/>
      <c r="HY26" s="205"/>
      <c r="HZ26" s="205"/>
      <c r="IA26" s="205"/>
      <c r="IB26" s="205"/>
      <c r="IC26" s="205"/>
      <c r="ID26" s="205"/>
      <c r="IE26" s="205"/>
      <c r="IF26" s="205"/>
      <c r="IG26" s="205"/>
      <c r="IH26" s="205"/>
      <c r="II26" s="205"/>
      <c r="IJ26" s="205"/>
      <c r="IK26" s="205"/>
      <c r="IL26" s="205"/>
      <c r="IM26" s="205"/>
      <c r="IN26" s="205"/>
    </row>
    <row r="27" spans="1:248" ht="18" customHeight="1">
      <c r="A27" s="207" t="s">
        <v>1746</v>
      </c>
      <c r="B27" s="208"/>
      <c r="C27" s="204" t="s">
        <v>2607</v>
      </c>
      <c r="D27" s="209"/>
      <c r="E27" s="204"/>
      <c r="F27" s="204"/>
      <c r="G27" s="204"/>
      <c r="H27" s="204"/>
      <c r="I27" s="204"/>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5"/>
      <c r="AZ27" s="205"/>
      <c r="BA27" s="205"/>
      <c r="BB27" s="205"/>
      <c r="BC27" s="205"/>
      <c r="BD27" s="205"/>
      <c r="BE27" s="205"/>
      <c r="BF27" s="205"/>
      <c r="BG27" s="205"/>
      <c r="BH27" s="205"/>
      <c r="BI27" s="205"/>
      <c r="BJ27" s="205"/>
      <c r="BK27" s="205"/>
      <c r="BL27" s="205"/>
      <c r="BM27" s="205"/>
      <c r="BN27" s="205"/>
      <c r="BO27" s="205"/>
      <c r="BP27" s="205"/>
      <c r="BQ27" s="205"/>
      <c r="BR27" s="205"/>
      <c r="BS27" s="205"/>
      <c r="BT27" s="205"/>
      <c r="BU27" s="205"/>
      <c r="BV27" s="205"/>
      <c r="BW27" s="205"/>
      <c r="BX27" s="205"/>
      <c r="BY27" s="205"/>
      <c r="BZ27" s="205"/>
      <c r="CA27" s="205"/>
      <c r="CB27" s="205"/>
      <c r="CC27" s="205"/>
      <c r="CD27" s="205"/>
      <c r="CE27" s="205"/>
      <c r="CF27" s="205"/>
      <c r="CG27" s="205"/>
      <c r="CH27" s="205"/>
      <c r="CI27" s="205"/>
      <c r="CJ27" s="205"/>
      <c r="CK27" s="205"/>
      <c r="CL27" s="205"/>
      <c r="CM27" s="205"/>
      <c r="CN27" s="205"/>
      <c r="CO27" s="205"/>
      <c r="CP27" s="205"/>
      <c r="CQ27" s="205"/>
      <c r="CR27" s="205"/>
      <c r="CS27" s="205"/>
      <c r="CT27" s="205"/>
      <c r="CU27" s="205"/>
      <c r="CV27" s="205"/>
      <c r="CW27" s="205"/>
      <c r="CX27" s="205"/>
      <c r="CY27" s="205"/>
      <c r="CZ27" s="205"/>
      <c r="DA27" s="205"/>
      <c r="DB27" s="205"/>
      <c r="DC27" s="205"/>
      <c r="DD27" s="205"/>
      <c r="DE27" s="205"/>
      <c r="DF27" s="205"/>
      <c r="DG27" s="205"/>
      <c r="DH27" s="205"/>
      <c r="DI27" s="205"/>
      <c r="DJ27" s="205"/>
      <c r="DK27" s="205"/>
      <c r="DL27" s="205"/>
      <c r="DM27" s="205"/>
      <c r="DN27" s="205"/>
      <c r="DO27" s="205"/>
      <c r="DP27" s="205"/>
      <c r="DQ27" s="205"/>
      <c r="DR27" s="205"/>
      <c r="DS27" s="205"/>
      <c r="DT27" s="205"/>
      <c r="DU27" s="205"/>
      <c r="DV27" s="205"/>
      <c r="DW27" s="205"/>
      <c r="DX27" s="205"/>
      <c r="DY27" s="205"/>
      <c r="DZ27" s="205"/>
      <c r="EA27" s="205"/>
      <c r="EB27" s="205"/>
      <c r="EC27" s="205"/>
      <c r="ED27" s="205"/>
      <c r="EE27" s="205"/>
      <c r="EF27" s="205"/>
      <c r="EG27" s="205"/>
      <c r="EH27" s="205"/>
      <c r="EI27" s="205"/>
      <c r="EJ27" s="205"/>
      <c r="EK27" s="205"/>
      <c r="EL27" s="205"/>
      <c r="EM27" s="205"/>
      <c r="EN27" s="205"/>
      <c r="EO27" s="205"/>
      <c r="EP27" s="205"/>
      <c r="EQ27" s="205"/>
      <c r="ER27" s="205"/>
      <c r="ES27" s="205"/>
      <c r="ET27" s="205"/>
      <c r="EU27" s="205"/>
      <c r="EV27" s="205"/>
      <c r="EW27" s="205"/>
      <c r="EX27" s="205"/>
      <c r="EY27" s="205"/>
      <c r="EZ27" s="205"/>
      <c r="FA27" s="205"/>
      <c r="FB27" s="205"/>
      <c r="FC27" s="205"/>
      <c r="FD27" s="205"/>
      <c r="FE27" s="205"/>
      <c r="FF27" s="205"/>
      <c r="FG27" s="205"/>
      <c r="FH27" s="205"/>
      <c r="FI27" s="205"/>
      <c r="FJ27" s="205"/>
      <c r="FK27" s="205"/>
      <c r="FL27" s="205"/>
      <c r="FM27" s="205"/>
      <c r="FN27" s="205"/>
      <c r="FO27" s="205"/>
      <c r="FP27" s="205"/>
      <c r="FQ27" s="205"/>
      <c r="FR27" s="205"/>
      <c r="FS27" s="205"/>
      <c r="FT27" s="205"/>
      <c r="FU27" s="205"/>
      <c r="FV27" s="205"/>
      <c r="FW27" s="205"/>
      <c r="FX27" s="205"/>
      <c r="FY27" s="205"/>
      <c r="FZ27" s="205"/>
      <c r="GA27" s="205"/>
      <c r="GB27" s="205"/>
      <c r="GC27" s="205"/>
      <c r="GD27" s="205"/>
      <c r="GE27" s="205"/>
      <c r="GF27" s="205"/>
      <c r="GG27" s="205"/>
      <c r="GH27" s="205"/>
      <c r="GI27" s="205"/>
      <c r="GJ27" s="205"/>
      <c r="GK27" s="205"/>
      <c r="GL27" s="205"/>
      <c r="GM27" s="205"/>
      <c r="GN27" s="205"/>
      <c r="GO27" s="205"/>
      <c r="GP27" s="205"/>
      <c r="GQ27" s="205"/>
      <c r="GR27" s="205"/>
      <c r="GS27" s="205"/>
      <c r="GT27" s="205"/>
      <c r="GU27" s="205"/>
      <c r="GV27" s="205"/>
      <c r="GW27" s="205"/>
      <c r="GX27" s="205"/>
      <c r="GY27" s="205"/>
      <c r="GZ27" s="205"/>
      <c r="HA27" s="205"/>
      <c r="HB27" s="205"/>
      <c r="HC27" s="205"/>
      <c r="HD27" s="205"/>
      <c r="HE27" s="205"/>
      <c r="HF27" s="205"/>
      <c r="HG27" s="205"/>
      <c r="HH27" s="205"/>
      <c r="HI27" s="205"/>
      <c r="HJ27" s="205"/>
      <c r="HK27" s="205"/>
      <c r="HL27" s="205"/>
      <c r="HM27" s="205"/>
      <c r="HN27" s="205"/>
      <c r="HO27" s="205"/>
      <c r="HP27" s="205"/>
      <c r="HQ27" s="205"/>
      <c r="HR27" s="205"/>
      <c r="HS27" s="205"/>
      <c r="HT27" s="205"/>
      <c r="HU27" s="205"/>
      <c r="HV27" s="205"/>
      <c r="HW27" s="205"/>
      <c r="HX27" s="205"/>
      <c r="HY27" s="205"/>
      <c r="HZ27" s="205"/>
      <c r="IA27" s="205"/>
      <c r="IB27" s="205"/>
      <c r="IC27" s="205"/>
      <c r="ID27" s="205"/>
      <c r="IE27" s="205"/>
      <c r="IF27" s="205"/>
      <c r="IG27" s="205"/>
      <c r="IH27" s="205"/>
      <c r="II27" s="205"/>
      <c r="IJ27" s="205"/>
      <c r="IK27" s="205"/>
      <c r="IL27" s="205"/>
      <c r="IM27" s="205"/>
      <c r="IN27" s="205"/>
    </row>
    <row r="28" spans="1:248" ht="13.5" customHeight="1">
      <c r="A28" s="207"/>
      <c r="B28" s="207"/>
      <c r="C28" s="207"/>
      <c r="D28" s="209"/>
      <c r="E28" s="204"/>
      <c r="F28" s="204"/>
      <c r="G28" s="204"/>
      <c r="H28" s="204"/>
      <c r="I28" s="204"/>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c r="BN28" s="205"/>
      <c r="BO28" s="205"/>
      <c r="BP28" s="205"/>
      <c r="BQ28" s="205"/>
      <c r="BR28" s="205"/>
      <c r="BS28" s="205"/>
      <c r="BT28" s="205"/>
      <c r="BU28" s="205"/>
      <c r="BV28" s="205"/>
      <c r="BW28" s="205"/>
      <c r="BX28" s="205"/>
      <c r="BY28" s="205"/>
      <c r="BZ28" s="205"/>
      <c r="CA28" s="205"/>
      <c r="CB28" s="205"/>
      <c r="CC28" s="205"/>
      <c r="CD28" s="205"/>
      <c r="CE28" s="205"/>
      <c r="CF28" s="205"/>
      <c r="CG28" s="205"/>
      <c r="CH28" s="205"/>
      <c r="CI28" s="205"/>
      <c r="CJ28" s="205"/>
      <c r="CK28" s="205"/>
      <c r="CL28" s="205"/>
      <c r="CM28" s="205"/>
      <c r="CN28" s="205"/>
      <c r="CO28" s="205"/>
      <c r="CP28" s="205"/>
      <c r="CQ28" s="205"/>
      <c r="CR28" s="205"/>
      <c r="CS28" s="205"/>
      <c r="CT28" s="205"/>
      <c r="CU28" s="205"/>
      <c r="CV28" s="205"/>
      <c r="CW28" s="205"/>
      <c r="CX28" s="205"/>
      <c r="CY28" s="205"/>
      <c r="CZ28" s="205"/>
      <c r="DA28" s="205"/>
      <c r="DB28" s="205"/>
      <c r="DC28" s="205"/>
      <c r="DD28" s="205"/>
      <c r="DE28" s="205"/>
      <c r="DF28" s="205"/>
      <c r="DG28" s="205"/>
      <c r="DH28" s="205"/>
      <c r="DI28" s="205"/>
      <c r="DJ28" s="205"/>
      <c r="DK28" s="205"/>
      <c r="DL28" s="205"/>
      <c r="DM28" s="205"/>
      <c r="DN28" s="205"/>
      <c r="DO28" s="205"/>
      <c r="DP28" s="205"/>
      <c r="DQ28" s="205"/>
      <c r="DR28" s="205"/>
      <c r="DS28" s="205"/>
      <c r="DT28" s="205"/>
      <c r="DU28" s="205"/>
      <c r="DV28" s="205"/>
      <c r="DW28" s="205"/>
      <c r="DX28" s="205"/>
      <c r="DY28" s="205"/>
      <c r="DZ28" s="205"/>
      <c r="EA28" s="205"/>
      <c r="EB28" s="205"/>
      <c r="EC28" s="205"/>
      <c r="ED28" s="205"/>
      <c r="EE28" s="205"/>
      <c r="EF28" s="205"/>
      <c r="EG28" s="205"/>
      <c r="EH28" s="205"/>
      <c r="EI28" s="205"/>
      <c r="EJ28" s="205"/>
      <c r="EK28" s="205"/>
      <c r="EL28" s="205"/>
      <c r="EM28" s="205"/>
      <c r="EN28" s="205"/>
      <c r="EO28" s="205"/>
      <c r="EP28" s="205"/>
      <c r="EQ28" s="205"/>
      <c r="ER28" s="205"/>
      <c r="ES28" s="205"/>
      <c r="ET28" s="205"/>
      <c r="EU28" s="205"/>
      <c r="EV28" s="205"/>
      <c r="EW28" s="205"/>
      <c r="EX28" s="205"/>
      <c r="EY28" s="205"/>
      <c r="EZ28" s="205"/>
      <c r="FA28" s="205"/>
      <c r="FB28" s="205"/>
      <c r="FC28" s="205"/>
      <c r="FD28" s="205"/>
      <c r="FE28" s="205"/>
      <c r="FF28" s="205"/>
      <c r="FG28" s="205"/>
      <c r="FH28" s="205"/>
      <c r="FI28" s="205"/>
      <c r="FJ28" s="205"/>
      <c r="FK28" s="205"/>
      <c r="FL28" s="205"/>
      <c r="FM28" s="205"/>
      <c r="FN28" s="205"/>
      <c r="FO28" s="205"/>
      <c r="FP28" s="205"/>
      <c r="FQ28" s="205"/>
      <c r="FR28" s="205"/>
      <c r="FS28" s="205"/>
      <c r="FT28" s="205"/>
      <c r="FU28" s="205"/>
      <c r="FV28" s="205"/>
      <c r="FW28" s="205"/>
      <c r="FX28" s="205"/>
      <c r="FY28" s="205"/>
      <c r="FZ28" s="205"/>
      <c r="GA28" s="205"/>
      <c r="GB28" s="205"/>
      <c r="GC28" s="205"/>
      <c r="GD28" s="205"/>
      <c r="GE28" s="205"/>
      <c r="GF28" s="205"/>
      <c r="GG28" s="205"/>
      <c r="GH28" s="205"/>
      <c r="GI28" s="205"/>
      <c r="GJ28" s="205"/>
      <c r="GK28" s="205"/>
      <c r="GL28" s="205"/>
      <c r="GM28" s="205"/>
      <c r="GN28" s="205"/>
      <c r="GO28" s="205"/>
      <c r="GP28" s="205"/>
      <c r="GQ28" s="205"/>
      <c r="GR28" s="205"/>
      <c r="GS28" s="205"/>
      <c r="GT28" s="205"/>
      <c r="GU28" s="205"/>
      <c r="GV28" s="205"/>
      <c r="GW28" s="205"/>
      <c r="GX28" s="205"/>
      <c r="GY28" s="205"/>
      <c r="GZ28" s="205"/>
      <c r="HA28" s="205"/>
      <c r="HB28" s="205"/>
      <c r="HC28" s="205"/>
      <c r="HD28" s="205"/>
      <c r="HE28" s="205"/>
      <c r="HF28" s="205"/>
      <c r="HG28" s="205"/>
      <c r="HH28" s="205"/>
      <c r="HI28" s="205"/>
      <c r="HJ28" s="205"/>
      <c r="HK28" s="205"/>
      <c r="HL28" s="205"/>
      <c r="HM28" s="205"/>
      <c r="HN28" s="205"/>
      <c r="HO28" s="205"/>
      <c r="HP28" s="205"/>
      <c r="HQ28" s="205"/>
      <c r="HR28" s="205"/>
      <c r="HS28" s="205"/>
      <c r="HT28" s="205"/>
      <c r="HU28" s="205"/>
      <c r="HV28" s="205"/>
      <c r="HW28" s="205"/>
      <c r="HX28" s="205"/>
      <c r="HY28" s="205"/>
      <c r="HZ28" s="205"/>
      <c r="IA28" s="205"/>
      <c r="IB28" s="205"/>
      <c r="IC28" s="205"/>
      <c r="ID28" s="205"/>
      <c r="IE28" s="205"/>
      <c r="IF28" s="205"/>
      <c r="IG28" s="205"/>
      <c r="IH28" s="205"/>
      <c r="II28" s="205"/>
      <c r="IJ28" s="205"/>
      <c r="IK28" s="205"/>
      <c r="IL28" s="205"/>
      <c r="IM28" s="205"/>
      <c r="IN28" s="205"/>
    </row>
    <row r="29" spans="1:248" ht="21" customHeight="1">
      <c r="A29" s="207" t="s">
        <v>1748</v>
      </c>
      <c r="B29" s="208"/>
      <c r="C29" s="204" t="s">
        <v>2608</v>
      </c>
      <c r="D29" s="209"/>
      <c r="E29" s="204"/>
      <c r="F29" s="204"/>
      <c r="G29" s="204"/>
      <c r="H29" s="204"/>
      <c r="I29" s="204"/>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5"/>
      <c r="BF29" s="205"/>
      <c r="BG29" s="205"/>
      <c r="BH29" s="205"/>
      <c r="BI29" s="205"/>
      <c r="BJ29" s="205"/>
      <c r="BK29" s="205"/>
      <c r="BL29" s="205"/>
      <c r="BM29" s="205"/>
      <c r="BN29" s="205"/>
      <c r="BO29" s="205"/>
      <c r="BP29" s="205"/>
      <c r="BQ29" s="205"/>
      <c r="BR29" s="205"/>
      <c r="BS29" s="205"/>
      <c r="BT29" s="205"/>
      <c r="BU29" s="205"/>
      <c r="BV29" s="205"/>
      <c r="BW29" s="205"/>
      <c r="BX29" s="205"/>
      <c r="BY29" s="205"/>
      <c r="BZ29" s="205"/>
      <c r="CA29" s="205"/>
      <c r="CB29" s="205"/>
      <c r="CC29" s="205"/>
      <c r="CD29" s="205"/>
      <c r="CE29" s="205"/>
      <c r="CF29" s="205"/>
      <c r="CG29" s="205"/>
      <c r="CH29" s="205"/>
      <c r="CI29" s="205"/>
      <c r="CJ29" s="205"/>
      <c r="CK29" s="205"/>
      <c r="CL29" s="205"/>
      <c r="CM29" s="205"/>
      <c r="CN29" s="205"/>
      <c r="CO29" s="205"/>
      <c r="CP29" s="205"/>
      <c r="CQ29" s="205"/>
      <c r="CR29" s="205"/>
      <c r="CS29" s="205"/>
      <c r="CT29" s="205"/>
      <c r="CU29" s="205"/>
      <c r="CV29" s="205"/>
      <c r="CW29" s="205"/>
      <c r="CX29" s="205"/>
      <c r="CY29" s="205"/>
      <c r="CZ29" s="205"/>
      <c r="DA29" s="205"/>
      <c r="DB29" s="205"/>
      <c r="DC29" s="205"/>
      <c r="DD29" s="205"/>
      <c r="DE29" s="205"/>
      <c r="DF29" s="205"/>
      <c r="DG29" s="205"/>
      <c r="DH29" s="205"/>
      <c r="DI29" s="205"/>
      <c r="DJ29" s="205"/>
      <c r="DK29" s="205"/>
      <c r="DL29" s="205"/>
      <c r="DM29" s="205"/>
      <c r="DN29" s="205"/>
      <c r="DO29" s="205"/>
      <c r="DP29" s="205"/>
      <c r="DQ29" s="205"/>
      <c r="DR29" s="205"/>
      <c r="DS29" s="205"/>
      <c r="DT29" s="205"/>
      <c r="DU29" s="205"/>
      <c r="DV29" s="205"/>
      <c r="DW29" s="205"/>
      <c r="DX29" s="205"/>
      <c r="DY29" s="205"/>
      <c r="DZ29" s="205"/>
      <c r="EA29" s="205"/>
      <c r="EB29" s="205"/>
      <c r="EC29" s="205"/>
      <c r="ED29" s="205"/>
      <c r="EE29" s="205"/>
      <c r="EF29" s="205"/>
      <c r="EG29" s="205"/>
      <c r="EH29" s="205"/>
      <c r="EI29" s="205"/>
      <c r="EJ29" s="205"/>
      <c r="EK29" s="205"/>
      <c r="EL29" s="205"/>
      <c r="EM29" s="205"/>
      <c r="EN29" s="205"/>
      <c r="EO29" s="205"/>
      <c r="EP29" s="205"/>
      <c r="EQ29" s="205"/>
      <c r="ER29" s="205"/>
      <c r="ES29" s="205"/>
      <c r="ET29" s="205"/>
      <c r="EU29" s="205"/>
      <c r="EV29" s="205"/>
      <c r="EW29" s="205"/>
      <c r="EX29" s="205"/>
      <c r="EY29" s="205"/>
      <c r="EZ29" s="205"/>
      <c r="FA29" s="205"/>
      <c r="FB29" s="205"/>
      <c r="FC29" s="205"/>
      <c r="FD29" s="205"/>
      <c r="FE29" s="205"/>
      <c r="FF29" s="205"/>
      <c r="FG29" s="205"/>
      <c r="FH29" s="205"/>
      <c r="FI29" s="205"/>
      <c r="FJ29" s="205"/>
      <c r="FK29" s="205"/>
      <c r="FL29" s="205"/>
      <c r="FM29" s="205"/>
      <c r="FN29" s="205"/>
      <c r="FO29" s="205"/>
      <c r="FP29" s="205"/>
      <c r="FQ29" s="205"/>
      <c r="FR29" s="205"/>
      <c r="FS29" s="205"/>
      <c r="FT29" s="205"/>
      <c r="FU29" s="205"/>
      <c r="FV29" s="205"/>
      <c r="FW29" s="205"/>
      <c r="FX29" s="205"/>
      <c r="FY29" s="205"/>
      <c r="FZ29" s="205"/>
      <c r="GA29" s="205"/>
      <c r="GB29" s="205"/>
      <c r="GC29" s="205"/>
      <c r="GD29" s="205"/>
      <c r="GE29" s="205"/>
      <c r="GF29" s="205"/>
      <c r="GG29" s="205"/>
      <c r="GH29" s="205"/>
      <c r="GI29" s="205"/>
      <c r="GJ29" s="205"/>
      <c r="GK29" s="205"/>
      <c r="GL29" s="205"/>
      <c r="GM29" s="205"/>
      <c r="GN29" s="205"/>
      <c r="GO29" s="205"/>
      <c r="GP29" s="205"/>
      <c r="GQ29" s="205"/>
      <c r="GR29" s="205"/>
      <c r="GS29" s="205"/>
      <c r="GT29" s="205"/>
      <c r="GU29" s="205"/>
      <c r="GV29" s="205"/>
      <c r="GW29" s="205"/>
      <c r="GX29" s="205"/>
      <c r="GY29" s="205"/>
      <c r="GZ29" s="205"/>
      <c r="HA29" s="205"/>
      <c r="HB29" s="205"/>
      <c r="HC29" s="205"/>
      <c r="HD29" s="205"/>
      <c r="HE29" s="205"/>
      <c r="HF29" s="205"/>
      <c r="HG29" s="205"/>
      <c r="HH29" s="205"/>
      <c r="HI29" s="205"/>
      <c r="HJ29" s="205"/>
      <c r="HK29" s="205"/>
      <c r="HL29" s="205"/>
      <c r="HM29" s="205"/>
      <c r="HN29" s="205"/>
      <c r="HO29" s="205"/>
      <c r="HP29" s="205"/>
      <c r="HQ29" s="205"/>
      <c r="HR29" s="205"/>
      <c r="HS29" s="205"/>
      <c r="HT29" s="205"/>
      <c r="HU29" s="205"/>
      <c r="HV29" s="205"/>
      <c r="HW29" s="205"/>
      <c r="HX29" s="205"/>
      <c r="HY29" s="205"/>
      <c r="HZ29" s="205"/>
      <c r="IA29" s="205"/>
      <c r="IB29" s="205"/>
      <c r="IC29" s="205"/>
      <c r="ID29" s="205"/>
      <c r="IE29" s="205"/>
      <c r="IF29" s="205"/>
      <c r="IG29" s="205"/>
      <c r="IH29" s="205"/>
      <c r="II29" s="205"/>
      <c r="IJ29" s="205"/>
      <c r="IK29" s="205"/>
      <c r="IL29" s="205"/>
      <c r="IM29" s="205"/>
      <c r="IN29" s="205"/>
    </row>
    <row r="30" spans="1:248" ht="13.5" customHeight="1">
      <c r="A30" s="206"/>
      <c r="B30" s="206"/>
      <c r="C30" s="206"/>
      <c r="D30" s="206"/>
      <c r="E30" s="204"/>
      <c r="F30" s="204"/>
      <c r="G30" s="204"/>
      <c r="H30" s="204"/>
      <c r="I30" s="204"/>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c r="AR30" s="205"/>
      <c r="AS30" s="205"/>
      <c r="AT30" s="205"/>
      <c r="AU30" s="205"/>
      <c r="AV30" s="205"/>
      <c r="AW30" s="205"/>
      <c r="AX30" s="205"/>
      <c r="AY30" s="205"/>
      <c r="AZ30" s="205"/>
      <c r="BA30" s="205"/>
      <c r="BB30" s="205"/>
      <c r="BC30" s="205"/>
      <c r="BD30" s="205"/>
      <c r="BE30" s="205"/>
      <c r="BF30" s="205"/>
      <c r="BG30" s="205"/>
      <c r="BH30" s="205"/>
      <c r="BI30" s="205"/>
      <c r="BJ30" s="205"/>
      <c r="BK30" s="205"/>
      <c r="BL30" s="205"/>
      <c r="BM30" s="205"/>
      <c r="BN30" s="205"/>
      <c r="BO30" s="205"/>
      <c r="BP30" s="205"/>
      <c r="BQ30" s="205"/>
      <c r="BR30" s="205"/>
      <c r="BS30" s="205"/>
      <c r="BT30" s="205"/>
      <c r="BU30" s="205"/>
      <c r="BV30" s="205"/>
      <c r="BW30" s="205"/>
      <c r="BX30" s="205"/>
      <c r="BY30" s="205"/>
      <c r="BZ30" s="205"/>
      <c r="CA30" s="205"/>
      <c r="CB30" s="205"/>
      <c r="CC30" s="205"/>
      <c r="CD30" s="205"/>
      <c r="CE30" s="205"/>
      <c r="CF30" s="205"/>
      <c r="CG30" s="205"/>
      <c r="CH30" s="205"/>
      <c r="CI30" s="205"/>
      <c r="CJ30" s="205"/>
      <c r="CK30" s="205"/>
      <c r="CL30" s="205"/>
      <c r="CM30" s="205"/>
      <c r="CN30" s="205"/>
      <c r="CO30" s="205"/>
      <c r="CP30" s="205"/>
      <c r="CQ30" s="205"/>
      <c r="CR30" s="205"/>
      <c r="CS30" s="205"/>
      <c r="CT30" s="205"/>
      <c r="CU30" s="205"/>
      <c r="CV30" s="205"/>
      <c r="CW30" s="205"/>
      <c r="CX30" s="205"/>
      <c r="CY30" s="205"/>
      <c r="CZ30" s="205"/>
      <c r="DA30" s="205"/>
      <c r="DB30" s="205"/>
      <c r="DC30" s="205"/>
      <c r="DD30" s="205"/>
      <c r="DE30" s="205"/>
      <c r="DF30" s="205"/>
      <c r="DG30" s="205"/>
      <c r="DH30" s="205"/>
      <c r="DI30" s="205"/>
      <c r="DJ30" s="205"/>
      <c r="DK30" s="205"/>
      <c r="DL30" s="205"/>
      <c r="DM30" s="205"/>
      <c r="DN30" s="205"/>
      <c r="DO30" s="205"/>
      <c r="DP30" s="205"/>
      <c r="DQ30" s="205"/>
      <c r="DR30" s="205"/>
      <c r="DS30" s="205"/>
      <c r="DT30" s="205"/>
      <c r="DU30" s="205"/>
      <c r="DV30" s="205"/>
      <c r="DW30" s="205"/>
      <c r="DX30" s="205"/>
      <c r="DY30" s="205"/>
      <c r="DZ30" s="205"/>
      <c r="EA30" s="205"/>
      <c r="EB30" s="205"/>
      <c r="EC30" s="205"/>
      <c r="ED30" s="205"/>
      <c r="EE30" s="205"/>
      <c r="EF30" s="205"/>
      <c r="EG30" s="205"/>
      <c r="EH30" s="205"/>
      <c r="EI30" s="205"/>
      <c r="EJ30" s="205"/>
      <c r="EK30" s="205"/>
      <c r="EL30" s="205"/>
      <c r="EM30" s="205"/>
      <c r="EN30" s="205"/>
      <c r="EO30" s="205"/>
      <c r="EP30" s="205"/>
      <c r="EQ30" s="205"/>
      <c r="ER30" s="205"/>
      <c r="ES30" s="205"/>
      <c r="ET30" s="205"/>
      <c r="EU30" s="205"/>
      <c r="EV30" s="205"/>
      <c r="EW30" s="205"/>
      <c r="EX30" s="205"/>
      <c r="EY30" s="205"/>
      <c r="EZ30" s="205"/>
      <c r="FA30" s="205"/>
      <c r="FB30" s="205"/>
      <c r="FC30" s="205"/>
      <c r="FD30" s="205"/>
      <c r="FE30" s="205"/>
      <c r="FF30" s="205"/>
      <c r="FG30" s="205"/>
      <c r="FH30" s="205"/>
      <c r="FI30" s="205"/>
      <c r="FJ30" s="205"/>
      <c r="FK30" s="205"/>
      <c r="FL30" s="205"/>
      <c r="FM30" s="205"/>
      <c r="FN30" s="205"/>
      <c r="FO30" s="205"/>
      <c r="FP30" s="205"/>
      <c r="FQ30" s="205"/>
      <c r="FR30" s="205"/>
      <c r="FS30" s="205"/>
      <c r="FT30" s="205"/>
      <c r="FU30" s="205"/>
      <c r="FV30" s="205"/>
      <c r="FW30" s="205"/>
      <c r="FX30" s="205"/>
      <c r="FY30" s="205"/>
      <c r="FZ30" s="205"/>
      <c r="GA30" s="205"/>
      <c r="GB30" s="205"/>
      <c r="GC30" s="205"/>
      <c r="GD30" s="205"/>
      <c r="GE30" s="205"/>
      <c r="GF30" s="205"/>
      <c r="GG30" s="205"/>
      <c r="GH30" s="205"/>
      <c r="GI30" s="205"/>
      <c r="GJ30" s="205"/>
      <c r="GK30" s="205"/>
      <c r="GL30" s="205"/>
      <c r="GM30" s="205"/>
      <c r="GN30" s="205"/>
      <c r="GO30" s="205"/>
      <c r="GP30" s="205"/>
      <c r="GQ30" s="205"/>
      <c r="GR30" s="205"/>
      <c r="GS30" s="205"/>
      <c r="GT30" s="205"/>
      <c r="GU30" s="205"/>
      <c r="GV30" s="205"/>
      <c r="GW30" s="205"/>
      <c r="GX30" s="205"/>
      <c r="GY30" s="205"/>
      <c r="GZ30" s="205"/>
      <c r="HA30" s="205"/>
      <c r="HB30" s="205"/>
      <c r="HC30" s="205"/>
      <c r="HD30" s="205"/>
      <c r="HE30" s="205"/>
      <c r="HF30" s="205"/>
      <c r="HG30" s="205"/>
      <c r="HH30" s="205"/>
      <c r="HI30" s="205"/>
      <c r="HJ30" s="205"/>
      <c r="HK30" s="205"/>
      <c r="HL30" s="205"/>
      <c r="HM30" s="205"/>
      <c r="HN30" s="205"/>
      <c r="HO30" s="205"/>
      <c r="HP30" s="205"/>
      <c r="HQ30" s="205"/>
      <c r="HR30" s="205"/>
      <c r="HS30" s="205"/>
      <c r="HT30" s="205"/>
      <c r="HU30" s="205"/>
      <c r="HV30" s="205"/>
      <c r="HW30" s="205"/>
      <c r="HX30" s="205"/>
      <c r="HY30" s="205"/>
      <c r="HZ30" s="205"/>
      <c r="IA30" s="205"/>
      <c r="IB30" s="205"/>
      <c r="IC30" s="205"/>
      <c r="ID30" s="205"/>
      <c r="IE30" s="205"/>
      <c r="IF30" s="205"/>
      <c r="IG30" s="205"/>
      <c r="IH30" s="205"/>
      <c r="II30" s="205"/>
      <c r="IJ30" s="205"/>
      <c r="IK30" s="205"/>
      <c r="IL30" s="205"/>
      <c r="IM30" s="205"/>
      <c r="IN30" s="205"/>
    </row>
    <row r="31" spans="1:248" ht="13.5" customHeight="1">
      <c r="A31" s="210"/>
      <c r="B31" s="210"/>
      <c r="C31" s="210"/>
      <c r="D31" s="211"/>
      <c r="E31" s="212"/>
      <c r="F31" s="212"/>
      <c r="G31" s="212"/>
      <c r="H31" s="212"/>
      <c r="I31" s="212"/>
      <c r="J31" s="213"/>
      <c r="K31" s="213"/>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3"/>
      <c r="DL31" s="213"/>
      <c r="DM31" s="213"/>
      <c r="DN31" s="213"/>
      <c r="DO31" s="213"/>
      <c r="DP31" s="213"/>
      <c r="DQ31" s="213"/>
      <c r="DR31" s="213"/>
      <c r="DS31" s="213"/>
      <c r="DT31" s="213"/>
      <c r="DU31" s="213"/>
      <c r="DV31" s="213"/>
      <c r="DW31" s="213"/>
      <c r="DX31" s="213"/>
      <c r="DY31" s="213"/>
      <c r="DZ31" s="213"/>
      <c r="EA31" s="213"/>
      <c r="EB31" s="213"/>
      <c r="EC31" s="213"/>
      <c r="ED31" s="213"/>
      <c r="EE31" s="213"/>
      <c r="EF31" s="213"/>
      <c r="EG31" s="213"/>
      <c r="EH31" s="213"/>
      <c r="EI31" s="213"/>
      <c r="EJ31" s="213"/>
      <c r="EK31" s="213"/>
      <c r="EL31" s="213"/>
      <c r="EM31" s="213"/>
      <c r="EN31" s="213"/>
      <c r="EO31" s="213"/>
      <c r="EP31" s="213"/>
      <c r="EQ31" s="213"/>
      <c r="ER31" s="213"/>
      <c r="ES31" s="213"/>
      <c r="ET31" s="213"/>
      <c r="EU31" s="213"/>
      <c r="EV31" s="213"/>
      <c r="EW31" s="213"/>
      <c r="EX31" s="213"/>
      <c r="EY31" s="213"/>
      <c r="EZ31" s="213"/>
      <c r="FA31" s="213"/>
      <c r="FB31" s="213"/>
      <c r="FC31" s="213"/>
      <c r="FD31" s="213"/>
      <c r="FE31" s="213"/>
      <c r="FF31" s="213"/>
      <c r="FG31" s="213"/>
      <c r="FH31" s="213"/>
      <c r="FI31" s="213"/>
      <c r="FJ31" s="213"/>
      <c r="FK31" s="213"/>
      <c r="FL31" s="213"/>
      <c r="FM31" s="213"/>
      <c r="FN31" s="213"/>
      <c r="FO31" s="213"/>
      <c r="FP31" s="213"/>
      <c r="FQ31" s="213"/>
      <c r="FR31" s="213"/>
      <c r="FS31" s="213"/>
      <c r="FT31" s="213"/>
      <c r="FU31" s="213"/>
      <c r="FV31" s="213"/>
      <c r="FW31" s="213"/>
      <c r="FX31" s="213"/>
      <c r="FY31" s="213"/>
      <c r="FZ31" s="213"/>
      <c r="GA31" s="213"/>
      <c r="GB31" s="213"/>
      <c r="GC31" s="213"/>
      <c r="GD31" s="213"/>
      <c r="GE31" s="213"/>
      <c r="GF31" s="213"/>
      <c r="GG31" s="213"/>
      <c r="GH31" s="213"/>
      <c r="GI31" s="213"/>
      <c r="GJ31" s="213"/>
      <c r="GK31" s="213"/>
      <c r="GL31" s="213"/>
      <c r="GM31" s="213"/>
      <c r="GN31" s="213"/>
      <c r="GO31" s="213"/>
      <c r="GP31" s="213"/>
      <c r="GQ31" s="213"/>
      <c r="GR31" s="213"/>
      <c r="GS31" s="213"/>
      <c r="GT31" s="213"/>
      <c r="GU31" s="213"/>
      <c r="GV31" s="213"/>
      <c r="GW31" s="213"/>
      <c r="GX31" s="213"/>
      <c r="GY31" s="213"/>
      <c r="GZ31" s="213"/>
      <c r="HA31" s="213"/>
      <c r="HB31" s="213"/>
      <c r="HC31" s="213"/>
      <c r="HD31" s="213"/>
      <c r="HE31" s="213"/>
      <c r="HF31" s="213"/>
      <c r="HG31" s="213"/>
      <c r="HH31" s="213"/>
      <c r="HI31" s="213"/>
      <c r="HJ31" s="213"/>
      <c r="HK31" s="213"/>
      <c r="HL31" s="213"/>
      <c r="HM31" s="213"/>
      <c r="HN31" s="213"/>
      <c r="HO31" s="213"/>
      <c r="HP31" s="213"/>
      <c r="HQ31" s="213"/>
      <c r="HR31" s="213"/>
      <c r="HS31" s="213"/>
      <c r="HT31" s="213"/>
      <c r="HU31" s="213"/>
      <c r="HV31" s="213"/>
      <c r="HW31" s="213"/>
      <c r="HX31" s="213"/>
      <c r="HY31" s="213"/>
      <c r="HZ31" s="213"/>
      <c r="IA31" s="213"/>
      <c r="IB31" s="213"/>
      <c r="IC31" s="213"/>
      <c r="ID31" s="213"/>
      <c r="IE31" s="213"/>
      <c r="IF31" s="213"/>
      <c r="IG31" s="213"/>
      <c r="IH31" s="213"/>
      <c r="II31" s="213"/>
      <c r="IJ31" s="213"/>
      <c r="IK31" s="213"/>
      <c r="IL31" s="213"/>
      <c r="IM31" s="213"/>
      <c r="IN31" s="213"/>
    </row>
    <row r="32" spans="1:248" ht="13.5" customHeight="1">
      <c r="A32" s="210"/>
      <c r="B32" s="210"/>
      <c r="C32" s="210"/>
      <c r="D32" s="211"/>
      <c r="E32" s="212"/>
      <c r="F32" s="212"/>
      <c r="G32" s="212"/>
      <c r="H32" s="212"/>
      <c r="I32" s="212"/>
      <c r="J32" s="213"/>
      <c r="K32" s="213"/>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3"/>
      <c r="DL32" s="213"/>
      <c r="DM32" s="213"/>
      <c r="DN32" s="213"/>
      <c r="DO32" s="213"/>
      <c r="DP32" s="213"/>
      <c r="DQ32" s="213"/>
      <c r="DR32" s="213"/>
      <c r="DS32" s="213"/>
      <c r="DT32" s="213"/>
      <c r="DU32" s="213"/>
      <c r="DV32" s="213"/>
      <c r="DW32" s="213"/>
      <c r="DX32" s="213"/>
      <c r="DY32" s="213"/>
      <c r="DZ32" s="213"/>
      <c r="EA32" s="213"/>
      <c r="EB32" s="213"/>
      <c r="EC32" s="213"/>
      <c r="ED32" s="213"/>
      <c r="EE32" s="213"/>
      <c r="EF32" s="213"/>
      <c r="EG32" s="213"/>
      <c r="EH32" s="213"/>
      <c r="EI32" s="213"/>
      <c r="EJ32" s="213"/>
      <c r="EK32" s="213"/>
      <c r="EL32" s="213"/>
      <c r="EM32" s="213"/>
      <c r="EN32" s="213"/>
      <c r="EO32" s="213"/>
      <c r="EP32" s="213"/>
      <c r="EQ32" s="213"/>
      <c r="ER32" s="213"/>
      <c r="ES32" s="213"/>
      <c r="ET32" s="213"/>
      <c r="EU32" s="213"/>
      <c r="EV32" s="213"/>
      <c r="EW32" s="213"/>
      <c r="EX32" s="213"/>
      <c r="EY32" s="213"/>
      <c r="EZ32" s="213"/>
      <c r="FA32" s="213"/>
      <c r="FB32" s="213"/>
      <c r="FC32" s="213"/>
      <c r="FD32" s="213"/>
      <c r="FE32" s="213"/>
      <c r="FF32" s="213"/>
      <c r="FG32" s="213"/>
      <c r="FH32" s="213"/>
      <c r="FI32" s="213"/>
      <c r="FJ32" s="213"/>
      <c r="FK32" s="213"/>
      <c r="FL32" s="213"/>
      <c r="FM32" s="213"/>
      <c r="FN32" s="213"/>
      <c r="FO32" s="213"/>
      <c r="FP32" s="213"/>
      <c r="FQ32" s="213"/>
      <c r="FR32" s="213"/>
      <c r="FS32" s="213"/>
      <c r="FT32" s="213"/>
      <c r="FU32" s="213"/>
      <c r="FV32" s="213"/>
      <c r="FW32" s="213"/>
      <c r="FX32" s="213"/>
      <c r="FY32" s="213"/>
      <c r="FZ32" s="213"/>
      <c r="GA32" s="213"/>
      <c r="GB32" s="213"/>
      <c r="GC32" s="213"/>
      <c r="GD32" s="213"/>
      <c r="GE32" s="213"/>
      <c r="GF32" s="213"/>
      <c r="GG32" s="213"/>
      <c r="GH32" s="213"/>
      <c r="GI32" s="213"/>
      <c r="GJ32" s="213"/>
      <c r="GK32" s="213"/>
      <c r="GL32" s="213"/>
      <c r="GM32" s="213"/>
      <c r="GN32" s="213"/>
      <c r="GO32" s="213"/>
      <c r="GP32" s="213"/>
      <c r="GQ32" s="213"/>
      <c r="GR32" s="213"/>
      <c r="GS32" s="213"/>
      <c r="GT32" s="213"/>
      <c r="GU32" s="213"/>
      <c r="GV32" s="213"/>
      <c r="GW32" s="213"/>
      <c r="GX32" s="213"/>
      <c r="GY32" s="213"/>
      <c r="GZ32" s="213"/>
      <c r="HA32" s="213"/>
      <c r="HB32" s="213"/>
      <c r="HC32" s="213"/>
      <c r="HD32" s="213"/>
      <c r="HE32" s="213"/>
      <c r="HF32" s="213"/>
      <c r="HG32" s="213"/>
      <c r="HH32" s="213"/>
      <c r="HI32" s="213"/>
      <c r="HJ32" s="213"/>
      <c r="HK32" s="213"/>
      <c r="HL32" s="213"/>
      <c r="HM32" s="213"/>
      <c r="HN32" s="213"/>
      <c r="HO32" s="213"/>
      <c r="HP32" s="213"/>
      <c r="HQ32" s="213"/>
      <c r="HR32" s="213"/>
      <c r="HS32" s="213"/>
      <c r="HT32" s="213"/>
      <c r="HU32" s="213"/>
      <c r="HV32" s="213"/>
      <c r="HW32" s="213"/>
      <c r="HX32" s="213"/>
      <c r="HY32" s="213"/>
      <c r="HZ32" s="213"/>
      <c r="IA32" s="213"/>
      <c r="IB32" s="213"/>
      <c r="IC32" s="213"/>
      <c r="ID32" s="213"/>
      <c r="IE32" s="213"/>
      <c r="IF32" s="213"/>
      <c r="IG32" s="213"/>
      <c r="IH32" s="213"/>
      <c r="II32" s="213"/>
      <c r="IJ32" s="213"/>
      <c r="IK32" s="213"/>
      <c r="IL32" s="213"/>
      <c r="IM32" s="213"/>
      <c r="IN32" s="213"/>
    </row>
    <row r="33" spans="1:9" ht="13.5" customHeight="1">
      <c r="A33" s="214"/>
      <c r="B33" s="214"/>
      <c r="C33" s="214"/>
      <c r="D33" s="215"/>
      <c r="E33" s="106"/>
      <c r="F33" s="106"/>
      <c r="G33" s="106"/>
      <c r="H33" s="106"/>
      <c r="I33" s="106"/>
    </row>
    <row r="34" spans="1:9" ht="13.5" customHeight="1">
      <c r="A34" s="214"/>
      <c r="B34" s="214"/>
      <c r="C34" s="214"/>
      <c r="D34" s="215"/>
      <c r="E34" s="106"/>
      <c r="F34" s="106"/>
      <c r="G34" s="106"/>
      <c r="H34" s="106"/>
      <c r="I34" s="106"/>
    </row>
    <row r="35" spans="1:9" ht="13.5" customHeight="1">
      <c r="A35" s="215"/>
      <c r="B35" s="215"/>
      <c r="C35" s="215"/>
      <c r="D35" s="215"/>
      <c r="E35" s="216" t="s">
        <v>1749</v>
      </c>
      <c r="F35" s="106"/>
      <c r="G35" s="106"/>
      <c r="H35" s="106"/>
      <c r="I35" s="106"/>
    </row>
    <row r="36" spans="1:9" ht="18" customHeight="1">
      <c r="A36" s="207" t="s">
        <v>1750</v>
      </c>
      <c r="B36" s="207"/>
      <c r="C36" s="217" t="s">
        <v>2609</v>
      </c>
      <c r="D36" s="209"/>
      <c r="E36" s="218">
        <v>42005</v>
      </c>
      <c r="F36" s="106"/>
      <c r="G36" s="106"/>
      <c r="H36" s="106"/>
      <c r="I36" s="106"/>
    </row>
    <row r="37" spans="1:9" ht="13.5" customHeight="1">
      <c r="A37" s="208"/>
      <c r="B37" s="208"/>
      <c r="C37" s="219"/>
      <c r="D37" s="209"/>
      <c r="E37" s="220"/>
      <c r="F37" s="106"/>
      <c r="G37" s="106"/>
      <c r="H37" s="106"/>
      <c r="I37" s="106"/>
    </row>
    <row r="38" spans="1:9" ht="18" customHeight="1">
      <c r="A38" s="207" t="s">
        <v>1751</v>
      </c>
      <c r="B38" s="207"/>
      <c r="C38" s="217" t="s">
        <v>3072</v>
      </c>
      <c r="D38" s="209"/>
      <c r="E38" s="218">
        <v>42369</v>
      </c>
      <c r="F38" s="106"/>
      <c r="G38" s="106"/>
      <c r="H38" s="106"/>
      <c r="I38" s="106"/>
    </row>
    <row r="39" spans="1:9" ht="13.5" customHeight="1">
      <c r="A39" s="208"/>
      <c r="B39" s="208"/>
      <c r="C39" s="219"/>
      <c r="D39" s="209"/>
      <c r="E39" s="220"/>
      <c r="F39" s="106"/>
      <c r="G39" s="106"/>
      <c r="H39" s="106"/>
      <c r="I39" s="106"/>
    </row>
    <row r="40" spans="1:9" ht="21.75" customHeight="1">
      <c r="A40" s="207" t="s">
        <v>1752</v>
      </c>
      <c r="B40" s="207"/>
      <c r="C40" s="217" t="s">
        <v>2610</v>
      </c>
      <c r="D40" s="209"/>
      <c r="E40" s="218">
        <v>42094</v>
      </c>
      <c r="F40" s="106"/>
      <c r="G40" s="106"/>
      <c r="H40" s="106"/>
      <c r="I40" s="106"/>
    </row>
    <row r="41" spans="1:9" ht="13.5" customHeight="1">
      <c r="A41" s="215"/>
      <c r="B41" s="215"/>
      <c r="C41" s="215"/>
      <c r="D41" s="215"/>
      <c r="E41" s="106"/>
      <c r="F41" s="106"/>
      <c r="G41" s="106"/>
      <c r="H41" s="106"/>
      <c r="I41" s="106"/>
    </row>
    <row r="42" spans="1:9" ht="13.5" customHeight="1">
      <c r="A42" s="215"/>
      <c r="B42" s="215"/>
      <c r="C42" s="215"/>
      <c r="D42" s="215"/>
      <c r="E42" s="106"/>
      <c r="F42" s="106"/>
      <c r="G42" s="106"/>
      <c r="H42" s="106"/>
      <c r="I42" s="106"/>
    </row>
    <row r="43" spans="1:9" ht="13.5" customHeight="1">
      <c r="A43" s="215" t="str">
        <f>"For the period starting "&amp;C36</f>
        <v>For the period starting  January 1, 2016</v>
      </c>
      <c r="B43" s="215"/>
      <c r="C43" s="215"/>
      <c r="D43" s="215"/>
      <c r="E43" s="106"/>
      <c r="F43" s="106"/>
      <c r="G43" s="106"/>
      <c r="H43" s="106"/>
      <c r="I43" s="106"/>
    </row>
    <row r="44" spans="1:9" ht="13.5" customHeight="1">
      <c r="A44" s="215"/>
      <c r="B44" s="215"/>
      <c r="C44" s="215"/>
      <c r="D44" s="215"/>
      <c r="E44" s="106"/>
      <c r="F44" s="106"/>
      <c r="G44" s="106"/>
      <c r="H44" s="106"/>
      <c r="I44" s="106"/>
    </row>
    <row r="45" spans="1:9" ht="13.5" customHeight="1">
      <c r="A45" s="215" t="str">
        <f xml:space="preserve">    "Year ended "&amp;C38</f>
        <v>Year ended December 31, 2016</v>
      </c>
      <c r="B45" s="215"/>
      <c r="C45" s="215"/>
      <c r="D45" s="215"/>
      <c r="E45" s="106"/>
      <c r="F45" s="106"/>
      <c r="G45" s="106"/>
      <c r="H45" s="106"/>
      <c r="I45" s="106"/>
    </row>
    <row r="46" spans="1:9" ht="13.5" customHeight="1">
      <c r="A46" s="215"/>
      <c r="B46" s="215"/>
      <c r="C46" s="215"/>
      <c r="D46" s="215"/>
      <c r="E46" s="106"/>
      <c r="F46" s="106"/>
      <c r="G46" s="106"/>
      <c r="H46" s="106"/>
      <c r="I46" s="106"/>
    </row>
    <row r="47" spans="1:9" ht="13.5" customHeight="1">
      <c r="A47" s="215"/>
      <c r="B47" s="215"/>
      <c r="C47" s="215"/>
      <c r="D47" s="215"/>
      <c r="E47" s="106"/>
      <c r="F47" s="106"/>
      <c r="G47" s="106"/>
      <c r="H47" s="106"/>
      <c r="I47" s="106"/>
    </row>
    <row r="48" spans="1:9" ht="13.5" customHeight="1">
      <c r="A48" s="106"/>
      <c r="B48" s="106"/>
      <c r="C48" s="106"/>
      <c r="D48" s="106"/>
      <c r="E48" s="106"/>
      <c r="F48" s="106"/>
      <c r="G48" s="106"/>
      <c r="H48" s="106"/>
      <c r="I48" s="106"/>
    </row>
    <row r="49" spans="1:9" ht="13.5" customHeight="1">
      <c r="A49" s="221" t="str">
        <f>"Annual Report of "&amp;C25</f>
        <v>Annual Report of The Brooklyn Union Gas Company d/b/a National Grid New York</v>
      </c>
      <c r="B49" s="106"/>
      <c r="C49" s="106"/>
      <c r="D49" s="106"/>
      <c r="E49" s="106"/>
      <c r="F49" s="106"/>
      <c r="G49" s="106"/>
      <c r="H49" s="106"/>
      <c r="I49" s="106"/>
    </row>
    <row r="50" spans="1:9" ht="13.5" customHeight="1">
      <c r="A50" s="106"/>
      <c r="B50" s="106"/>
      <c r="C50" s="106"/>
      <c r="D50" s="106"/>
      <c r="E50" s="106"/>
      <c r="F50" s="106"/>
      <c r="G50" s="106"/>
      <c r="H50" s="106"/>
      <c r="I50" s="106"/>
    </row>
    <row r="51" spans="1:9" ht="13.5" customHeight="1">
      <c r="A51" s="221" t="str">
        <f>"Annual Report of "&amp;C25&amp;"                                                                                                   "&amp;A6</f>
        <v>Annual Report of The Brooklyn Union Gas Company d/b/a National Grid New York                                                                                                   Year ended December 31, 2016</v>
      </c>
      <c r="B51" s="221"/>
      <c r="C51" s="106"/>
      <c r="D51" s="106"/>
      <c r="E51" s="106"/>
      <c r="F51" s="106"/>
      <c r="G51" s="106"/>
      <c r="H51" s="106"/>
      <c r="I51" s="106"/>
    </row>
    <row r="52" spans="1:9" ht="13.5" customHeight="1">
      <c r="A52" s="106"/>
      <c r="B52" s="106"/>
      <c r="C52" s="106"/>
      <c r="D52" s="106"/>
      <c r="E52" s="106"/>
      <c r="F52" s="106"/>
      <c r="G52" s="106"/>
      <c r="H52" s="106"/>
      <c r="I52" s="106"/>
    </row>
    <row r="53" spans="1:9" ht="13.5" customHeight="1">
      <c r="A53" s="221" t="str">
        <f>"Annual Report of "&amp;C25&amp;"                                                                                                         "&amp;A6</f>
        <v>Annual Report of The Brooklyn Union Gas Company d/b/a National Grid New York                                                                                                         Year ended December 31, 2016</v>
      </c>
      <c r="B53" s="221"/>
      <c r="C53" s="106"/>
      <c r="D53" s="106"/>
      <c r="E53" s="106"/>
      <c r="F53" s="106"/>
      <c r="G53" s="106"/>
      <c r="H53" s="106"/>
      <c r="I53" s="106"/>
    </row>
    <row r="54" spans="1:9" ht="13.5" customHeight="1">
      <c r="A54" s="106"/>
      <c r="B54" s="106"/>
      <c r="C54" s="106"/>
      <c r="D54" s="106"/>
      <c r="E54" s="106"/>
      <c r="F54" s="106"/>
      <c r="G54" s="106"/>
      <c r="H54" s="106"/>
      <c r="I54" s="106"/>
    </row>
    <row r="55" spans="1:9" ht="13.5" customHeight="1">
      <c r="A55" s="221" t="str">
        <f>"Annual Report of "&amp;C25&amp;"                                                                                 "&amp;A6</f>
        <v>Annual Report of The Brooklyn Union Gas Company d/b/a National Grid New York                                                                                 Year ended December 31, 2016</v>
      </c>
      <c r="B55" s="221"/>
      <c r="C55" s="106"/>
      <c r="D55" s="106"/>
      <c r="E55" s="106"/>
      <c r="F55" s="106"/>
      <c r="G55" s="106"/>
      <c r="H55" s="106"/>
      <c r="I55" s="106"/>
    </row>
    <row r="56" spans="1:9" ht="13.5" customHeight="1">
      <c r="A56" s="106"/>
      <c r="B56" s="106"/>
      <c r="C56" s="106"/>
      <c r="D56" s="106"/>
      <c r="E56" s="106"/>
      <c r="F56" s="106"/>
      <c r="G56" s="106"/>
      <c r="H56" s="106"/>
      <c r="I56" s="106"/>
    </row>
    <row r="57" spans="1:9" ht="13.5" customHeight="1">
      <c r="A57" s="221" t="str">
        <f>"Annual Report of "&amp;C25&amp;"                                                                                                                                              "&amp;A6</f>
        <v>Annual Report of The Brooklyn Union Gas Company d/b/a National Grid New York                                                                                                                                              Year ended December 31, 2016</v>
      </c>
      <c r="B57" s="221"/>
      <c r="C57" s="106"/>
      <c r="D57" s="106"/>
      <c r="E57" s="106"/>
      <c r="F57" s="106"/>
      <c r="G57" s="106"/>
      <c r="H57" s="106"/>
      <c r="I57" s="106"/>
    </row>
    <row r="58" spans="1:9" ht="13.5" customHeight="1">
      <c r="A58" s="106"/>
      <c r="B58" s="106"/>
      <c r="C58" s="106"/>
      <c r="D58" s="106"/>
      <c r="E58" s="106"/>
      <c r="F58" s="106"/>
      <c r="G58" s="106"/>
      <c r="H58" s="106"/>
      <c r="I58" s="106"/>
    </row>
    <row r="59" spans="1:9" ht="13.5" customHeight="1">
      <c r="A59" s="221" t="str">
        <f>"Annual Report of "&amp;C25&amp;"                                                                                                                                                        "&amp;A6</f>
        <v>Annual Report of The Brooklyn Union Gas Company d/b/a National Grid New York                                                                                                                                                        Year ended December 31, 2016</v>
      </c>
      <c r="B59" s="221"/>
      <c r="C59" s="106"/>
      <c r="D59" s="106"/>
      <c r="E59" s="106"/>
      <c r="F59" s="106"/>
      <c r="G59" s="106"/>
      <c r="H59" s="106"/>
      <c r="I59" s="106"/>
    </row>
    <row r="60" spans="1:9" ht="13.5" customHeight="1">
      <c r="A60" s="106"/>
      <c r="B60" s="106"/>
      <c r="C60" s="106"/>
      <c r="D60" s="106"/>
      <c r="E60" s="106"/>
      <c r="F60" s="106"/>
      <c r="G60" s="106"/>
      <c r="H60" s="106"/>
      <c r="I60" s="106"/>
    </row>
    <row r="61" spans="1:9" ht="13.5" customHeight="1">
      <c r="A61" s="221" t="str">
        <f>"Annual Report of "&amp;C25&amp;"                                                                                                                                                                   "&amp;A6</f>
        <v>Annual Report of The Brooklyn Union Gas Company d/b/a National Grid New York                                                                                                                                                                   Year ended December 31, 2016</v>
      </c>
      <c r="B61" s="221"/>
      <c r="C61" s="106"/>
      <c r="D61" s="106"/>
      <c r="E61" s="106"/>
      <c r="F61" s="106"/>
      <c r="G61" s="106"/>
      <c r="H61" s="106"/>
      <c r="I61" s="106"/>
    </row>
    <row r="62" spans="1:9" ht="13.5" customHeight="1">
      <c r="A62" s="106"/>
      <c r="B62" s="106"/>
      <c r="C62" s="106"/>
      <c r="D62" s="106"/>
      <c r="E62" s="106"/>
      <c r="F62" s="106"/>
      <c r="G62" s="106"/>
      <c r="H62" s="106"/>
      <c r="I62" s="106"/>
    </row>
    <row r="63" spans="1:9" ht="13.5" customHeight="1">
      <c r="A63" s="221" t="str">
        <f>"Annual Report of "&amp;C25&amp;"                                                                                                                    "&amp;A6</f>
        <v>Annual Report of The Brooklyn Union Gas Company d/b/a National Grid New York                                                                                                                    Year ended December 31, 2016</v>
      </c>
      <c r="B63" s="221"/>
      <c r="C63" s="106"/>
      <c r="D63" s="106"/>
      <c r="E63" s="106"/>
      <c r="F63" s="106"/>
      <c r="G63" s="106"/>
      <c r="H63" s="106"/>
      <c r="I63" s="106"/>
    </row>
    <row r="64" spans="1:9" ht="13.5" customHeight="1">
      <c r="A64" s="106"/>
      <c r="B64" s="106"/>
      <c r="C64" s="106"/>
      <c r="D64" s="106"/>
      <c r="E64" s="106"/>
      <c r="F64" s="106"/>
      <c r="G64" s="106"/>
      <c r="H64" s="106"/>
      <c r="I64" s="106"/>
    </row>
    <row r="65" spans="1:9" ht="13.5" customHeight="1">
      <c r="A65" s="106"/>
      <c r="B65" s="106"/>
      <c r="C65" s="106"/>
      <c r="D65" s="106"/>
      <c r="E65" s="106"/>
      <c r="F65" s="106"/>
      <c r="G65" s="106"/>
      <c r="H65" s="106"/>
      <c r="I65" s="106"/>
    </row>
    <row r="66" spans="1:9" ht="13.5" customHeight="1">
      <c r="A66" s="106"/>
      <c r="B66" s="106"/>
      <c r="C66" s="106"/>
      <c r="D66" s="106"/>
      <c r="E66" s="106"/>
      <c r="F66" s="106"/>
      <c r="G66" s="106"/>
      <c r="H66" s="106"/>
      <c r="I66" s="106"/>
    </row>
    <row r="67" spans="1:9" ht="13.5" customHeight="1">
      <c r="A67" s="106"/>
      <c r="B67" s="106"/>
      <c r="C67" s="106"/>
      <c r="D67" s="106"/>
      <c r="E67" s="106"/>
      <c r="F67" s="106"/>
      <c r="G67" s="106"/>
      <c r="H67" s="106"/>
      <c r="I67" s="106"/>
    </row>
    <row r="68" spans="1:9" ht="13.5" customHeight="1">
      <c r="A68" s="106"/>
      <c r="B68" s="106"/>
      <c r="C68" s="106"/>
      <c r="D68" s="106"/>
      <c r="E68" s="106"/>
      <c r="F68" s="106"/>
      <c r="G68" s="106"/>
      <c r="H68" s="106"/>
      <c r="I68" s="106"/>
    </row>
    <row r="69" spans="1:9" ht="13.5" customHeight="1">
      <c r="A69" s="222"/>
      <c r="B69" s="222"/>
      <c r="C69" s="222"/>
      <c r="D69" s="222"/>
    </row>
    <row r="71" spans="1:9" ht="15.75">
      <c r="A71" s="223"/>
      <c r="B71" s="224"/>
      <c r="C71" s="223"/>
    </row>
  </sheetData>
  <printOptions horizontalCentered="1" verticalCentered="1"/>
  <pageMargins left="0.5" right="0.5" top="0.35" bottom="0.24" header="0.5" footer="0.5"/>
  <pageSetup scale="5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F180"/>
  <sheetViews>
    <sheetView defaultGridColor="0" topLeftCell="A103" colorId="22" zoomScale="80" zoomScaleNormal="80" workbookViewId="0">
      <selection activeCell="F22" sqref="F22"/>
    </sheetView>
  </sheetViews>
  <sheetFormatPr defaultColWidth="9.6640625" defaultRowHeight="15"/>
  <cols>
    <col min="1" max="1" width="5.6640625" style="1" customWidth="1"/>
    <col min="2" max="2" width="55.6640625" style="1" customWidth="1"/>
    <col min="3" max="3" width="53.44140625" style="1" customWidth="1"/>
    <col min="4" max="4" width="11.44140625" style="366" bestFit="1" customWidth="1"/>
    <col min="5" max="16384" width="9.6640625" style="1"/>
  </cols>
  <sheetData>
    <row r="1" spans="1:5" ht="15.75" thickBot="1">
      <c r="A1" s="269" t="s">
        <v>3073</v>
      </c>
      <c r="B1" s="313"/>
      <c r="C1" s="226"/>
      <c r="D1" s="354"/>
      <c r="E1" s="4"/>
    </row>
    <row r="2" spans="1:5" ht="18">
      <c r="A2" s="315"/>
      <c r="B2" s="316"/>
      <c r="C2" s="316"/>
      <c r="D2" s="355"/>
      <c r="E2" s="4"/>
    </row>
    <row r="3" spans="1:5" ht="18">
      <c r="A3" s="317" t="s">
        <v>1275</v>
      </c>
      <c r="B3" s="12"/>
      <c r="C3" s="12"/>
      <c r="D3" s="356"/>
      <c r="E3" s="4"/>
    </row>
    <row r="4" spans="1:5">
      <c r="A4" s="318"/>
      <c r="B4" s="4"/>
      <c r="D4" s="359"/>
      <c r="E4" s="4"/>
    </row>
    <row r="5" spans="1:5" ht="18">
      <c r="A5" s="320"/>
      <c r="B5" s="321" t="s">
        <v>2248</v>
      </c>
      <c r="D5" s="359"/>
      <c r="E5" s="4"/>
    </row>
    <row r="6" spans="1:5" ht="18">
      <c r="A6" s="320"/>
      <c r="B6" s="321" t="s">
        <v>1276</v>
      </c>
      <c r="D6" s="359"/>
      <c r="E6" s="4"/>
    </row>
    <row r="7" spans="1:5" ht="18">
      <c r="A7" s="320"/>
      <c r="B7" s="321" t="s">
        <v>2249</v>
      </c>
      <c r="D7" s="359"/>
      <c r="E7" s="4"/>
    </row>
    <row r="8" spans="1:5" ht="18">
      <c r="A8" s="320"/>
      <c r="B8" s="321" t="s">
        <v>2250</v>
      </c>
      <c r="D8" s="359"/>
      <c r="E8" s="4"/>
    </row>
    <row r="9" spans="1:5" ht="18">
      <c r="A9" s="320"/>
      <c r="B9" s="321" t="s">
        <v>2251</v>
      </c>
      <c r="D9" s="359"/>
      <c r="E9" s="4"/>
    </row>
    <row r="10" spans="1:5" ht="18">
      <c r="A10" s="320"/>
      <c r="B10" s="321" t="s">
        <v>2252</v>
      </c>
      <c r="D10" s="359"/>
      <c r="E10" s="4"/>
    </row>
    <row r="11" spans="1:5" ht="18">
      <c r="A11" s="320"/>
      <c r="B11" s="322"/>
      <c r="C11" s="322"/>
      <c r="D11" s="325"/>
      <c r="E11" s="4"/>
    </row>
    <row r="12" spans="1:5" ht="18">
      <c r="A12" s="323"/>
      <c r="B12" s="324"/>
      <c r="C12" s="324"/>
      <c r="D12" s="325"/>
      <c r="E12" s="4"/>
    </row>
    <row r="13" spans="1:5" ht="18">
      <c r="A13" s="326"/>
      <c r="B13" s="322" t="s">
        <v>3000</v>
      </c>
      <c r="C13" s="327" t="s">
        <v>955</v>
      </c>
      <c r="D13" s="359" t="s">
        <v>3001</v>
      </c>
      <c r="E13" s="4"/>
    </row>
    <row r="14" spans="1:5" ht="18">
      <c r="A14" s="326"/>
      <c r="B14" s="322"/>
      <c r="C14" s="327" t="s">
        <v>956</v>
      </c>
      <c r="D14" s="359"/>
      <c r="E14" s="4"/>
    </row>
    <row r="15" spans="1:5" ht="18">
      <c r="A15" s="326"/>
      <c r="B15" s="322" t="s">
        <v>3104</v>
      </c>
      <c r="C15" s="327"/>
      <c r="D15" s="359"/>
      <c r="E15" s="4"/>
    </row>
    <row r="16" spans="1:5" ht="18">
      <c r="A16" s="326"/>
      <c r="B16" s="322"/>
      <c r="C16" s="327" t="s">
        <v>955</v>
      </c>
      <c r="D16" s="359" t="s">
        <v>3105</v>
      </c>
      <c r="E16" s="4"/>
    </row>
    <row r="17" spans="1:5" ht="18">
      <c r="A17" s="326"/>
      <c r="B17" s="322" t="s">
        <v>3019</v>
      </c>
      <c r="C17" s="327" t="s">
        <v>957</v>
      </c>
      <c r="D17" s="359"/>
      <c r="E17" s="4"/>
    </row>
    <row r="18" spans="1:5" ht="18">
      <c r="A18" s="326"/>
      <c r="B18" s="322"/>
      <c r="C18" s="327"/>
      <c r="D18" s="359"/>
      <c r="E18" s="4"/>
    </row>
    <row r="19" spans="1:5" ht="18">
      <c r="A19" s="326"/>
      <c r="B19" s="322" t="s">
        <v>3018</v>
      </c>
      <c r="C19" s="327" t="s">
        <v>958</v>
      </c>
      <c r="D19" s="359" t="s">
        <v>3001</v>
      </c>
      <c r="E19" s="4"/>
    </row>
    <row r="20" spans="1:5" ht="18">
      <c r="A20" s="326"/>
      <c r="B20" s="322"/>
      <c r="C20" s="327" t="s">
        <v>956</v>
      </c>
      <c r="D20" s="359"/>
      <c r="E20" s="4"/>
    </row>
    <row r="21" spans="1:5" ht="18">
      <c r="A21" s="326"/>
      <c r="B21" s="322"/>
      <c r="C21" s="327"/>
      <c r="D21" s="359"/>
      <c r="E21" s="4"/>
    </row>
    <row r="22" spans="1:5" ht="18">
      <c r="A22" s="326"/>
      <c r="B22" s="322"/>
      <c r="C22" s="327" t="s">
        <v>958</v>
      </c>
      <c r="D22" s="359" t="s">
        <v>3001</v>
      </c>
      <c r="E22" s="4"/>
    </row>
    <row r="23" spans="1:5" ht="18">
      <c r="A23" s="326"/>
      <c r="B23" s="322"/>
      <c r="C23" s="327" t="s">
        <v>957</v>
      </c>
      <c r="D23" s="359"/>
      <c r="E23" s="4"/>
    </row>
    <row r="24" spans="1:5" ht="18">
      <c r="A24" s="326"/>
      <c r="B24" s="322"/>
      <c r="C24" s="327"/>
      <c r="D24" s="359"/>
      <c r="E24" s="4"/>
    </row>
    <row r="25" spans="1:5" ht="18">
      <c r="A25" s="326"/>
      <c r="B25" s="322"/>
      <c r="C25" s="327" t="s">
        <v>959</v>
      </c>
      <c r="D25" s="359" t="s">
        <v>3001</v>
      </c>
      <c r="E25" s="4"/>
    </row>
    <row r="26" spans="1:5" ht="18">
      <c r="A26" s="326"/>
      <c r="B26" s="322"/>
      <c r="C26" s="327" t="s">
        <v>960</v>
      </c>
      <c r="D26" s="359"/>
      <c r="E26" s="4"/>
    </row>
    <row r="27" spans="1:5" ht="18">
      <c r="A27" s="326"/>
      <c r="B27" s="322"/>
      <c r="C27" s="327"/>
      <c r="D27" s="359"/>
      <c r="E27" s="4"/>
    </row>
    <row r="28" spans="1:5" ht="18">
      <c r="A28" s="326"/>
      <c r="B28" s="322"/>
      <c r="C28" s="327" t="s">
        <v>961</v>
      </c>
      <c r="D28" s="359" t="s">
        <v>3001</v>
      </c>
      <c r="E28" s="4"/>
    </row>
    <row r="29" spans="1:5" ht="18">
      <c r="A29" s="326"/>
      <c r="B29" s="322"/>
      <c r="C29" s="327" t="s">
        <v>962</v>
      </c>
      <c r="D29" s="359"/>
      <c r="E29" s="4"/>
    </row>
    <row r="30" spans="1:5" ht="18">
      <c r="A30" s="326"/>
      <c r="B30" s="322"/>
      <c r="C30" s="327"/>
      <c r="D30" s="359"/>
      <c r="E30" s="4"/>
    </row>
    <row r="31" spans="1:5" ht="18">
      <c r="A31" s="326"/>
      <c r="B31" s="322"/>
      <c r="C31" s="327" t="s">
        <v>963</v>
      </c>
      <c r="D31" s="359" t="s">
        <v>3001</v>
      </c>
      <c r="E31" s="4"/>
    </row>
    <row r="32" spans="1:5" ht="18">
      <c r="A32" s="326"/>
      <c r="B32" s="322"/>
      <c r="C32" s="327" t="s">
        <v>964</v>
      </c>
      <c r="D32" s="359"/>
      <c r="E32" s="4"/>
    </row>
    <row r="33" spans="1:6" ht="18">
      <c r="A33" s="326"/>
      <c r="B33" s="322"/>
      <c r="C33" s="327"/>
      <c r="D33" s="359"/>
      <c r="E33" s="4"/>
    </row>
    <row r="34" spans="1:6" ht="18">
      <c r="A34" s="326"/>
      <c r="B34" s="322"/>
      <c r="C34" s="327" t="s">
        <v>965</v>
      </c>
      <c r="D34" s="359" t="s">
        <v>3001</v>
      </c>
      <c r="E34" s="4"/>
    </row>
    <row r="35" spans="1:6" ht="18">
      <c r="A35" s="326"/>
      <c r="B35" s="322"/>
      <c r="C35" s="327" t="s">
        <v>966</v>
      </c>
      <c r="D35" s="359"/>
      <c r="E35" s="4"/>
    </row>
    <row r="36" spans="1:6" ht="18">
      <c r="A36" s="326"/>
      <c r="B36" s="328"/>
      <c r="C36" s="329"/>
      <c r="D36" s="325"/>
      <c r="E36" s="4"/>
    </row>
    <row r="37" spans="1:6" ht="18">
      <c r="A37" s="330"/>
      <c r="B37" s="322"/>
      <c r="C37" s="322"/>
      <c r="D37" s="360"/>
      <c r="E37" s="4"/>
    </row>
    <row r="38" spans="1:6">
      <c r="A38" s="326"/>
      <c r="B38" s="335" t="s">
        <v>3064</v>
      </c>
      <c r="C38" s="331"/>
      <c r="D38" s="361"/>
      <c r="E38" s="4"/>
    </row>
    <row r="39" spans="1:6">
      <c r="A39" s="326"/>
      <c r="B39" s="337"/>
      <c r="C39" s="333"/>
      <c r="D39" s="362"/>
      <c r="E39" s="4"/>
    </row>
    <row r="40" spans="1:6">
      <c r="A40" s="326"/>
      <c r="B40" s="335" t="s">
        <v>3065</v>
      </c>
      <c r="C40" s="338">
        <v>242470</v>
      </c>
      <c r="D40" s="363"/>
      <c r="E40" s="4"/>
    </row>
    <row r="41" spans="1:6">
      <c r="A41" s="326"/>
      <c r="B41" s="335" t="s">
        <v>3066</v>
      </c>
      <c r="C41" s="1593">
        <f>C40</f>
        <v>242470</v>
      </c>
      <c r="D41" s="363"/>
      <c r="E41" s="4"/>
    </row>
    <row r="42" spans="1:6">
      <c r="A42" s="326"/>
      <c r="B42" s="335"/>
      <c r="C42" s="353"/>
      <c r="D42" s="363"/>
      <c r="E42" s="4"/>
    </row>
    <row r="43" spans="1:6">
      <c r="A43" s="326"/>
      <c r="B43" s="335" t="s">
        <v>3033</v>
      </c>
      <c r="C43" s="353"/>
      <c r="D43" s="363"/>
      <c r="E43" s="4"/>
      <c r="F43" s="261"/>
    </row>
    <row r="44" spans="1:6">
      <c r="A44" s="326"/>
      <c r="B44" s="337" t="s">
        <v>3034</v>
      </c>
      <c r="C44" s="331"/>
      <c r="D44" s="363"/>
      <c r="E44" s="4"/>
    </row>
    <row r="45" spans="1:6">
      <c r="A45" s="326"/>
      <c r="B45" s="335"/>
      <c r="C45" s="333"/>
      <c r="D45" s="362"/>
      <c r="E45" s="4"/>
    </row>
    <row r="46" spans="1:6">
      <c r="A46" s="326"/>
      <c r="B46" s="335" t="s">
        <v>3067</v>
      </c>
      <c r="C46" s="338">
        <v>-96405.71</v>
      </c>
      <c r="D46" s="363"/>
      <c r="E46" s="4"/>
    </row>
    <row r="47" spans="1:6">
      <c r="A47" s="326"/>
      <c r="B47" s="335" t="s">
        <v>3068</v>
      </c>
      <c r="C47" s="1593">
        <f>C46</f>
        <v>-96405.71</v>
      </c>
      <c r="D47" s="363"/>
      <c r="E47" s="4"/>
    </row>
    <row r="48" spans="1:6">
      <c r="A48" s="326"/>
      <c r="B48" s="339"/>
      <c r="C48" s="353"/>
      <c r="D48" s="363"/>
      <c r="E48" s="4"/>
    </row>
    <row r="49" spans="1:6">
      <c r="A49" s="326"/>
      <c r="B49" s="339"/>
      <c r="C49" s="353"/>
      <c r="D49" s="363"/>
      <c r="E49" s="4"/>
    </row>
    <row r="50" spans="1:6">
      <c r="A50" s="326"/>
      <c r="B50" s="339"/>
      <c r="C50" s="353"/>
      <c r="D50" s="363"/>
      <c r="E50" s="4"/>
      <c r="F50" s="261"/>
    </row>
    <row r="51" spans="1:6">
      <c r="A51" s="326"/>
      <c r="B51" s="339"/>
      <c r="C51" s="353"/>
      <c r="D51" s="363"/>
      <c r="E51" s="4"/>
    </row>
    <row r="52" spans="1:6">
      <c r="A52" s="326"/>
      <c r="B52" s="337"/>
      <c r="C52" s="333"/>
      <c r="D52" s="363"/>
      <c r="E52" s="4"/>
    </row>
    <row r="53" spans="1:6">
      <c r="A53" s="326"/>
      <c r="B53" s="337"/>
      <c r="C53" s="340"/>
      <c r="D53" s="362"/>
      <c r="E53" s="4"/>
    </row>
    <row r="54" spans="1:6">
      <c r="A54" s="326"/>
      <c r="B54" s="337"/>
      <c r="C54" s="341"/>
      <c r="D54" s="362"/>
      <c r="E54" s="4"/>
    </row>
    <row r="55" spans="1:6">
      <c r="A55" s="326"/>
      <c r="B55" s="337"/>
      <c r="C55" s="341"/>
      <c r="D55" s="362"/>
      <c r="E55" s="4"/>
    </row>
    <row r="56" spans="1:6">
      <c r="A56" s="326"/>
      <c r="B56" s="337"/>
      <c r="C56" s="341"/>
      <c r="D56" s="364"/>
      <c r="E56" s="4"/>
    </row>
    <row r="57" spans="1:6">
      <c r="A57" s="326"/>
      <c r="B57" s="337"/>
      <c r="C57" s="341"/>
      <c r="D57" s="364"/>
      <c r="E57" s="4"/>
    </row>
    <row r="58" spans="1:6">
      <c r="A58" s="326"/>
      <c r="B58" s="337"/>
      <c r="C58" s="341"/>
      <c r="D58" s="364"/>
      <c r="E58" s="4"/>
    </row>
    <row r="59" spans="1:6">
      <c r="A59" s="326"/>
      <c r="B59" s="337"/>
      <c r="C59" s="341"/>
      <c r="D59" s="364"/>
      <c r="E59" s="4"/>
    </row>
    <row r="60" spans="1:6">
      <c r="A60" s="326"/>
      <c r="B60" s="337"/>
      <c r="C60" s="341"/>
      <c r="D60" s="364"/>
      <c r="E60" s="4"/>
    </row>
    <row r="61" spans="1:6">
      <c r="A61" s="326"/>
      <c r="B61" s="337"/>
      <c r="C61" s="341"/>
      <c r="D61" s="364"/>
      <c r="E61" s="4"/>
    </row>
    <row r="62" spans="1:6">
      <c r="A62" s="326"/>
      <c r="B62" s="337"/>
      <c r="C62" s="341"/>
      <c r="D62" s="364"/>
      <c r="E62" s="4"/>
    </row>
    <row r="63" spans="1:6">
      <c r="A63" s="326"/>
      <c r="B63" s="337"/>
      <c r="C63" s="336"/>
      <c r="D63" s="364"/>
      <c r="E63" s="4"/>
    </row>
    <row r="64" spans="1:6" ht="15.75" thickBot="1">
      <c r="A64" s="342"/>
      <c r="B64" s="313"/>
      <c r="C64" s="343"/>
      <c r="D64" s="365"/>
      <c r="E64" s="4"/>
    </row>
    <row r="65" spans="1:5" ht="18">
      <c r="A65" s="344"/>
      <c r="B65" s="322"/>
      <c r="C65" s="345"/>
      <c r="D65" s="358"/>
      <c r="E65" s="4"/>
    </row>
    <row r="66" spans="1:5" ht="18">
      <c r="A66" s="369" t="s">
        <v>967</v>
      </c>
      <c r="B66" s="348"/>
      <c r="C66" s="348"/>
      <c r="D66" s="357"/>
      <c r="E66" s="4"/>
    </row>
    <row r="67" spans="1:5">
      <c r="A67" s="2"/>
      <c r="B67" s="370"/>
      <c r="C67" s="368">
        <v>7</v>
      </c>
      <c r="D67" s="354"/>
      <c r="E67" s="4"/>
    </row>
    <row r="68" spans="1:5" ht="15.75" thickBot="1">
      <c r="A68" s="2" t="str">
        <f>'Data Sheet'!$A$49</f>
        <v>Annual Report of The Brooklyn Union Gas Company d/b/a National Grid New York</v>
      </c>
      <c r="B68" s="313"/>
      <c r="C68" s="227" t="str">
        <f>'Data Sheet'!$A$45</f>
        <v>Year ended December 31, 2016</v>
      </c>
      <c r="D68" s="314"/>
      <c r="E68" s="4"/>
    </row>
    <row r="69" spans="1:5" ht="18">
      <c r="A69" s="315"/>
      <c r="B69" s="316"/>
      <c r="C69" s="316"/>
      <c r="D69" s="1575"/>
      <c r="E69" s="4"/>
    </row>
    <row r="70" spans="1:5" ht="18">
      <c r="A70" s="317" t="s">
        <v>1275</v>
      </c>
      <c r="B70" s="12"/>
      <c r="C70" s="12"/>
      <c r="D70" s="1576"/>
      <c r="E70" s="4"/>
    </row>
    <row r="71" spans="1:5" ht="18">
      <c r="A71" s="320"/>
      <c r="B71" s="346"/>
      <c r="C71" s="346"/>
      <c r="D71" s="1577"/>
      <c r="E71" s="4"/>
    </row>
    <row r="72" spans="1:5" ht="18">
      <c r="A72" s="320"/>
      <c r="B72" s="346"/>
      <c r="C72" s="346"/>
      <c r="D72" s="1577"/>
      <c r="E72" s="4"/>
    </row>
    <row r="73" spans="1:5" ht="18">
      <c r="A73" s="320"/>
      <c r="B73" s="346"/>
      <c r="C73" s="346"/>
      <c r="D73" s="1577"/>
      <c r="E73" s="4"/>
    </row>
    <row r="74" spans="1:5" ht="18">
      <c r="A74" s="320"/>
      <c r="B74" s="346"/>
      <c r="C74" s="346"/>
      <c r="D74" s="1577"/>
      <c r="E74" s="4"/>
    </row>
    <row r="75" spans="1:5" ht="18">
      <c r="A75" s="320"/>
      <c r="B75" s="346"/>
      <c r="C75" s="346"/>
      <c r="D75" s="1577"/>
      <c r="E75" s="4"/>
    </row>
    <row r="76" spans="1:5" ht="18">
      <c r="A76" s="320"/>
      <c r="B76" s="346"/>
      <c r="C76" s="346"/>
      <c r="D76" s="1577"/>
      <c r="E76" s="4"/>
    </row>
    <row r="77" spans="1:5" ht="18">
      <c r="A77" s="320"/>
      <c r="B77" s="322"/>
      <c r="C77" s="322"/>
      <c r="D77" s="1578"/>
      <c r="E77" s="4"/>
    </row>
    <row r="78" spans="1:5" ht="18">
      <c r="A78" s="323"/>
      <c r="B78" s="324"/>
      <c r="C78" s="324"/>
      <c r="D78" s="325"/>
      <c r="E78" s="4"/>
    </row>
    <row r="79" spans="1:5" ht="18">
      <c r="A79" s="326"/>
      <c r="B79" s="322"/>
      <c r="C79" s="322"/>
      <c r="D79" s="1578"/>
      <c r="E79" s="4"/>
    </row>
    <row r="80" spans="1:5" ht="18">
      <c r="A80" s="326"/>
      <c r="B80" s="322"/>
      <c r="C80" s="322"/>
      <c r="D80" s="1578"/>
      <c r="E80" s="4"/>
    </row>
    <row r="81" spans="1:5" ht="18">
      <c r="A81" s="326"/>
      <c r="B81" s="322"/>
      <c r="C81" s="322"/>
      <c r="D81" s="1578"/>
      <c r="E81" s="4"/>
    </row>
    <row r="82" spans="1:5" ht="18">
      <c r="A82" s="326"/>
      <c r="B82" s="322"/>
      <c r="C82" s="322"/>
      <c r="D82" s="1578"/>
      <c r="E82" s="4"/>
    </row>
    <row r="83" spans="1:5" ht="18">
      <c r="A83" s="326"/>
      <c r="B83" s="322"/>
      <c r="C83" s="322"/>
      <c r="D83" s="1578"/>
      <c r="E83" s="4"/>
    </row>
    <row r="84" spans="1:5" ht="18">
      <c r="A84" s="326"/>
      <c r="B84" s="322"/>
      <c r="C84" s="322"/>
      <c r="D84" s="1578"/>
      <c r="E84" s="4"/>
    </row>
    <row r="85" spans="1:5" ht="18">
      <c r="A85" s="326"/>
      <c r="B85" s="322"/>
      <c r="C85" s="322"/>
      <c r="D85" s="1578"/>
      <c r="E85" s="4"/>
    </row>
    <row r="86" spans="1:5" ht="18">
      <c r="A86" s="326"/>
      <c r="B86" s="322"/>
      <c r="C86" s="322"/>
      <c r="D86" s="1578"/>
      <c r="E86" s="4"/>
    </row>
    <row r="87" spans="1:5" ht="18">
      <c r="A87" s="326"/>
      <c r="B87" s="322"/>
      <c r="C87" s="322"/>
      <c r="D87" s="1578"/>
      <c r="E87" s="4"/>
    </row>
    <row r="88" spans="1:5" ht="18">
      <c r="A88" s="326"/>
      <c r="B88" s="322"/>
      <c r="C88" s="322"/>
      <c r="D88" s="1578"/>
      <c r="E88" s="4"/>
    </row>
    <row r="89" spans="1:5" ht="18">
      <c r="A89" s="326"/>
      <c r="B89" s="322"/>
      <c r="C89" s="322"/>
      <c r="D89" s="1578"/>
      <c r="E89" s="4"/>
    </row>
    <row r="90" spans="1:5" ht="18">
      <c r="A90" s="326"/>
      <c r="B90" s="322"/>
      <c r="C90" s="322"/>
      <c r="D90" s="1578"/>
      <c r="E90" s="4"/>
    </row>
    <row r="91" spans="1:5" ht="18">
      <c r="A91" s="326"/>
      <c r="B91" s="322"/>
      <c r="C91" s="322"/>
      <c r="D91" s="1578"/>
      <c r="E91" s="4"/>
    </row>
    <row r="92" spans="1:5" ht="18">
      <c r="A92" s="326"/>
      <c r="B92" s="322"/>
      <c r="C92" s="322"/>
      <c r="D92" s="1578"/>
      <c r="E92" s="4"/>
    </row>
    <row r="93" spans="1:5" ht="18">
      <c r="A93" s="326"/>
      <c r="B93" s="322"/>
      <c r="C93" s="322"/>
      <c r="D93" s="1578"/>
      <c r="E93" s="4"/>
    </row>
    <row r="94" spans="1:5" ht="18">
      <c r="A94" s="326"/>
      <c r="B94" s="322"/>
      <c r="C94" s="322"/>
      <c r="D94" s="1578"/>
      <c r="E94" s="4"/>
    </row>
    <row r="95" spans="1:5" ht="18">
      <c r="A95" s="326"/>
      <c r="B95" s="322"/>
      <c r="C95" s="322"/>
      <c r="D95" s="1578"/>
      <c r="E95" s="4"/>
    </row>
    <row r="96" spans="1:5" ht="18">
      <c r="A96" s="326"/>
      <c r="B96" s="322"/>
      <c r="C96" s="322"/>
      <c r="D96" s="1578"/>
      <c r="E96" s="4"/>
    </row>
    <row r="97" spans="1:5" ht="18">
      <c r="A97" s="326"/>
      <c r="B97" s="322"/>
      <c r="C97" s="322"/>
      <c r="D97" s="1578"/>
      <c r="E97" s="4"/>
    </row>
    <row r="98" spans="1:5" ht="18">
      <c r="A98" s="326"/>
      <c r="B98" s="322"/>
      <c r="C98" s="322"/>
      <c r="D98" s="1578"/>
      <c r="E98" s="4"/>
    </row>
    <row r="99" spans="1:5" ht="18">
      <c r="A99" s="326"/>
      <c r="B99" s="322"/>
      <c r="C99" s="322"/>
      <c r="D99" s="1578"/>
      <c r="E99" s="4"/>
    </row>
    <row r="100" spans="1:5" ht="18">
      <c r="A100" s="326"/>
      <c r="B100" s="322"/>
      <c r="C100" s="322"/>
      <c r="D100" s="1578"/>
      <c r="E100" s="4"/>
    </row>
    <row r="101" spans="1:5" ht="18">
      <c r="A101" s="326"/>
      <c r="B101" s="322"/>
      <c r="C101" s="322"/>
      <c r="D101" s="1578"/>
      <c r="E101" s="4"/>
    </row>
    <row r="102" spans="1:5" ht="18">
      <c r="A102" s="326"/>
      <c r="B102" s="322"/>
      <c r="C102" s="322"/>
      <c r="D102" s="1578"/>
      <c r="E102" s="4"/>
    </row>
    <row r="103" spans="1:5" ht="18">
      <c r="A103" s="349"/>
      <c r="B103" s="322"/>
      <c r="C103" s="322"/>
      <c r="D103" s="1578"/>
      <c r="E103" s="4"/>
    </row>
    <row r="104" spans="1:5">
      <c r="A104" s="326"/>
      <c r="B104" s="337"/>
      <c r="C104" s="337"/>
      <c r="D104" s="350"/>
      <c r="E104" s="4"/>
    </row>
    <row r="105" spans="1:5">
      <c r="A105" s="326"/>
      <c r="B105" s="337"/>
      <c r="C105" s="337"/>
      <c r="D105" s="350"/>
      <c r="E105" s="4"/>
    </row>
    <row r="106" spans="1:5">
      <c r="A106" s="326"/>
      <c r="B106" s="337"/>
      <c r="C106" s="337"/>
      <c r="D106" s="350"/>
      <c r="E106" s="4"/>
    </row>
    <row r="107" spans="1:5">
      <c r="A107" s="326"/>
      <c r="B107" s="337"/>
      <c r="C107" s="337"/>
      <c r="D107" s="350"/>
      <c r="E107" s="4"/>
    </row>
    <row r="108" spans="1:5">
      <c r="A108" s="326"/>
      <c r="B108" s="337"/>
      <c r="C108" s="337"/>
      <c r="D108" s="350"/>
      <c r="E108" s="4"/>
    </row>
    <row r="109" spans="1:5">
      <c r="A109" s="326"/>
      <c r="B109" s="337"/>
      <c r="C109" s="337"/>
      <c r="D109" s="350"/>
      <c r="E109" s="4"/>
    </row>
    <row r="110" spans="1:5">
      <c r="A110" s="326"/>
      <c r="B110" s="337"/>
      <c r="C110" s="337"/>
      <c r="D110" s="350"/>
      <c r="E110" s="4"/>
    </row>
    <row r="111" spans="1:5">
      <c r="A111" s="326"/>
      <c r="B111" s="337"/>
      <c r="C111" s="337"/>
      <c r="D111" s="350"/>
      <c r="E111" s="4"/>
    </row>
    <row r="112" spans="1:5">
      <c r="A112" s="326"/>
      <c r="B112" s="337"/>
      <c r="C112" s="337"/>
      <c r="D112" s="350"/>
      <c r="E112" s="4"/>
    </row>
    <row r="113" spans="1:5">
      <c r="A113" s="326"/>
      <c r="B113" s="337"/>
      <c r="C113" s="337"/>
      <c r="D113" s="350"/>
      <c r="E113" s="4"/>
    </row>
    <row r="114" spans="1:5">
      <c r="A114" s="326"/>
      <c r="B114" s="337"/>
      <c r="C114" s="337"/>
      <c r="D114" s="350"/>
      <c r="E114" s="4"/>
    </row>
    <row r="115" spans="1:5">
      <c r="A115" s="326"/>
      <c r="B115" s="337"/>
      <c r="C115" s="337"/>
      <c r="D115" s="350"/>
      <c r="E115" s="4"/>
    </row>
    <row r="116" spans="1:5">
      <c r="A116" s="326"/>
      <c r="B116" s="337"/>
      <c r="C116" s="337"/>
      <c r="D116" s="350"/>
      <c r="E116" s="4"/>
    </row>
    <row r="117" spans="1:5">
      <c r="A117" s="326"/>
      <c r="B117" s="337"/>
      <c r="C117" s="337"/>
      <c r="D117" s="350"/>
      <c r="E117" s="4"/>
    </row>
    <row r="118" spans="1:5">
      <c r="A118" s="326"/>
      <c r="B118" s="337"/>
      <c r="C118" s="337"/>
      <c r="D118" s="350"/>
      <c r="E118" s="4"/>
    </row>
    <row r="119" spans="1:5">
      <c r="A119" s="326"/>
      <c r="B119" s="337"/>
      <c r="C119" s="337"/>
      <c r="D119" s="350"/>
      <c r="E119" s="4"/>
    </row>
    <row r="120" spans="1:5">
      <c r="A120" s="326"/>
      <c r="B120" s="337"/>
      <c r="C120" s="337"/>
      <c r="D120" s="350"/>
      <c r="E120" s="4"/>
    </row>
    <row r="121" spans="1:5">
      <c r="A121" s="326"/>
      <c r="B121" s="337"/>
      <c r="C121" s="337"/>
      <c r="D121" s="350"/>
      <c r="E121" s="4"/>
    </row>
    <row r="122" spans="1:5">
      <c r="A122" s="326"/>
      <c r="B122" s="337"/>
      <c r="C122" s="337"/>
      <c r="D122" s="350"/>
      <c r="E122" s="4"/>
    </row>
    <row r="123" spans="1:5">
      <c r="A123" s="326"/>
      <c r="B123" s="337"/>
      <c r="C123" s="337"/>
      <c r="D123" s="350"/>
      <c r="E123" s="4"/>
    </row>
    <row r="124" spans="1:5">
      <c r="A124" s="326"/>
      <c r="B124" s="337"/>
      <c r="C124" s="337"/>
      <c r="D124" s="350"/>
      <c r="E124" s="4"/>
    </row>
    <row r="125" spans="1:5">
      <c r="A125" s="326"/>
      <c r="B125" s="337"/>
      <c r="C125" s="337"/>
      <c r="D125" s="350"/>
      <c r="E125" s="4"/>
    </row>
    <row r="126" spans="1:5">
      <c r="A126" s="326"/>
      <c r="B126" s="337"/>
      <c r="C126" s="337"/>
      <c r="D126" s="350"/>
      <c r="E126" s="4"/>
    </row>
    <row r="127" spans="1:5">
      <c r="A127" s="326"/>
      <c r="B127" s="337"/>
      <c r="C127" s="337"/>
      <c r="D127" s="350"/>
      <c r="E127" s="4"/>
    </row>
    <row r="128" spans="1:5">
      <c r="A128" s="326"/>
      <c r="B128" s="337"/>
      <c r="C128" s="337"/>
      <c r="D128" s="350"/>
      <c r="E128" s="4"/>
    </row>
    <row r="129" spans="1:5">
      <c r="A129" s="326"/>
      <c r="B129" s="337"/>
      <c r="C129" s="337"/>
      <c r="D129" s="350"/>
      <c r="E129" s="4"/>
    </row>
    <row r="130" spans="1:5">
      <c r="A130" s="326"/>
      <c r="B130" s="337"/>
      <c r="C130" s="337"/>
      <c r="D130" s="350"/>
      <c r="E130" s="4"/>
    </row>
    <row r="131" spans="1:5" ht="15.75" thickBot="1">
      <c r="A131" s="342"/>
      <c r="B131" s="313"/>
      <c r="C131" s="313"/>
      <c r="D131" s="1579"/>
      <c r="E131" s="4"/>
    </row>
    <row r="132" spans="1:5" ht="18">
      <c r="A132" s="344" t="s">
        <v>967</v>
      </c>
      <c r="B132" s="322"/>
      <c r="C132" s="322"/>
      <c r="D132" s="327"/>
      <c r="E132" s="4"/>
    </row>
    <row r="133" spans="1:5" ht="18">
      <c r="A133" s="346"/>
      <c r="B133" s="12" t="s">
        <v>1773</v>
      </c>
      <c r="C133" s="12"/>
      <c r="D133" s="1580"/>
      <c r="E133" s="4"/>
    </row>
    <row r="134" spans="1:5" ht="13.5" customHeight="1">
      <c r="A134" s="4"/>
      <c r="B134" s="4"/>
      <c r="C134" s="4"/>
      <c r="D134" s="354"/>
      <c r="E134" s="4"/>
    </row>
    <row r="135" spans="1:5" ht="13.5" customHeight="1">
      <c r="A135" s="4"/>
      <c r="B135" s="4"/>
      <c r="C135" s="4"/>
      <c r="D135" s="354"/>
      <c r="E135" s="4"/>
    </row>
    <row r="136" spans="1:5" ht="13.5" customHeight="1">
      <c r="A136" s="4"/>
      <c r="B136" s="4"/>
      <c r="C136" s="4"/>
      <c r="D136" s="354"/>
      <c r="E136" s="4"/>
    </row>
    <row r="137" spans="1:5" ht="13.5" customHeight="1">
      <c r="A137" s="4"/>
      <c r="B137" s="4"/>
      <c r="C137" s="4"/>
      <c r="D137" s="354"/>
      <c r="E137" s="4"/>
    </row>
    <row r="138" spans="1:5" ht="13.5" customHeight="1">
      <c r="A138" s="4"/>
      <c r="B138" s="4"/>
      <c r="C138" s="4"/>
      <c r="D138" s="354"/>
      <c r="E138" s="4"/>
    </row>
    <row r="139" spans="1:5" ht="13.5" customHeight="1">
      <c r="A139" s="4"/>
      <c r="B139" s="4"/>
      <c r="C139" s="4"/>
      <c r="D139" s="354"/>
      <c r="E139" s="4"/>
    </row>
    <row r="140" spans="1:5" ht="13.5" customHeight="1">
      <c r="A140" s="4"/>
      <c r="B140" s="351"/>
      <c r="C140" s="351"/>
      <c r="D140" s="354"/>
      <c r="E140" s="4"/>
    </row>
    <row r="141" spans="1:5" ht="13.5" customHeight="1">
      <c r="A141" s="4"/>
      <c r="B141" s="351"/>
      <c r="C141" s="351"/>
      <c r="D141" s="354"/>
      <c r="E141" s="4"/>
    </row>
    <row r="142" spans="1:5" ht="13.5" customHeight="1">
      <c r="A142" s="4"/>
      <c r="B142" s="351"/>
      <c r="C142" s="351"/>
      <c r="D142" s="354"/>
      <c r="E142" s="4"/>
    </row>
    <row r="143" spans="1:5" ht="13.5" customHeight="1">
      <c r="A143" s="4"/>
      <c r="B143" s="351"/>
      <c r="C143" s="351"/>
      <c r="D143" s="354"/>
      <c r="E143" s="4"/>
    </row>
    <row r="144" spans="1:5" ht="13.5" customHeight="1">
      <c r="A144" s="4"/>
      <c r="B144" s="351"/>
      <c r="C144" s="351"/>
      <c r="D144" s="354"/>
      <c r="E144" s="4"/>
    </row>
    <row r="145" spans="1:5" ht="13.5" customHeight="1">
      <c r="A145" s="4"/>
      <c r="B145" s="351"/>
      <c r="C145" s="351"/>
      <c r="D145" s="354"/>
      <c r="E145" s="4"/>
    </row>
    <row r="146" spans="1:5" ht="13.5" customHeight="1">
      <c r="A146" s="4"/>
      <c r="B146" s="351"/>
      <c r="C146" s="351"/>
      <c r="D146" s="354"/>
      <c r="E146" s="4"/>
    </row>
    <row r="147" spans="1:5" ht="13.5" customHeight="1">
      <c r="A147" s="4"/>
      <c r="B147" s="351"/>
      <c r="C147" s="351"/>
      <c r="D147" s="354"/>
      <c r="E147" s="4"/>
    </row>
    <row r="148" spans="1:5" ht="13.5" customHeight="1">
      <c r="A148" s="4"/>
      <c r="B148" s="351"/>
      <c r="C148" s="351"/>
      <c r="D148" s="354"/>
      <c r="E148" s="4"/>
    </row>
    <row r="149" spans="1:5" ht="13.5" customHeight="1"/>
    <row r="150" spans="1:5" ht="11.1" customHeight="1"/>
    <row r="151" spans="1:5" ht="11.1" customHeight="1"/>
    <row r="152" spans="1:5" ht="11.1" customHeight="1"/>
    <row r="153" spans="1:5" ht="11.1" customHeight="1"/>
    <row r="154" spans="1:5" ht="11.1" customHeight="1"/>
    <row r="155" spans="1:5" ht="11.1" customHeight="1"/>
    <row r="156" spans="1:5" ht="11.1" customHeight="1"/>
    <row r="157" spans="1:5" ht="11.1" customHeight="1"/>
    <row r="158" spans="1:5" ht="11.1" customHeight="1"/>
    <row r="159" spans="1:5" ht="11.1" customHeight="1"/>
    <row r="160" spans="1:5" ht="11.1" customHeight="1"/>
    <row r="161" spans="4:4" ht="11.1" customHeight="1">
      <c r="D161" s="367"/>
    </row>
    <row r="162" spans="4:4" ht="11.1" customHeight="1">
      <c r="D162" s="367"/>
    </row>
    <row r="163" spans="4:4" ht="11.1" customHeight="1">
      <c r="D163" s="367"/>
    </row>
    <row r="164" spans="4:4" ht="11.1" customHeight="1">
      <c r="D164" s="367"/>
    </row>
    <row r="165" spans="4:4" ht="11.1" customHeight="1">
      <c r="D165" s="367"/>
    </row>
    <row r="166" spans="4:4" ht="11.1" customHeight="1">
      <c r="D166" s="367"/>
    </row>
    <row r="167" spans="4:4" ht="11.1" customHeight="1">
      <c r="D167" s="367"/>
    </row>
    <row r="168" spans="4:4" ht="11.1" customHeight="1">
      <c r="D168" s="367"/>
    </row>
    <row r="169" spans="4:4" ht="11.1" customHeight="1">
      <c r="D169" s="367"/>
    </row>
    <row r="170" spans="4:4" ht="11.1" customHeight="1">
      <c r="D170" s="367"/>
    </row>
    <row r="171" spans="4:4" ht="11.1" customHeight="1">
      <c r="D171" s="367"/>
    </row>
    <row r="172" spans="4:4" ht="11.1" customHeight="1">
      <c r="D172" s="367"/>
    </row>
    <row r="173" spans="4:4" ht="11.1" customHeight="1">
      <c r="D173" s="367"/>
    </row>
    <row r="174" spans="4:4" ht="11.1" customHeight="1">
      <c r="D174" s="367"/>
    </row>
    <row r="175" spans="4:4" ht="11.1" customHeight="1">
      <c r="D175" s="367"/>
    </row>
    <row r="176" spans="4:4" ht="11.1" customHeight="1">
      <c r="D176" s="367"/>
    </row>
    <row r="177" spans="4:4" ht="11.1" customHeight="1">
      <c r="D177" s="367"/>
    </row>
    <row r="178" spans="4:4" ht="11.1" customHeight="1">
      <c r="D178" s="367"/>
    </row>
    <row r="179" spans="4:4" ht="11.1" customHeight="1">
      <c r="D179" s="367"/>
    </row>
    <row r="180" spans="4:4" ht="11.1" customHeight="1">
      <c r="D180" s="367"/>
    </row>
  </sheetData>
  <printOptions horizontalCentered="1" verticalCentered="1"/>
  <pageMargins left="0.5" right="0.5" top="0.5" bottom="0.5" header="0.5" footer="0.5"/>
  <pageSetup scale="62" fitToHeight="2" orientation="portrait" r:id="rId1"/>
  <headerFooter alignWithMargins="0"/>
  <rowBreaks count="1" manualBreakCount="1">
    <brk id="6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59"/>
  <sheetViews>
    <sheetView defaultGridColor="0" topLeftCell="A16" colorId="22" zoomScale="70" zoomScaleNormal="70" workbookViewId="0"/>
  </sheetViews>
  <sheetFormatPr defaultColWidth="9.6640625" defaultRowHeight="15"/>
  <cols>
    <col min="1" max="1" width="4.6640625" style="1" customWidth="1"/>
    <col min="2" max="2" width="28.44140625" style="1" customWidth="1"/>
    <col min="3" max="4" width="10.6640625" style="1" customWidth="1"/>
    <col min="5" max="5" width="21.6640625" style="1" customWidth="1"/>
    <col min="6" max="6" width="22.21875" style="1" customWidth="1"/>
    <col min="7" max="7" width="20.44140625" style="1" customWidth="1"/>
    <col min="8" max="8" width="18.6640625" style="1" customWidth="1"/>
    <col min="9" max="9" width="22.33203125" style="1" customWidth="1"/>
    <col min="10" max="16384" width="9.6640625" style="1"/>
  </cols>
  <sheetData>
    <row r="1" spans="1:9" ht="23.25" customHeight="1" thickBot="1">
      <c r="A1" s="2" t="str">
        <f>'Data Sheet'!$A$49</f>
        <v>Annual Report of The Brooklyn Union Gas Company d/b/a National Grid New York</v>
      </c>
      <c r="B1" s="4"/>
      <c r="C1" s="4"/>
      <c r="D1" s="4"/>
      <c r="E1" s="4"/>
      <c r="F1" s="4"/>
      <c r="G1" s="4"/>
      <c r="H1" s="226" t="str">
        <f>'Data Sheet'!$A$45</f>
        <v>Year ended December 31, 2016</v>
      </c>
      <c r="I1" s="12"/>
    </row>
    <row r="2" spans="1:9" ht="12.75" customHeight="1">
      <c r="A2" s="132"/>
      <c r="B2" s="8"/>
      <c r="C2" s="8"/>
      <c r="D2" s="8"/>
      <c r="E2" s="8"/>
      <c r="F2" s="8"/>
      <c r="G2" s="8"/>
      <c r="H2" s="8"/>
      <c r="I2" s="133"/>
    </row>
    <row r="3" spans="1:9" ht="17.25" customHeight="1">
      <c r="A3" s="16" t="s">
        <v>968</v>
      </c>
      <c r="B3" s="11"/>
      <c r="C3" s="11"/>
      <c r="D3" s="11"/>
      <c r="E3" s="11"/>
      <c r="F3" s="11"/>
      <c r="G3" s="11"/>
      <c r="H3" s="11"/>
      <c r="I3" s="19"/>
    </row>
    <row r="4" spans="1:9" ht="12.75" customHeight="1">
      <c r="A4" s="67"/>
      <c r="B4" s="4"/>
      <c r="C4" s="4"/>
      <c r="D4" s="4"/>
      <c r="E4" s="4"/>
      <c r="F4" s="4"/>
      <c r="G4" s="4"/>
      <c r="H4" s="4"/>
      <c r="I4" s="134"/>
    </row>
    <row r="5" spans="1:9" ht="16.5" customHeight="1">
      <c r="A5" s="73"/>
      <c r="B5" s="4" t="s">
        <v>969</v>
      </c>
      <c r="C5" s="4"/>
      <c r="D5" s="4"/>
      <c r="E5" s="4"/>
      <c r="F5" s="4"/>
      <c r="G5" s="4"/>
      <c r="H5" s="4"/>
      <c r="I5" s="134"/>
    </row>
    <row r="6" spans="1:9" ht="16.5" customHeight="1">
      <c r="A6" s="73"/>
      <c r="B6" s="4"/>
      <c r="C6" s="4"/>
      <c r="D6" s="4"/>
      <c r="E6" s="4"/>
      <c r="F6" s="4"/>
      <c r="G6" s="4"/>
      <c r="H6" s="4"/>
      <c r="I6" s="134"/>
    </row>
    <row r="7" spans="1:9" ht="16.5" customHeight="1">
      <c r="A7" s="73"/>
      <c r="B7" s="4" t="s">
        <v>970</v>
      </c>
      <c r="C7" s="4"/>
      <c r="D7" s="4"/>
      <c r="E7" s="4"/>
      <c r="F7" s="4"/>
      <c r="G7" s="4"/>
      <c r="H7" s="4"/>
      <c r="I7" s="134"/>
    </row>
    <row r="8" spans="1:9" ht="16.5" customHeight="1">
      <c r="A8" s="73"/>
      <c r="B8" s="4"/>
      <c r="C8" s="4"/>
      <c r="D8" s="4"/>
      <c r="E8" s="4"/>
      <c r="F8" s="4"/>
      <c r="G8" s="4"/>
      <c r="H8" s="4"/>
      <c r="I8" s="134"/>
    </row>
    <row r="9" spans="1:9" ht="16.5" customHeight="1">
      <c r="A9" s="73"/>
      <c r="B9" s="4" t="s">
        <v>971</v>
      </c>
      <c r="C9" s="4"/>
      <c r="D9" s="4"/>
      <c r="E9" s="4"/>
      <c r="F9" s="4"/>
      <c r="G9" s="4"/>
      <c r="H9" s="4"/>
      <c r="I9" s="134"/>
    </row>
    <row r="10" spans="1:9" ht="16.5" customHeight="1">
      <c r="A10" s="73"/>
      <c r="B10" s="4" t="s">
        <v>972</v>
      </c>
      <c r="C10" s="4"/>
      <c r="D10" s="4"/>
      <c r="E10" s="4"/>
      <c r="F10" s="4"/>
      <c r="G10" s="4"/>
      <c r="H10" s="4"/>
      <c r="I10" s="134"/>
    </row>
    <row r="11" spans="1:9" ht="16.5" customHeight="1">
      <c r="A11" s="73"/>
      <c r="B11" s="4"/>
      <c r="C11" s="4"/>
      <c r="D11" s="4"/>
      <c r="E11" s="4"/>
      <c r="F11" s="4"/>
      <c r="G11" s="4"/>
      <c r="H11" s="4"/>
      <c r="I11" s="134"/>
    </row>
    <row r="12" spans="1:9" ht="16.5" customHeight="1">
      <c r="A12" s="73"/>
      <c r="B12" s="4" t="s">
        <v>1270</v>
      </c>
      <c r="C12" s="4"/>
      <c r="D12" s="4"/>
      <c r="E12" s="4"/>
      <c r="F12" s="4"/>
      <c r="G12" s="4"/>
      <c r="H12" s="4"/>
      <c r="I12" s="134"/>
    </row>
    <row r="13" spans="1:9" ht="16.5" customHeight="1">
      <c r="A13" s="73"/>
      <c r="B13" s="4" t="s">
        <v>1271</v>
      </c>
      <c r="C13" s="4"/>
      <c r="D13" s="4"/>
      <c r="E13" s="4"/>
      <c r="F13" s="4"/>
      <c r="G13" s="4"/>
      <c r="H13" s="4"/>
      <c r="I13" s="134"/>
    </row>
    <row r="14" spans="1:9" ht="16.5" customHeight="1">
      <c r="A14" s="73"/>
      <c r="B14" s="4" t="s">
        <v>1272</v>
      </c>
      <c r="C14" s="4"/>
      <c r="D14" s="4"/>
      <c r="E14" s="4"/>
      <c r="F14" s="4"/>
      <c r="G14" s="4"/>
      <c r="H14" s="4"/>
      <c r="I14" s="134"/>
    </row>
    <row r="15" spans="1:9" ht="16.5" customHeight="1">
      <c r="A15" s="73"/>
      <c r="B15" s="4"/>
      <c r="C15" s="4"/>
      <c r="D15" s="4"/>
      <c r="E15" s="4"/>
      <c r="F15" s="4"/>
      <c r="G15" s="4"/>
      <c r="H15" s="4"/>
      <c r="I15" s="134"/>
    </row>
    <row r="16" spans="1:9" ht="16.5" customHeight="1">
      <c r="A16" s="73"/>
      <c r="B16" s="4" t="s">
        <v>2211</v>
      </c>
      <c r="C16" s="4"/>
      <c r="D16" s="4"/>
      <c r="E16" s="4"/>
      <c r="F16" s="4"/>
      <c r="G16" s="4"/>
      <c r="H16" s="4"/>
      <c r="I16" s="134"/>
    </row>
    <row r="17" spans="1:9" ht="16.5" customHeight="1">
      <c r="A17" s="73"/>
      <c r="B17" s="4"/>
      <c r="C17" s="4"/>
      <c r="D17" s="4"/>
      <c r="E17" s="4"/>
      <c r="F17" s="4"/>
      <c r="G17" s="4"/>
      <c r="H17" s="4"/>
      <c r="I17" s="134"/>
    </row>
    <row r="18" spans="1:9" ht="16.5" customHeight="1">
      <c r="A18" s="73"/>
      <c r="B18" s="4" t="s">
        <v>2212</v>
      </c>
      <c r="C18" s="4"/>
      <c r="D18" s="4"/>
      <c r="E18" s="4"/>
      <c r="F18" s="4"/>
      <c r="G18" s="4"/>
      <c r="H18" s="4"/>
      <c r="I18" s="134"/>
    </row>
    <row r="19" spans="1:9" ht="16.5" customHeight="1">
      <c r="A19" s="73"/>
      <c r="B19" s="4"/>
      <c r="C19" s="4"/>
      <c r="D19" s="4"/>
      <c r="E19" s="4"/>
      <c r="F19" s="4"/>
      <c r="G19" s="4"/>
      <c r="H19" s="4"/>
      <c r="I19" s="134"/>
    </row>
    <row r="20" spans="1:9" ht="16.5" customHeight="1">
      <c r="A20" s="73"/>
      <c r="B20" s="4" t="s">
        <v>2213</v>
      </c>
      <c r="C20" s="4"/>
      <c r="D20" s="4"/>
      <c r="E20" s="4"/>
      <c r="F20" s="4"/>
      <c r="G20" s="4"/>
      <c r="H20" s="4"/>
      <c r="I20" s="134"/>
    </row>
    <row r="21" spans="1:9" ht="16.5" customHeight="1">
      <c r="A21" s="73"/>
      <c r="B21" s="4"/>
      <c r="C21" s="4"/>
      <c r="D21" s="4"/>
      <c r="E21" s="4"/>
      <c r="F21" s="4"/>
      <c r="G21" s="4"/>
      <c r="H21" s="4"/>
      <c r="I21" s="134"/>
    </row>
    <row r="22" spans="1:9" ht="16.5" customHeight="1">
      <c r="A22" s="73"/>
      <c r="B22" s="4" t="s">
        <v>2214</v>
      </c>
      <c r="C22" s="4"/>
      <c r="D22" s="4"/>
      <c r="E22" s="4"/>
      <c r="F22" s="4"/>
      <c r="G22" s="4"/>
      <c r="H22" s="4"/>
      <c r="I22" s="134"/>
    </row>
    <row r="23" spans="1:9" ht="16.5" customHeight="1">
      <c r="A23" s="73"/>
      <c r="B23" s="4" t="s">
        <v>2215</v>
      </c>
      <c r="C23" s="4"/>
      <c r="D23" s="4"/>
      <c r="E23" s="4"/>
      <c r="F23" s="4"/>
      <c r="G23" s="4"/>
      <c r="H23" s="4"/>
      <c r="I23" s="134"/>
    </row>
    <row r="24" spans="1:9" ht="12.75" customHeight="1">
      <c r="A24" s="140"/>
      <c r="B24" s="371"/>
      <c r="C24" s="371"/>
      <c r="D24" s="371"/>
      <c r="E24" s="371"/>
      <c r="F24" s="371"/>
      <c r="G24" s="371"/>
      <c r="H24" s="371"/>
      <c r="I24" s="372"/>
    </row>
    <row r="25" spans="1:9" ht="15" customHeight="1">
      <c r="A25" s="67"/>
      <c r="B25" s="162"/>
      <c r="C25" s="373"/>
      <c r="D25" s="373"/>
      <c r="E25" s="373"/>
      <c r="F25" s="164" t="s">
        <v>2216</v>
      </c>
      <c r="G25" s="373"/>
      <c r="H25" s="373"/>
      <c r="I25" s="149" t="s">
        <v>1317</v>
      </c>
    </row>
    <row r="26" spans="1:9" ht="15" customHeight="1">
      <c r="A26" s="67"/>
      <c r="B26" s="151" t="s">
        <v>1318</v>
      </c>
      <c r="C26" s="164" t="s">
        <v>1319</v>
      </c>
      <c r="D26" s="164" t="s">
        <v>1320</v>
      </c>
      <c r="E26" s="164" t="s">
        <v>1321</v>
      </c>
      <c r="F26" s="164" t="s">
        <v>1322</v>
      </c>
      <c r="G26" s="164" t="s">
        <v>1323</v>
      </c>
      <c r="H26" s="164" t="s">
        <v>508</v>
      </c>
      <c r="I26" s="149" t="s">
        <v>1324</v>
      </c>
    </row>
    <row r="27" spans="1:9" ht="15" customHeight="1">
      <c r="A27" s="67"/>
      <c r="B27" s="162"/>
      <c r="C27" s="164" t="s">
        <v>1325</v>
      </c>
      <c r="D27" s="164" t="s">
        <v>1326</v>
      </c>
      <c r="E27" s="164" t="s">
        <v>1327</v>
      </c>
      <c r="F27" s="164" t="s">
        <v>1328</v>
      </c>
      <c r="G27" s="164" t="s">
        <v>1329</v>
      </c>
      <c r="H27" s="164" t="s">
        <v>1330</v>
      </c>
      <c r="I27" s="149" t="s">
        <v>1331</v>
      </c>
    </row>
    <row r="28" spans="1:9" ht="15" customHeight="1">
      <c r="A28" s="374" t="s">
        <v>1973</v>
      </c>
      <c r="B28" s="162"/>
      <c r="C28" s="373"/>
      <c r="D28" s="373"/>
      <c r="E28" s="164" t="s">
        <v>1332</v>
      </c>
      <c r="F28" s="164" t="s">
        <v>1333</v>
      </c>
      <c r="G28" s="164" t="s">
        <v>1332</v>
      </c>
      <c r="H28" s="164" t="s">
        <v>1771</v>
      </c>
      <c r="I28" s="149" t="s">
        <v>1334</v>
      </c>
    </row>
    <row r="29" spans="1:9" ht="15" customHeight="1">
      <c r="A29" s="374" t="s">
        <v>1979</v>
      </c>
      <c r="B29" s="151" t="s">
        <v>2070</v>
      </c>
      <c r="C29" s="164" t="s">
        <v>2071</v>
      </c>
      <c r="D29" s="164" t="s">
        <v>514</v>
      </c>
      <c r="E29" s="164" t="s">
        <v>564</v>
      </c>
      <c r="F29" s="164" t="s">
        <v>1335</v>
      </c>
      <c r="G29" s="164" t="s">
        <v>1336</v>
      </c>
      <c r="H29" s="164" t="s">
        <v>1337</v>
      </c>
      <c r="I29" s="149" t="s">
        <v>1338</v>
      </c>
    </row>
    <row r="30" spans="1:9" ht="15" customHeight="1">
      <c r="A30" s="375">
        <v>1</v>
      </c>
      <c r="B30" s="376"/>
      <c r="C30" s="377"/>
      <c r="D30" s="377"/>
      <c r="E30" s="86"/>
      <c r="F30" s="86"/>
      <c r="G30" s="86"/>
      <c r="H30" s="86"/>
      <c r="I30" s="88"/>
    </row>
    <row r="31" spans="1:9" ht="15" customHeight="1">
      <c r="A31" s="374">
        <v>2</v>
      </c>
      <c r="B31" s="1581" t="s">
        <v>2959</v>
      </c>
      <c r="C31" s="1582">
        <v>31808</v>
      </c>
      <c r="D31" s="1557"/>
      <c r="E31" s="1583">
        <v>200580223</v>
      </c>
      <c r="F31" s="1583"/>
      <c r="G31" s="1583">
        <v>230532445</v>
      </c>
      <c r="H31" s="1583">
        <v>14157000</v>
      </c>
      <c r="I31" s="380"/>
    </row>
    <row r="32" spans="1:9" ht="15" customHeight="1">
      <c r="A32" s="374">
        <v>3</v>
      </c>
      <c r="B32" s="1581"/>
      <c r="C32" s="1557"/>
      <c r="D32" s="1557"/>
      <c r="E32" s="1583"/>
      <c r="F32" s="1583"/>
      <c r="G32" s="1583"/>
      <c r="H32" s="1583"/>
      <c r="I32" s="380"/>
    </row>
    <row r="33" spans="1:9" ht="15" customHeight="1">
      <c r="A33" s="374">
        <v>4</v>
      </c>
      <c r="B33" s="1581"/>
      <c r="C33" s="1557"/>
      <c r="D33" s="1557"/>
      <c r="E33" s="1583"/>
      <c r="F33" s="1583"/>
      <c r="G33" s="1583"/>
      <c r="H33" s="1583"/>
      <c r="I33" s="380"/>
    </row>
    <row r="34" spans="1:9" ht="15" customHeight="1">
      <c r="A34" s="374">
        <v>5</v>
      </c>
      <c r="B34" s="1581"/>
      <c r="C34" s="1557"/>
      <c r="D34" s="1557"/>
      <c r="E34" s="1583"/>
      <c r="F34" s="1583"/>
      <c r="G34" s="1583"/>
      <c r="H34" s="1583"/>
      <c r="I34" s="380"/>
    </row>
    <row r="35" spans="1:9" ht="15" customHeight="1">
      <c r="A35" s="374">
        <v>6</v>
      </c>
      <c r="B35" s="1581"/>
      <c r="C35" s="1557"/>
      <c r="D35" s="1557"/>
      <c r="E35" s="1583"/>
      <c r="F35" s="1583"/>
      <c r="G35" s="1583"/>
      <c r="H35" s="1583"/>
      <c r="I35" s="380"/>
    </row>
    <row r="36" spans="1:9" ht="15" customHeight="1">
      <c r="A36" s="374">
        <v>7</v>
      </c>
      <c r="B36" s="1581"/>
      <c r="C36" s="1557"/>
      <c r="D36" s="1557"/>
      <c r="E36" s="1583"/>
      <c r="F36" s="1583"/>
      <c r="G36" s="1583"/>
      <c r="H36" s="1583"/>
      <c r="I36" s="380"/>
    </row>
    <row r="37" spans="1:9" ht="15" customHeight="1">
      <c r="A37" s="374">
        <v>8</v>
      </c>
      <c r="B37" s="381" t="s">
        <v>1339</v>
      </c>
      <c r="C37" s="382"/>
      <c r="D37" s="382"/>
      <c r="E37" s="383">
        <f>SUM(E30:E36)</f>
        <v>200580223</v>
      </c>
      <c r="F37" s="382"/>
      <c r="G37" s="383">
        <f>SUM(G30:G36)</f>
        <v>230532445</v>
      </c>
      <c r="H37" s="383">
        <f>SUM(H30:H36)</f>
        <v>14157000</v>
      </c>
      <c r="I37" s="384">
        <f>SUM(I30:I36)</f>
        <v>0</v>
      </c>
    </row>
    <row r="38" spans="1:9" ht="15" customHeight="1">
      <c r="A38" s="374">
        <v>9</v>
      </c>
      <c r="B38" s="1581"/>
      <c r="C38" s="1557"/>
      <c r="D38" s="1557"/>
      <c r="E38" s="1583"/>
      <c r="F38" s="1583"/>
      <c r="G38" s="1583"/>
      <c r="H38" s="1583"/>
      <c r="I38" s="380"/>
    </row>
    <row r="39" spans="1:9" ht="15" customHeight="1">
      <c r="A39" s="374">
        <v>10</v>
      </c>
      <c r="B39" s="1581" t="s">
        <v>2255</v>
      </c>
      <c r="C39" s="1557" t="s">
        <v>2960</v>
      </c>
      <c r="D39" s="1557"/>
      <c r="E39" s="1583">
        <v>49875</v>
      </c>
      <c r="F39" s="1583"/>
      <c r="G39" s="1583">
        <v>49875</v>
      </c>
      <c r="H39" s="1583"/>
      <c r="I39" s="380"/>
    </row>
    <row r="40" spans="1:9" ht="15" customHeight="1">
      <c r="A40" s="374">
        <v>11</v>
      </c>
      <c r="B40" s="1581"/>
      <c r="C40" s="1557"/>
      <c r="D40" s="1557"/>
      <c r="E40" s="1583"/>
      <c r="F40" s="1583"/>
      <c r="G40" s="1583"/>
      <c r="H40" s="1583"/>
      <c r="I40" s="380"/>
    </row>
    <row r="41" spans="1:9" ht="15" customHeight="1">
      <c r="A41" s="374">
        <v>12</v>
      </c>
      <c r="B41" s="378"/>
      <c r="C41" s="84"/>
      <c r="D41" s="84"/>
      <c r="E41" s="379"/>
      <c r="F41" s="379"/>
      <c r="G41" s="379"/>
      <c r="H41" s="379"/>
      <c r="I41" s="380"/>
    </row>
    <row r="42" spans="1:9" ht="15" customHeight="1">
      <c r="A42" s="374">
        <v>13</v>
      </c>
      <c r="B42" s="378"/>
      <c r="C42" s="84"/>
      <c r="D42" s="84"/>
      <c r="E42" s="379"/>
      <c r="F42" s="379"/>
      <c r="G42" s="379"/>
      <c r="H42" s="379"/>
      <c r="I42" s="380"/>
    </row>
    <row r="43" spans="1:9" ht="15" customHeight="1">
      <c r="A43" s="374">
        <v>14</v>
      </c>
      <c r="B43" s="378"/>
      <c r="C43" s="84"/>
      <c r="D43" s="84"/>
      <c r="E43" s="379"/>
      <c r="F43" s="379"/>
      <c r="G43" s="379"/>
      <c r="H43" s="379"/>
      <c r="I43" s="380"/>
    </row>
    <row r="44" spans="1:9" ht="15" customHeight="1">
      <c r="A44" s="374">
        <v>15</v>
      </c>
      <c r="B44" s="378"/>
      <c r="C44" s="84"/>
      <c r="D44" s="84"/>
      <c r="E44" s="379"/>
      <c r="F44" s="379"/>
      <c r="G44" s="379"/>
      <c r="H44" s="379"/>
      <c r="I44" s="380"/>
    </row>
    <row r="45" spans="1:9" ht="15" customHeight="1" thickBot="1">
      <c r="A45" s="385">
        <v>16</v>
      </c>
      <c r="B45" s="386" t="s">
        <v>1340</v>
      </c>
      <c r="C45" s="387"/>
      <c r="D45" s="387"/>
      <c r="E45" s="388">
        <f>SUM(E38:E44)</f>
        <v>49875</v>
      </c>
      <c r="F45" s="387"/>
      <c r="G45" s="388">
        <f>SUM(G38:G44)</f>
        <v>49875</v>
      </c>
      <c r="H45" s="388">
        <f>SUM(H38:H44)</f>
        <v>0</v>
      </c>
      <c r="I45" s="389">
        <f>SUM(I38:I44)</f>
        <v>0</v>
      </c>
    </row>
    <row r="46" spans="1:9" ht="16.5" customHeight="1">
      <c r="A46" s="4"/>
      <c r="B46" s="4" t="s">
        <v>2247</v>
      </c>
      <c r="C46" s="4"/>
      <c r="D46" s="4"/>
      <c r="E46" s="4"/>
      <c r="F46" s="4"/>
      <c r="G46" s="4"/>
      <c r="H46" s="4"/>
      <c r="I46" s="85" t="s">
        <v>2284</v>
      </c>
    </row>
    <row r="47" spans="1:9" s="4" customFormat="1" ht="18.75" customHeight="1">
      <c r="A47" s="442" t="s">
        <v>1127</v>
      </c>
      <c r="B47" s="442"/>
      <c r="C47" s="442"/>
      <c r="D47" s="442"/>
      <c r="E47" s="442"/>
      <c r="F47" s="442"/>
      <c r="G47" s="442"/>
      <c r="H47" s="442"/>
      <c r="I47" s="442"/>
    </row>
    <row r="48" spans="1:9" ht="11.1" customHeight="1"/>
    <row r="49" spans="2:2" ht="11.1" customHeight="1"/>
    <row r="50" spans="2:2" ht="11.1" customHeight="1"/>
    <row r="51" spans="2:2" ht="11.1" customHeight="1"/>
    <row r="52" spans="2:2" ht="11.1" customHeight="1"/>
    <row r="53" spans="2:2" ht="11.1" customHeight="1">
      <c r="B53" s="106"/>
    </row>
    <row r="54" spans="2:2" ht="11.1" customHeight="1">
      <c r="B54" s="106"/>
    </row>
    <row r="55" spans="2:2" ht="11.1" customHeight="1">
      <c r="B55" s="106"/>
    </row>
    <row r="56" spans="2:2" ht="11.1" customHeight="1">
      <c r="B56" s="106"/>
    </row>
    <row r="57" spans="2:2" ht="11.1" customHeight="1">
      <c r="B57" s="106"/>
    </row>
    <row r="58" spans="2:2" ht="11.1" customHeight="1">
      <c r="B58" s="106"/>
    </row>
    <row r="59" spans="2:2" ht="11.1" customHeight="1">
      <c r="B59" s="106"/>
    </row>
  </sheetData>
  <printOptions horizontalCentered="1" verticalCentered="1"/>
  <pageMargins left="0.5" right="0.5" top="0.5" bottom="0.5" header="0.5" footer="0.5"/>
  <pageSetup scale="66"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D140"/>
  <sheetViews>
    <sheetView defaultGridColor="0" colorId="22" zoomScale="70" zoomScaleNormal="70" zoomScaleSheetLayoutView="80" workbookViewId="0">
      <selection activeCell="A40" sqref="A1:XFD1048576"/>
    </sheetView>
  </sheetViews>
  <sheetFormatPr defaultColWidth="9.6640625" defaultRowHeight="15"/>
  <cols>
    <col min="1" max="1" width="5.6640625" style="1" customWidth="1"/>
    <col min="2" max="2" width="1.6640625" style="1" customWidth="1"/>
    <col min="3" max="3" width="78" style="1" customWidth="1"/>
    <col min="4" max="4" width="22" style="1" customWidth="1"/>
    <col min="5" max="16384" width="9.6640625" style="1"/>
  </cols>
  <sheetData>
    <row r="1" spans="1:4" ht="15.75" thickBot="1">
      <c r="A1" s="390" t="str">
        <f>'Data Sheet'!$A$49</f>
        <v>Annual Report of The Brooklyn Union Gas Company d/b/a National Grid New York</v>
      </c>
      <c r="B1" s="371"/>
      <c r="C1" s="371"/>
      <c r="D1" s="227" t="str">
        <f>'Data Sheet'!$A$45</f>
        <v>Year ended December 31, 2016</v>
      </c>
    </row>
    <row r="2" spans="1:4" ht="15.75">
      <c r="A2" s="391"/>
      <c r="B2" s="392"/>
      <c r="C2" s="393"/>
      <c r="D2" s="394"/>
    </row>
    <row r="3" spans="1:4" ht="15.75">
      <c r="A3" s="10" t="s">
        <v>1852</v>
      </c>
      <c r="B3" s="12"/>
      <c r="C3" s="11"/>
      <c r="D3" s="395"/>
    </row>
    <row r="4" spans="1:4" ht="15.75">
      <c r="A4" s="10" t="s">
        <v>1853</v>
      </c>
      <c r="B4" s="12"/>
      <c r="C4" s="11"/>
      <c r="D4" s="395"/>
    </row>
    <row r="5" spans="1:4">
      <c r="A5" s="67"/>
      <c r="B5" s="4"/>
      <c r="C5" s="4"/>
      <c r="D5" s="134"/>
    </row>
    <row r="6" spans="1:4">
      <c r="A6" s="67"/>
      <c r="B6" s="4" t="s">
        <v>1854</v>
      </c>
      <c r="C6" s="4"/>
      <c r="D6" s="134"/>
    </row>
    <row r="7" spans="1:4">
      <c r="A7" s="67"/>
      <c r="B7" s="4" t="s">
        <v>1855</v>
      </c>
      <c r="C7" s="4"/>
      <c r="D7" s="134"/>
    </row>
    <row r="8" spans="1:4">
      <c r="A8" s="67"/>
      <c r="B8" s="4"/>
      <c r="C8" s="4"/>
      <c r="D8" s="134"/>
    </row>
    <row r="9" spans="1:4">
      <c r="A9" s="67"/>
      <c r="B9" s="4" t="s">
        <v>1856</v>
      </c>
      <c r="C9" s="4"/>
      <c r="D9" s="134"/>
    </row>
    <row r="10" spans="1:4">
      <c r="A10" s="67"/>
      <c r="B10" s="4"/>
      <c r="C10" s="4"/>
      <c r="D10" s="134"/>
    </row>
    <row r="11" spans="1:4">
      <c r="A11" s="67"/>
      <c r="B11" s="4" t="s">
        <v>9</v>
      </c>
      <c r="C11" s="4"/>
      <c r="D11" s="134"/>
    </row>
    <row r="12" spans="1:4">
      <c r="A12" s="67"/>
      <c r="B12" s="4"/>
      <c r="C12" s="4"/>
      <c r="D12" s="134"/>
    </row>
    <row r="13" spans="1:4">
      <c r="A13" s="67"/>
      <c r="B13" s="4" t="s">
        <v>1341</v>
      </c>
      <c r="C13" s="4"/>
      <c r="D13" s="134"/>
    </row>
    <row r="14" spans="1:4">
      <c r="A14" s="67"/>
      <c r="B14" s="4" t="s">
        <v>1342</v>
      </c>
      <c r="C14" s="4"/>
      <c r="D14" s="134"/>
    </row>
    <row r="15" spans="1:4">
      <c r="A15" s="140"/>
      <c r="B15" s="371"/>
      <c r="C15" s="371"/>
      <c r="D15" s="372"/>
    </row>
    <row r="16" spans="1:4">
      <c r="A16" s="160"/>
      <c r="B16" s="162"/>
      <c r="C16" s="4"/>
      <c r="D16" s="149" t="s">
        <v>1343</v>
      </c>
    </row>
    <row r="17" spans="1:4">
      <c r="A17" s="160" t="s">
        <v>1973</v>
      </c>
      <c r="B17" s="162"/>
      <c r="C17" s="85" t="s">
        <v>1344</v>
      </c>
      <c r="D17" s="149" t="s">
        <v>1333</v>
      </c>
    </row>
    <row r="18" spans="1:4">
      <c r="A18" s="396" t="s">
        <v>1979</v>
      </c>
      <c r="B18" s="142"/>
      <c r="C18" s="141" t="s">
        <v>2070</v>
      </c>
      <c r="D18" s="143" t="s">
        <v>2071</v>
      </c>
    </row>
    <row r="19" spans="1:4">
      <c r="A19" s="160">
        <v>1</v>
      </c>
      <c r="B19" s="162"/>
      <c r="C19" s="4"/>
      <c r="D19" s="397"/>
    </row>
    <row r="20" spans="1:4">
      <c r="A20" s="160">
        <v>2</v>
      </c>
      <c r="B20" s="162"/>
      <c r="C20" s="4" t="s">
        <v>2915</v>
      </c>
      <c r="D20" s="398"/>
    </row>
    <row r="21" spans="1:4">
      <c r="A21" s="160">
        <v>3</v>
      </c>
      <c r="B21" s="162"/>
      <c r="C21" s="4"/>
      <c r="D21" s="398"/>
    </row>
    <row r="22" spans="1:4">
      <c r="A22" s="160">
        <v>4</v>
      </c>
      <c r="B22" s="162"/>
      <c r="C22" s="4"/>
      <c r="D22" s="398"/>
    </row>
    <row r="23" spans="1:4">
      <c r="A23" s="160">
        <v>5</v>
      </c>
      <c r="B23" s="142"/>
      <c r="C23" s="371"/>
      <c r="D23" s="399"/>
    </row>
    <row r="24" spans="1:4">
      <c r="A24" s="160">
        <v>6</v>
      </c>
      <c r="B24" s="142"/>
      <c r="C24" s="371" t="s">
        <v>1345</v>
      </c>
      <c r="D24" s="397">
        <f>SUM(D19:D23)</f>
        <v>0</v>
      </c>
    </row>
    <row r="25" spans="1:4">
      <c r="A25" s="160">
        <v>7</v>
      </c>
      <c r="B25" s="162"/>
      <c r="C25" s="4"/>
      <c r="D25" s="400"/>
    </row>
    <row r="26" spans="1:4">
      <c r="A26" s="160">
        <v>8</v>
      </c>
      <c r="B26" s="162"/>
      <c r="C26" s="4" t="s">
        <v>2915</v>
      </c>
      <c r="D26" s="398"/>
    </row>
    <row r="27" spans="1:4">
      <c r="A27" s="160">
        <v>9</v>
      </c>
      <c r="B27" s="162"/>
      <c r="C27" s="4"/>
      <c r="D27" s="398"/>
    </row>
    <row r="28" spans="1:4">
      <c r="A28" s="160">
        <v>10</v>
      </c>
      <c r="B28" s="162"/>
      <c r="C28" s="4"/>
      <c r="D28" s="398"/>
    </row>
    <row r="29" spans="1:4">
      <c r="A29" s="160">
        <v>11</v>
      </c>
      <c r="B29" s="162"/>
      <c r="C29" s="4"/>
      <c r="D29" s="398"/>
    </row>
    <row r="30" spans="1:4">
      <c r="A30" s="160">
        <v>12</v>
      </c>
      <c r="B30" s="142"/>
      <c r="C30" s="371"/>
      <c r="D30" s="399"/>
    </row>
    <row r="31" spans="1:4">
      <c r="A31" s="160">
        <v>13</v>
      </c>
      <c r="B31" s="142"/>
      <c r="C31" s="371" t="s">
        <v>1346</v>
      </c>
      <c r="D31" s="397">
        <f>SUM(D25:D30)</f>
        <v>0</v>
      </c>
    </row>
    <row r="32" spans="1:4">
      <c r="A32" s="160">
        <v>14</v>
      </c>
      <c r="B32" s="162"/>
      <c r="C32" s="4"/>
      <c r="D32" s="400"/>
    </row>
    <row r="33" spans="1:4">
      <c r="A33" s="160">
        <v>15</v>
      </c>
      <c r="B33" s="162"/>
      <c r="C33" s="4" t="s">
        <v>2915</v>
      </c>
      <c r="D33" s="398"/>
    </row>
    <row r="34" spans="1:4">
      <c r="A34" s="160">
        <v>16</v>
      </c>
      <c r="B34" s="162"/>
      <c r="C34" s="4"/>
      <c r="D34" s="398"/>
    </row>
    <row r="35" spans="1:4">
      <c r="A35" s="160">
        <v>17</v>
      </c>
      <c r="B35" s="162"/>
      <c r="C35" s="4"/>
      <c r="D35" s="398"/>
    </row>
    <row r="36" spans="1:4">
      <c r="A36" s="160">
        <v>18</v>
      </c>
      <c r="B36" s="162"/>
      <c r="C36" s="4"/>
      <c r="D36" s="398"/>
    </row>
    <row r="37" spans="1:4">
      <c r="A37" s="160">
        <v>19</v>
      </c>
      <c r="B37" s="142"/>
      <c r="C37" s="371"/>
      <c r="D37" s="399"/>
    </row>
    <row r="38" spans="1:4">
      <c r="A38" s="396">
        <v>20</v>
      </c>
      <c r="B38" s="142"/>
      <c r="C38" s="371" t="s">
        <v>1347</v>
      </c>
      <c r="D38" s="397">
        <f>SUM(D32:D37)</f>
        <v>0</v>
      </c>
    </row>
    <row r="39" spans="1:4">
      <c r="A39" s="160"/>
      <c r="B39" s="162"/>
      <c r="C39" s="4"/>
      <c r="D39" s="401"/>
    </row>
    <row r="40" spans="1:4" ht="15.75">
      <c r="A40" s="160"/>
      <c r="B40" s="162"/>
      <c r="C40" s="402" t="s">
        <v>1348</v>
      </c>
      <c r="D40" s="155"/>
    </row>
    <row r="41" spans="1:4">
      <c r="A41" s="160"/>
      <c r="B41" s="162"/>
      <c r="C41" s="4"/>
      <c r="D41" s="155"/>
    </row>
    <row r="42" spans="1:4">
      <c r="A42" s="160"/>
      <c r="B42" s="162"/>
      <c r="C42" s="4" t="s">
        <v>1349</v>
      </c>
      <c r="D42" s="155"/>
    </row>
    <row r="43" spans="1:4">
      <c r="A43" s="160"/>
      <c r="B43" s="162"/>
      <c r="C43" s="4" t="s">
        <v>1350</v>
      </c>
      <c r="D43" s="155"/>
    </row>
    <row r="44" spans="1:4">
      <c r="A44" s="160"/>
      <c r="B44" s="162"/>
      <c r="C44" s="4" t="s">
        <v>1351</v>
      </c>
      <c r="D44" s="155"/>
    </row>
    <row r="45" spans="1:4">
      <c r="A45" s="160"/>
      <c r="B45" s="162"/>
      <c r="C45" s="4" t="s">
        <v>1352</v>
      </c>
      <c r="D45" s="155"/>
    </row>
    <row r="46" spans="1:4">
      <c r="A46" s="396"/>
      <c r="B46" s="142"/>
      <c r="C46" s="371"/>
      <c r="D46" s="403"/>
    </row>
    <row r="47" spans="1:4">
      <c r="A47" s="160"/>
      <c r="B47" s="162"/>
      <c r="C47" s="4"/>
      <c r="D47" s="149" t="s">
        <v>1343</v>
      </c>
    </row>
    <row r="48" spans="1:4">
      <c r="A48" s="160" t="s">
        <v>509</v>
      </c>
      <c r="B48" s="162"/>
      <c r="C48" s="85" t="s">
        <v>1353</v>
      </c>
      <c r="D48" s="149" t="s">
        <v>1333</v>
      </c>
    </row>
    <row r="49" spans="1:4">
      <c r="A49" s="396" t="s">
        <v>513</v>
      </c>
      <c r="B49" s="142"/>
      <c r="C49" s="141" t="s">
        <v>2070</v>
      </c>
      <c r="D49" s="143" t="s">
        <v>2071</v>
      </c>
    </row>
    <row r="50" spans="1:4">
      <c r="A50" s="404">
        <v>21</v>
      </c>
      <c r="B50" s="162"/>
      <c r="C50" s="4" t="s">
        <v>1354</v>
      </c>
      <c r="D50" s="259"/>
    </row>
    <row r="51" spans="1:4">
      <c r="A51" s="404">
        <v>22</v>
      </c>
      <c r="B51" s="162"/>
      <c r="C51" s="4" t="s">
        <v>1355</v>
      </c>
      <c r="D51" s="403"/>
    </row>
    <row r="52" spans="1:4">
      <c r="A52" s="404">
        <v>23</v>
      </c>
      <c r="B52" s="162"/>
      <c r="C52" s="4" t="s">
        <v>1356</v>
      </c>
      <c r="D52" s="398"/>
    </row>
    <row r="53" spans="1:4">
      <c r="A53" s="404">
        <v>24</v>
      </c>
      <c r="B53" s="162"/>
      <c r="C53" s="4" t="s">
        <v>1357</v>
      </c>
      <c r="D53" s="398"/>
    </row>
    <row r="54" spans="1:4">
      <c r="A54" s="404">
        <v>25</v>
      </c>
      <c r="B54" s="162"/>
      <c r="D54" s="398"/>
    </row>
    <row r="55" spans="1:4">
      <c r="A55" s="404">
        <v>26</v>
      </c>
      <c r="B55" s="162"/>
      <c r="D55" s="398"/>
    </row>
    <row r="56" spans="1:4">
      <c r="A56" s="404">
        <v>27</v>
      </c>
      <c r="B56" s="162"/>
      <c r="C56" s="4" t="s">
        <v>516</v>
      </c>
      <c r="D56" s="398"/>
    </row>
    <row r="57" spans="1:4">
      <c r="A57" s="404">
        <v>28</v>
      </c>
      <c r="B57" s="162"/>
      <c r="C57" s="4"/>
      <c r="D57" s="398"/>
    </row>
    <row r="58" spans="1:4">
      <c r="A58" s="404">
        <v>29</v>
      </c>
      <c r="B58" s="162"/>
      <c r="C58" s="4"/>
      <c r="D58" s="398"/>
    </row>
    <row r="59" spans="1:4">
      <c r="A59" s="404">
        <v>30</v>
      </c>
      <c r="B59" s="162"/>
      <c r="C59" s="4"/>
      <c r="D59" s="398"/>
    </row>
    <row r="60" spans="1:4">
      <c r="A60" s="404">
        <v>31</v>
      </c>
      <c r="B60" s="162"/>
      <c r="C60" s="4"/>
      <c r="D60" s="398"/>
    </row>
    <row r="61" spans="1:4">
      <c r="A61" s="404">
        <v>32</v>
      </c>
      <c r="B61" s="162"/>
      <c r="C61" s="4"/>
      <c r="D61" s="398"/>
    </row>
    <row r="62" spans="1:4">
      <c r="A62" s="404">
        <v>33</v>
      </c>
      <c r="B62" s="162"/>
      <c r="C62" s="4"/>
      <c r="D62" s="398"/>
    </row>
    <row r="63" spans="1:4">
      <c r="A63" s="404">
        <v>34</v>
      </c>
      <c r="B63" s="162"/>
      <c r="C63" s="4"/>
      <c r="D63" s="398"/>
    </row>
    <row r="64" spans="1:4">
      <c r="A64" s="404">
        <v>35</v>
      </c>
      <c r="B64" s="162"/>
      <c r="C64" s="4"/>
      <c r="D64" s="398"/>
    </row>
    <row r="65" spans="1:4">
      <c r="A65" s="404">
        <v>36</v>
      </c>
      <c r="B65" s="142"/>
      <c r="C65" s="371"/>
      <c r="D65" s="398"/>
    </row>
    <row r="66" spans="1:4" ht="15.75" thickBot="1">
      <c r="A66" s="405">
        <v>37</v>
      </c>
      <c r="B66" s="169"/>
      <c r="C66" s="168" t="s">
        <v>1358</v>
      </c>
      <c r="D66" s="389">
        <f>SUM(D54:D65)</f>
        <v>0</v>
      </c>
    </row>
    <row r="67" spans="1:4">
      <c r="A67" s="337" t="s">
        <v>2284</v>
      </c>
      <c r="B67" s="337"/>
      <c r="C67" s="337"/>
      <c r="D67" s="4"/>
    </row>
    <row r="68" spans="1:4">
      <c r="A68" s="406" t="s">
        <v>1775</v>
      </c>
      <c r="B68" s="406"/>
      <c r="C68" s="12"/>
      <c r="D68" s="12"/>
    </row>
    <row r="69" spans="1:4">
      <c r="A69" s="406"/>
      <c r="B69" s="406"/>
      <c r="C69" s="12"/>
      <c r="D69" s="12"/>
    </row>
    <row r="71" spans="1:4" ht="15.75">
      <c r="A71" s="11" t="s">
        <v>1359</v>
      </c>
      <c r="B71" s="11"/>
      <c r="C71" s="11"/>
      <c r="D71" s="11"/>
    </row>
    <row r="73" spans="1:4" ht="15.75" thickBot="1">
      <c r="A73" s="390" t="str">
        <f>'Data Sheet'!$A$51</f>
        <v>Annual Report of The Brooklyn Union Gas Company d/b/a National Grid New York                                                                                                   Year ended December 31, 2016</v>
      </c>
      <c r="B73" s="371"/>
      <c r="C73" s="371"/>
      <c r="D73" s="2"/>
    </row>
    <row r="74" spans="1:4" ht="15.75">
      <c r="A74" s="391"/>
      <c r="B74" s="392"/>
      <c r="C74" s="393"/>
      <c r="D74" s="394"/>
    </row>
    <row r="75" spans="1:4" ht="15.75">
      <c r="A75" s="10" t="s">
        <v>1852</v>
      </c>
      <c r="B75" s="12"/>
      <c r="C75" s="11"/>
      <c r="D75" s="395"/>
    </row>
    <row r="76" spans="1:4" ht="15.75">
      <c r="A76" s="10" t="s">
        <v>1853</v>
      </c>
      <c r="B76" s="12"/>
      <c r="C76" s="11"/>
      <c r="D76" s="395"/>
    </row>
    <row r="77" spans="1:4">
      <c r="A77" s="140"/>
      <c r="B77" s="371"/>
      <c r="C77" s="371"/>
      <c r="D77" s="372"/>
    </row>
    <row r="78" spans="1:4">
      <c r="A78" s="160"/>
      <c r="B78" s="162"/>
      <c r="C78" s="4"/>
      <c r="D78" s="149" t="s">
        <v>1343</v>
      </c>
    </row>
    <row r="79" spans="1:4">
      <c r="A79" s="160" t="s">
        <v>1973</v>
      </c>
      <c r="B79" s="162"/>
      <c r="C79" s="85" t="s">
        <v>1344</v>
      </c>
      <c r="D79" s="149" t="s">
        <v>1333</v>
      </c>
    </row>
    <row r="80" spans="1:4">
      <c r="A80" s="396" t="s">
        <v>1979</v>
      </c>
      <c r="B80" s="142"/>
      <c r="C80" s="141" t="s">
        <v>2070</v>
      </c>
      <c r="D80" s="143" t="s">
        <v>2071</v>
      </c>
    </row>
    <row r="81" spans="1:4">
      <c r="A81" s="25">
        <v>1</v>
      </c>
      <c r="B81" s="4"/>
      <c r="C81" s="4"/>
      <c r="D81" s="155"/>
    </row>
    <row r="82" spans="1:4">
      <c r="A82" s="25">
        <v>2</v>
      </c>
      <c r="B82" s="4"/>
      <c r="C82" s="4"/>
      <c r="D82" s="155"/>
    </row>
    <row r="83" spans="1:4">
      <c r="A83" s="25">
        <v>3</v>
      </c>
      <c r="B83" s="4"/>
      <c r="C83" s="4"/>
      <c r="D83" s="155"/>
    </row>
    <row r="84" spans="1:4">
      <c r="A84" s="25">
        <v>4</v>
      </c>
      <c r="B84" s="4"/>
      <c r="C84" s="4"/>
      <c r="D84" s="155"/>
    </row>
    <row r="85" spans="1:4">
      <c r="A85" s="25">
        <v>5</v>
      </c>
      <c r="B85" s="4"/>
      <c r="C85" s="4"/>
      <c r="D85" s="155"/>
    </row>
    <row r="86" spans="1:4">
      <c r="A86" s="25">
        <v>6</v>
      </c>
      <c r="B86" s="4"/>
      <c r="C86" s="4"/>
      <c r="D86" s="155"/>
    </row>
    <row r="87" spans="1:4">
      <c r="A87" s="25">
        <v>7</v>
      </c>
      <c r="B87" s="4"/>
      <c r="C87" s="4"/>
      <c r="D87" s="155"/>
    </row>
    <row r="88" spans="1:4">
      <c r="A88" s="25">
        <v>8</v>
      </c>
      <c r="B88" s="4"/>
      <c r="C88" s="4"/>
      <c r="D88" s="155"/>
    </row>
    <row r="89" spans="1:4">
      <c r="A89" s="25">
        <v>9</v>
      </c>
      <c r="B89" s="4"/>
      <c r="C89" s="4"/>
      <c r="D89" s="155"/>
    </row>
    <row r="90" spans="1:4">
      <c r="A90" s="25">
        <v>10</v>
      </c>
      <c r="B90" s="4"/>
      <c r="C90" s="4"/>
      <c r="D90" s="155"/>
    </row>
    <row r="91" spans="1:4">
      <c r="A91" s="25">
        <v>11</v>
      </c>
      <c r="B91" s="4"/>
      <c r="C91" s="4"/>
      <c r="D91" s="397"/>
    </row>
    <row r="92" spans="1:4">
      <c r="A92" s="25">
        <v>12</v>
      </c>
      <c r="B92" s="4"/>
      <c r="C92" s="4"/>
      <c r="D92" s="398"/>
    </row>
    <row r="93" spans="1:4">
      <c r="A93" s="25">
        <v>13</v>
      </c>
      <c r="B93" s="4"/>
      <c r="C93" s="4"/>
      <c r="D93" s="398"/>
    </row>
    <row r="94" spans="1:4">
      <c r="A94" s="25">
        <v>14</v>
      </c>
      <c r="B94" s="4"/>
      <c r="C94" s="4"/>
      <c r="D94" s="398"/>
    </row>
    <row r="95" spans="1:4">
      <c r="A95" s="25">
        <v>15</v>
      </c>
      <c r="B95" s="4"/>
      <c r="C95" s="4"/>
      <c r="D95" s="398"/>
    </row>
    <row r="96" spans="1:4">
      <c r="A96" s="25">
        <v>16</v>
      </c>
      <c r="B96" s="4"/>
      <c r="C96" s="4"/>
      <c r="D96" s="397"/>
    </row>
    <row r="97" spans="1:4">
      <c r="A97" s="25">
        <v>17</v>
      </c>
      <c r="B97" s="4"/>
      <c r="C97" s="4"/>
      <c r="D97" s="397"/>
    </row>
    <row r="98" spans="1:4">
      <c r="A98" s="25">
        <v>18</v>
      </c>
      <c r="B98" s="4"/>
      <c r="C98" s="4"/>
      <c r="D98" s="398"/>
    </row>
    <row r="99" spans="1:4">
      <c r="A99" s="25">
        <v>19</v>
      </c>
      <c r="B99" s="4"/>
      <c r="C99" s="4"/>
      <c r="D99" s="398"/>
    </row>
    <row r="100" spans="1:4">
      <c r="A100" s="25">
        <v>20</v>
      </c>
      <c r="B100" s="4"/>
      <c r="C100" s="4"/>
      <c r="D100" s="398"/>
    </row>
    <row r="101" spans="1:4">
      <c r="A101" s="25">
        <v>21</v>
      </c>
      <c r="B101" s="4"/>
      <c r="C101" s="4"/>
      <c r="D101" s="398"/>
    </row>
    <row r="102" spans="1:4">
      <c r="A102" s="25">
        <v>22</v>
      </c>
      <c r="B102" s="4"/>
      <c r="C102" s="4"/>
      <c r="D102" s="398"/>
    </row>
    <row r="103" spans="1:4">
      <c r="A103" s="25">
        <v>23</v>
      </c>
      <c r="B103" s="4"/>
      <c r="C103" s="4"/>
      <c r="D103" s="397"/>
    </row>
    <row r="104" spans="1:4">
      <c r="A104" s="25">
        <v>24</v>
      </c>
      <c r="B104" s="4"/>
      <c r="C104" s="4"/>
      <c r="D104" s="397"/>
    </row>
    <row r="105" spans="1:4">
      <c r="A105" s="25">
        <v>25</v>
      </c>
      <c r="B105" s="4"/>
      <c r="C105" s="4"/>
      <c r="D105" s="398"/>
    </row>
    <row r="106" spans="1:4">
      <c r="A106" s="25">
        <v>26</v>
      </c>
      <c r="B106" s="4"/>
      <c r="C106" s="4"/>
      <c r="D106" s="398"/>
    </row>
    <row r="107" spans="1:4">
      <c r="A107" s="25">
        <v>27</v>
      </c>
      <c r="B107" s="4"/>
      <c r="C107" s="4"/>
      <c r="D107" s="398"/>
    </row>
    <row r="108" spans="1:4">
      <c r="A108" s="25">
        <v>28</v>
      </c>
      <c r="B108" s="4"/>
      <c r="C108" s="4"/>
      <c r="D108" s="398"/>
    </row>
    <row r="109" spans="1:4">
      <c r="A109" s="25">
        <v>29</v>
      </c>
      <c r="B109" s="4"/>
      <c r="C109" s="4"/>
      <c r="D109" s="398"/>
    </row>
    <row r="110" spans="1:4">
      <c r="A110" s="25">
        <v>30</v>
      </c>
      <c r="B110" s="4"/>
      <c r="C110" s="4"/>
      <c r="D110" s="397"/>
    </row>
    <row r="111" spans="1:4">
      <c r="A111" s="25">
        <v>31</v>
      </c>
      <c r="B111" s="4"/>
      <c r="C111" s="4"/>
      <c r="D111" s="155"/>
    </row>
    <row r="112" spans="1:4" ht="15.75">
      <c r="A112" s="25">
        <v>32</v>
      </c>
      <c r="B112" s="4"/>
      <c r="C112" s="69"/>
      <c r="D112" s="155"/>
    </row>
    <row r="113" spans="1:4">
      <c r="A113" s="25">
        <v>33</v>
      </c>
      <c r="B113" s="4"/>
      <c r="C113" s="4"/>
      <c r="D113" s="155"/>
    </row>
    <row r="114" spans="1:4">
      <c r="A114" s="25">
        <v>34</v>
      </c>
      <c r="B114" s="4"/>
      <c r="C114" s="4"/>
      <c r="D114" s="155"/>
    </row>
    <row r="115" spans="1:4">
      <c r="A115" s="25">
        <v>35</v>
      </c>
      <c r="B115" s="4"/>
      <c r="C115" s="4"/>
      <c r="D115" s="155"/>
    </row>
    <row r="116" spans="1:4">
      <c r="A116" s="25">
        <v>36</v>
      </c>
      <c r="B116" s="4"/>
      <c r="C116" s="4"/>
      <c r="D116" s="155"/>
    </row>
    <row r="117" spans="1:4">
      <c r="A117" s="25">
        <v>37</v>
      </c>
      <c r="B117" s="4"/>
      <c r="C117" s="4"/>
      <c r="D117" s="155"/>
    </row>
    <row r="118" spans="1:4">
      <c r="A118" s="25">
        <v>38</v>
      </c>
      <c r="B118" s="4"/>
      <c r="C118" s="4"/>
      <c r="D118" s="155"/>
    </row>
    <row r="119" spans="1:4">
      <c r="A119" s="25">
        <v>39</v>
      </c>
      <c r="B119" s="4"/>
      <c r="C119" s="4"/>
      <c r="D119" s="155"/>
    </row>
    <row r="120" spans="1:4">
      <c r="A120" s="25">
        <v>40</v>
      </c>
      <c r="B120" s="4"/>
      <c r="C120" s="4"/>
      <c r="D120" s="155"/>
    </row>
    <row r="121" spans="1:4">
      <c r="A121" s="25">
        <v>41</v>
      </c>
      <c r="B121" s="4"/>
      <c r="C121" s="4"/>
      <c r="D121" s="155"/>
    </row>
    <row r="122" spans="1:4">
      <c r="A122" s="25">
        <v>42</v>
      </c>
      <c r="B122" s="4"/>
      <c r="C122" s="4"/>
      <c r="D122" s="397"/>
    </row>
    <row r="123" spans="1:4">
      <c r="A123" s="25">
        <v>43</v>
      </c>
      <c r="B123" s="4"/>
      <c r="C123" s="4"/>
      <c r="D123" s="155"/>
    </row>
    <row r="124" spans="1:4">
      <c r="A124" s="25">
        <v>44</v>
      </c>
      <c r="B124" s="4"/>
      <c r="C124" s="4"/>
      <c r="D124" s="398"/>
    </row>
    <row r="125" spans="1:4">
      <c r="A125" s="25">
        <v>45</v>
      </c>
      <c r="B125" s="4"/>
      <c r="C125" s="4"/>
      <c r="D125" s="398"/>
    </row>
    <row r="126" spans="1:4">
      <c r="A126" s="25">
        <v>46</v>
      </c>
      <c r="B126" s="4"/>
      <c r="D126" s="398"/>
    </row>
    <row r="127" spans="1:4">
      <c r="A127" s="25">
        <v>47</v>
      </c>
      <c r="B127" s="4"/>
      <c r="D127" s="398"/>
    </row>
    <row r="128" spans="1:4">
      <c r="A128" s="25">
        <v>48</v>
      </c>
      <c r="B128" s="4"/>
      <c r="C128" s="4"/>
      <c r="D128" s="398"/>
    </row>
    <row r="129" spans="1:4">
      <c r="A129" s="25">
        <v>49</v>
      </c>
      <c r="B129" s="4"/>
      <c r="C129" s="4"/>
      <c r="D129" s="398"/>
    </row>
    <row r="130" spans="1:4">
      <c r="A130" s="25">
        <v>50</v>
      </c>
      <c r="B130" s="4"/>
      <c r="C130" s="4"/>
      <c r="D130" s="398"/>
    </row>
    <row r="131" spans="1:4">
      <c r="A131" s="25">
        <v>51</v>
      </c>
      <c r="B131" s="4"/>
      <c r="C131" s="4"/>
      <c r="D131" s="398"/>
    </row>
    <row r="132" spans="1:4">
      <c r="A132" s="25">
        <v>52</v>
      </c>
      <c r="B132" s="4"/>
      <c r="C132" s="4"/>
      <c r="D132" s="398"/>
    </row>
    <row r="133" spans="1:4">
      <c r="A133" s="25">
        <v>53</v>
      </c>
      <c r="B133" s="4"/>
      <c r="C133" s="4"/>
      <c r="D133" s="398"/>
    </row>
    <row r="134" spans="1:4">
      <c r="A134" s="25">
        <v>54</v>
      </c>
      <c r="B134" s="4"/>
      <c r="C134" s="4"/>
      <c r="D134" s="398"/>
    </row>
    <row r="135" spans="1:4">
      <c r="A135" s="25">
        <v>55</v>
      </c>
      <c r="B135" s="4"/>
      <c r="C135" s="4"/>
      <c r="D135" s="398"/>
    </row>
    <row r="136" spans="1:4">
      <c r="A136" s="25">
        <v>56</v>
      </c>
      <c r="B136" s="4"/>
      <c r="C136" s="4"/>
      <c r="D136" s="398"/>
    </row>
    <row r="137" spans="1:4">
      <c r="A137" s="25">
        <v>57</v>
      </c>
      <c r="B137" s="4"/>
      <c r="C137" s="4"/>
      <c r="D137" s="398"/>
    </row>
    <row r="138" spans="1:4" ht="15.75" thickBot="1">
      <c r="A138" s="407">
        <v>58</v>
      </c>
      <c r="B138" s="168"/>
      <c r="C138" s="168"/>
      <c r="D138" s="408"/>
    </row>
    <row r="139" spans="1:4">
      <c r="A139" s="337" t="s">
        <v>2284</v>
      </c>
      <c r="B139" s="337"/>
      <c r="C139" s="337"/>
      <c r="D139" s="4"/>
    </row>
    <row r="140" spans="1:4">
      <c r="A140" s="406" t="s">
        <v>1360</v>
      </c>
      <c r="B140" s="406"/>
      <c r="C140" s="12"/>
      <c r="D140" s="12"/>
    </row>
  </sheetData>
  <printOptions horizontalCentered="1" verticalCentered="1"/>
  <pageMargins left="0.5" right="0.5" top="0.5" bottom="0.5" header="0.5" footer="0.5"/>
  <pageSetup scale="64" fitToHeight="2" orientation="portrait" r:id="rId1"/>
  <headerFooter alignWithMargins="0"/>
  <rowBreaks count="1" manualBreakCount="1">
    <brk id="70"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T77"/>
  <sheetViews>
    <sheetView defaultGridColor="0" topLeftCell="A22" colorId="22" zoomScale="75" zoomScaleNormal="75" workbookViewId="0">
      <selection activeCell="J13" sqref="J13:L51"/>
    </sheetView>
  </sheetViews>
  <sheetFormatPr defaultColWidth="9.6640625" defaultRowHeight="15"/>
  <cols>
    <col min="1" max="1" width="4.6640625" style="1" customWidth="1"/>
    <col min="2" max="2" width="1.6640625" style="1" customWidth="1"/>
    <col min="3" max="3" width="28.33203125" style="1" customWidth="1"/>
    <col min="4" max="7" width="12.6640625" style="1" customWidth="1"/>
    <col min="8" max="8" width="14.21875" style="1" customWidth="1"/>
    <col min="9" max="9" width="12.6640625" style="1" customWidth="1"/>
    <col min="10" max="16384" width="9.6640625" style="1"/>
  </cols>
  <sheetData>
    <row r="1" spans="1:20" ht="15.75" thickBot="1">
      <c r="A1" s="130" t="str">
        <f>'Data Sheet'!$A$49</f>
        <v>Annual Report of The Brooklyn Union Gas Company d/b/a National Grid New York</v>
      </c>
      <c r="B1" s="4"/>
      <c r="C1" s="4"/>
      <c r="D1" s="4"/>
      <c r="E1" s="4"/>
      <c r="F1" s="68"/>
      <c r="G1" s="409" t="str">
        <f>'Data Sheet'!$A$45</f>
        <v>Year ended December 31, 2016</v>
      </c>
      <c r="H1" s="12"/>
      <c r="T1" s="224"/>
    </row>
    <row r="2" spans="1:20">
      <c r="A2" s="132"/>
      <c r="B2" s="8"/>
      <c r="C2" s="8"/>
      <c r="D2" s="8"/>
      <c r="E2" s="8"/>
      <c r="F2" s="8"/>
      <c r="G2" s="8"/>
      <c r="H2" s="133"/>
      <c r="T2" s="224"/>
    </row>
    <row r="3" spans="1:20" ht="15.75">
      <c r="A3" s="10" t="s">
        <v>1361</v>
      </c>
      <c r="B3" s="11"/>
      <c r="C3" s="11"/>
      <c r="D3" s="11"/>
      <c r="E3" s="11"/>
      <c r="F3" s="11"/>
      <c r="G3" s="11"/>
      <c r="H3" s="19"/>
      <c r="T3" s="224"/>
    </row>
    <row r="4" spans="1:20">
      <c r="A4" s="374" t="s">
        <v>1362</v>
      </c>
      <c r="B4" s="12"/>
      <c r="C4" s="12"/>
      <c r="D4" s="12"/>
      <c r="E4" s="12"/>
      <c r="F4" s="12"/>
      <c r="G4" s="12"/>
      <c r="H4" s="395"/>
      <c r="T4" s="224"/>
    </row>
    <row r="5" spans="1:20">
      <c r="A5" s="67"/>
      <c r="B5" s="4"/>
      <c r="C5" s="4"/>
      <c r="D5" s="4"/>
      <c r="E5" s="4"/>
      <c r="F5" s="4"/>
      <c r="G5" s="4"/>
      <c r="H5" s="134"/>
      <c r="T5" s="224"/>
    </row>
    <row r="6" spans="1:20">
      <c r="A6" s="67"/>
      <c r="B6" s="4"/>
      <c r="C6" s="113" t="s">
        <v>1363</v>
      </c>
      <c r="D6" s="4"/>
      <c r="E6" s="4"/>
      <c r="F6" s="4"/>
      <c r="G6" s="4"/>
      <c r="H6" s="134"/>
      <c r="T6" s="224"/>
    </row>
    <row r="7" spans="1:20">
      <c r="A7" s="67"/>
      <c r="B7" s="4"/>
      <c r="C7" s="113" t="s">
        <v>1364</v>
      </c>
      <c r="D7" s="4"/>
      <c r="E7" s="4"/>
      <c r="F7" s="4"/>
      <c r="G7" s="4"/>
      <c r="H7" s="134"/>
      <c r="T7" s="224"/>
    </row>
    <row r="8" spans="1:20">
      <c r="A8" s="67"/>
      <c r="B8" s="4"/>
      <c r="C8" s="113" t="s">
        <v>1365</v>
      </c>
      <c r="D8" s="4"/>
      <c r="E8" s="4"/>
      <c r="F8" s="4"/>
      <c r="G8" s="4"/>
      <c r="H8" s="134"/>
      <c r="T8" s="224"/>
    </row>
    <row r="9" spans="1:20">
      <c r="A9" s="67"/>
      <c r="B9" s="4"/>
      <c r="C9" s="113" t="s">
        <v>1366</v>
      </c>
      <c r="D9" s="4"/>
      <c r="E9" s="4"/>
      <c r="F9" s="4"/>
      <c r="G9" s="4"/>
      <c r="H9" s="134"/>
      <c r="T9" s="224"/>
    </row>
    <row r="10" spans="1:20">
      <c r="A10" s="67"/>
      <c r="B10" s="4"/>
      <c r="C10" s="4"/>
      <c r="D10" s="4"/>
      <c r="E10" s="4"/>
      <c r="F10" s="4"/>
      <c r="G10" s="4"/>
      <c r="H10" s="134"/>
      <c r="T10" s="224"/>
    </row>
    <row r="11" spans="1:20">
      <c r="A11" s="410"/>
      <c r="B11" s="138"/>
      <c r="C11" s="89"/>
      <c r="D11" s="89"/>
      <c r="E11" s="89"/>
      <c r="F11" s="89"/>
      <c r="G11" s="411" t="s">
        <v>1343</v>
      </c>
      <c r="H11" s="139" t="s">
        <v>1343</v>
      </c>
      <c r="T11" s="224"/>
    </row>
    <row r="12" spans="1:20">
      <c r="A12" s="39"/>
      <c r="B12" s="162"/>
      <c r="C12" s="4"/>
      <c r="D12" s="4"/>
      <c r="E12" s="4"/>
      <c r="F12" s="4"/>
      <c r="G12" s="164" t="s">
        <v>1367</v>
      </c>
      <c r="H12" s="412" t="s">
        <v>1329</v>
      </c>
      <c r="T12" s="224"/>
    </row>
    <row r="13" spans="1:20">
      <c r="A13" s="25" t="s">
        <v>1368</v>
      </c>
      <c r="B13" s="413" t="s">
        <v>1369</v>
      </c>
      <c r="C13" s="12"/>
      <c r="D13" s="12"/>
      <c r="E13" s="12"/>
      <c r="F13" s="12"/>
      <c r="G13" s="164" t="s">
        <v>1370</v>
      </c>
      <c r="H13" s="149" t="s">
        <v>1370</v>
      </c>
      <c r="T13" s="224"/>
    </row>
    <row r="14" spans="1:20">
      <c r="A14" s="32" t="s">
        <v>1371</v>
      </c>
      <c r="B14" s="414" t="s">
        <v>2070</v>
      </c>
      <c r="C14" s="415"/>
      <c r="D14" s="415"/>
      <c r="E14" s="415"/>
      <c r="F14" s="415"/>
      <c r="G14" s="416" t="s">
        <v>1372</v>
      </c>
      <c r="H14" s="417" t="s">
        <v>1373</v>
      </c>
      <c r="T14" s="224"/>
    </row>
    <row r="15" spans="1:20" ht="15.75" thickBot="1">
      <c r="A15" s="25">
        <v>1</v>
      </c>
      <c r="B15" s="162"/>
      <c r="C15" s="4" t="s">
        <v>1374</v>
      </c>
      <c r="D15" s="4"/>
      <c r="E15" s="4"/>
      <c r="F15" s="4"/>
      <c r="G15" s="418"/>
      <c r="H15" s="419"/>
      <c r="T15" s="224"/>
    </row>
    <row r="16" spans="1:20" ht="15.75" thickTop="1">
      <c r="A16" s="25">
        <v>2</v>
      </c>
      <c r="B16" s="162"/>
      <c r="C16" s="4" t="s">
        <v>1375</v>
      </c>
      <c r="D16" s="4"/>
      <c r="E16" s="4"/>
      <c r="F16" s="4"/>
      <c r="G16" s="420"/>
      <c r="H16" s="421"/>
      <c r="T16" s="224"/>
    </row>
    <row r="17" spans="1:20">
      <c r="A17" s="25">
        <v>3</v>
      </c>
      <c r="B17" s="162"/>
      <c r="C17" s="4" t="s">
        <v>1376</v>
      </c>
      <c r="D17" s="4"/>
      <c r="E17" s="4"/>
      <c r="F17" s="4"/>
      <c r="G17" s="422">
        <v>157577979</v>
      </c>
      <c r="H17" s="423">
        <v>199519899</v>
      </c>
      <c r="J17" s="674"/>
      <c r="T17" s="224"/>
    </row>
    <row r="18" spans="1:20">
      <c r="A18" s="25">
        <v>4</v>
      </c>
      <c r="B18" s="162"/>
      <c r="C18" s="4" t="s">
        <v>1377</v>
      </c>
      <c r="D18" s="4"/>
      <c r="E18" s="4"/>
      <c r="F18" s="4"/>
      <c r="G18" s="422"/>
      <c r="H18" s="423"/>
      <c r="T18" s="224"/>
    </row>
    <row r="19" spans="1:20">
      <c r="A19" s="25">
        <v>5</v>
      </c>
      <c r="B19" s="162"/>
      <c r="C19" s="4" t="s">
        <v>1378</v>
      </c>
      <c r="D19" s="4"/>
      <c r="E19" s="4"/>
      <c r="F19" s="4"/>
      <c r="G19" s="422"/>
      <c r="H19" s="423"/>
      <c r="T19" s="224"/>
    </row>
    <row r="20" spans="1:20">
      <c r="A20" s="25">
        <v>6</v>
      </c>
      <c r="B20" s="162"/>
      <c r="C20" s="4" t="s">
        <v>1379</v>
      </c>
      <c r="D20" s="4"/>
      <c r="E20" s="4"/>
      <c r="F20" s="4"/>
      <c r="G20" s="422"/>
      <c r="H20" s="423"/>
      <c r="T20" s="224"/>
    </row>
    <row r="21" spans="1:20">
      <c r="A21" s="25">
        <v>7</v>
      </c>
      <c r="B21" s="162"/>
      <c r="C21" s="4" t="s">
        <v>1380</v>
      </c>
      <c r="D21" s="4"/>
      <c r="E21" s="4"/>
      <c r="F21" s="4"/>
      <c r="G21" s="422">
        <v>36310192</v>
      </c>
      <c r="H21" s="423">
        <v>41478446</v>
      </c>
      <c r="J21" s="674"/>
      <c r="T21" s="224"/>
    </row>
    <row r="22" spans="1:20">
      <c r="A22" s="25">
        <v>8</v>
      </c>
      <c r="B22" s="162"/>
      <c r="C22" s="85" t="s">
        <v>1381</v>
      </c>
      <c r="D22" s="4"/>
      <c r="E22" s="4"/>
      <c r="F22" s="4"/>
      <c r="G22" s="424">
        <f>SUM(G17:G21)</f>
        <v>193888171</v>
      </c>
      <c r="H22" s="425">
        <f>SUM(H17:H21)</f>
        <v>240998345</v>
      </c>
      <c r="T22" s="224"/>
    </row>
    <row r="23" spans="1:20">
      <c r="A23" s="25">
        <v>9</v>
      </c>
      <c r="B23" s="162"/>
      <c r="C23" s="4" t="s">
        <v>1382</v>
      </c>
      <c r="D23" s="4"/>
      <c r="E23" s="4"/>
      <c r="F23" s="4"/>
      <c r="G23" s="253">
        <f>H40</f>
        <v>32163656</v>
      </c>
      <c r="H23" s="254">
        <f>H46</f>
        <v>29459701</v>
      </c>
      <c r="T23" s="224"/>
    </row>
    <row r="24" spans="1:20" ht="15.75" thickBot="1">
      <c r="A24" s="25">
        <v>10</v>
      </c>
      <c r="B24" s="162"/>
      <c r="C24" s="4" t="s">
        <v>1383</v>
      </c>
      <c r="D24" s="4"/>
      <c r="E24" s="4"/>
      <c r="F24" s="4"/>
      <c r="G24" s="426">
        <f>G22-G23</f>
        <v>161724515</v>
      </c>
      <c r="H24" s="427">
        <f>H22-H23</f>
        <v>211538644</v>
      </c>
    </row>
    <row r="25" spans="1:20" ht="15.75" thickTop="1">
      <c r="A25" s="25">
        <v>11</v>
      </c>
      <c r="B25" s="162"/>
      <c r="C25" s="4"/>
      <c r="D25" s="4"/>
      <c r="E25" s="4"/>
      <c r="F25" s="4"/>
      <c r="G25" s="253"/>
      <c r="H25" s="254"/>
    </row>
    <row r="26" spans="1:20">
      <c r="A26" s="25">
        <v>12</v>
      </c>
      <c r="B26" s="162"/>
      <c r="C26" s="4"/>
      <c r="D26" s="4"/>
      <c r="E26" s="4"/>
      <c r="F26" s="4"/>
      <c r="G26" s="253"/>
      <c r="H26" s="254"/>
      <c r="T26" s="224"/>
    </row>
    <row r="27" spans="1:20">
      <c r="A27" s="25">
        <v>13</v>
      </c>
      <c r="B27" s="162"/>
      <c r="C27" s="4"/>
      <c r="D27" s="428"/>
      <c r="E27" s="4"/>
      <c r="F27" s="4"/>
      <c r="G27" s="379"/>
      <c r="H27" s="429"/>
    </row>
    <row r="28" spans="1:20">
      <c r="A28" s="25">
        <v>14</v>
      </c>
      <c r="B28" s="162"/>
      <c r="C28" s="4"/>
      <c r="D28" s="428"/>
      <c r="E28" s="4"/>
      <c r="F28" s="4"/>
      <c r="G28" s="379"/>
      <c r="H28" s="429"/>
    </row>
    <row r="29" spans="1:20">
      <c r="A29" s="25">
        <v>15</v>
      </c>
      <c r="B29" s="162"/>
      <c r="C29" s="4"/>
      <c r="D29" s="428"/>
      <c r="E29" s="4"/>
      <c r="F29" s="4"/>
      <c r="G29" s="379"/>
      <c r="H29" s="429"/>
      <c r="T29" s="224"/>
    </row>
    <row r="30" spans="1:20">
      <c r="A30" s="430"/>
      <c r="B30" s="89"/>
      <c r="C30" s="89"/>
      <c r="D30" s="89"/>
      <c r="E30" s="89"/>
      <c r="F30" s="89"/>
      <c r="G30" s="89"/>
      <c r="H30" s="431"/>
    </row>
    <row r="31" spans="1:20" ht="15.75">
      <c r="A31" s="10" t="s">
        <v>1384</v>
      </c>
      <c r="B31" s="11"/>
      <c r="C31" s="11"/>
      <c r="D31" s="11"/>
      <c r="E31" s="11"/>
      <c r="F31" s="11"/>
      <c r="G31" s="11"/>
      <c r="H31" s="19"/>
    </row>
    <row r="32" spans="1:20">
      <c r="A32" s="160"/>
      <c r="B32" s="4"/>
      <c r="C32" s="4"/>
      <c r="D32" s="4"/>
      <c r="E32" s="4"/>
      <c r="F32" s="4"/>
      <c r="G32" s="4"/>
      <c r="H32" s="134"/>
    </row>
    <row r="33" spans="1:20">
      <c r="A33" s="160"/>
      <c r="B33" s="4"/>
      <c r="C33" s="4" t="s">
        <v>1385</v>
      </c>
      <c r="D33" s="4"/>
      <c r="E33" s="4"/>
      <c r="F33" s="4"/>
      <c r="G33" s="4"/>
      <c r="H33" s="134"/>
      <c r="T33" s="224"/>
    </row>
    <row r="34" spans="1:20">
      <c r="A34" s="160"/>
      <c r="B34" s="4"/>
      <c r="C34" s="4" t="s">
        <v>1916</v>
      </c>
      <c r="D34" s="4"/>
      <c r="E34" s="4"/>
      <c r="F34" s="4"/>
      <c r="G34" s="4"/>
      <c r="H34" s="134"/>
    </row>
    <row r="35" spans="1:20">
      <c r="A35" s="160"/>
      <c r="B35" s="4"/>
      <c r="C35" s="4" t="s">
        <v>1917</v>
      </c>
      <c r="D35" s="4"/>
      <c r="E35" s="4"/>
      <c r="F35" s="4"/>
      <c r="G35" s="4"/>
      <c r="H35" s="134"/>
      <c r="T35" s="224"/>
    </row>
    <row r="36" spans="1:20">
      <c r="A36" s="432"/>
      <c r="B36" s="138"/>
      <c r="C36" s="89"/>
      <c r="D36" s="433"/>
      <c r="E36" s="411" t="s">
        <v>1918</v>
      </c>
      <c r="F36" s="411" t="s">
        <v>1919</v>
      </c>
      <c r="G36" s="433"/>
      <c r="H36" s="431"/>
      <c r="T36" s="224"/>
    </row>
    <row r="37" spans="1:20">
      <c r="A37" s="25"/>
      <c r="B37" s="162"/>
      <c r="C37" s="4"/>
      <c r="D37" s="164" t="s">
        <v>1920</v>
      </c>
      <c r="E37" s="164" t="s">
        <v>1921</v>
      </c>
      <c r="F37" s="164" t="s">
        <v>1922</v>
      </c>
      <c r="G37" s="373"/>
      <c r="H37" s="134"/>
    </row>
    <row r="38" spans="1:20">
      <c r="A38" s="25" t="s">
        <v>1368</v>
      </c>
      <c r="B38" s="162"/>
      <c r="C38" s="85" t="s">
        <v>1801</v>
      </c>
      <c r="D38" s="164" t="s">
        <v>1923</v>
      </c>
      <c r="E38" s="164" t="s">
        <v>1924</v>
      </c>
      <c r="F38" s="164" t="s">
        <v>1925</v>
      </c>
      <c r="G38" s="164" t="s">
        <v>2255</v>
      </c>
      <c r="H38" s="412" t="s">
        <v>1009</v>
      </c>
    </row>
    <row r="39" spans="1:20">
      <c r="A39" s="32" t="s">
        <v>1371</v>
      </c>
      <c r="B39" s="142"/>
      <c r="C39" s="141" t="s">
        <v>2070</v>
      </c>
      <c r="D39" s="416" t="s">
        <v>1372</v>
      </c>
      <c r="E39" s="416" t="s">
        <v>1373</v>
      </c>
      <c r="F39" s="416" t="s">
        <v>1926</v>
      </c>
      <c r="G39" s="416" t="s">
        <v>1927</v>
      </c>
      <c r="H39" s="417" t="s">
        <v>1928</v>
      </c>
    </row>
    <row r="40" spans="1:20">
      <c r="A40" s="25">
        <v>21</v>
      </c>
      <c r="B40" s="162"/>
      <c r="C40" s="4" t="s">
        <v>1929</v>
      </c>
      <c r="D40" s="434">
        <v>32163656</v>
      </c>
      <c r="E40" s="435"/>
      <c r="F40" s="435"/>
      <c r="G40" s="435"/>
      <c r="H40" s="436">
        <f>SUM(D40:G40)</f>
        <v>32163656</v>
      </c>
      <c r="K40" s="1173"/>
    </row>
    <row r="41" spans="1:20">
      <c r="A41" s="25">
        <v>22</v>
      </c>
      <c r="B41" s="162"/>
      <c r="C41" s="4" t="s">
        <v>1930</v>
      </c>
      <c r="D41" s="422">
        <v>4108536</v>
      </c>
      <c r="E41" s="379"/>
      <c r="F41" s="379"/>
      <c r="G41" s="379"/>
      <c r="H41" s="254">
        <f>SUM(D41:G41)</f>
        <v>4108536</v>
      </c>
    </row>
    <row r="42" spans="1:20">
      <c r="A42" s="25">
        <v>23</v>
      </c>
      <c r="B42" s="162"/>
      <c r="C42" s="4" t="s">
        <v>1931</v>
      </c>
      <c r="D42" s="422">
        <v>12064380</v>
      </c>
      <c r="E42" s="379"/>
      <c r="F42" s="379"/>
      <c r="G42" s="379"/>
      <c r="H42" s="254">
        <f>SUM(D42:G42)</f>
        <v>12064380</v>
      </c>
    </row>
    <row r="43" spans="1:20">
      <c r="A43" s="25">
        <v>24</v>
      </c>
      <c r="B43" s="162"/>
      <c r="C43" s="4" t="s">
        <v>1932</v>
      </c>
      <c r="D43" s="422">
        <v>5251889</v>
      </c>
      <c r="E43" s="379"/>
      <c r="F43" s="379"/>
      <c r="G43" s="379"/>
      <c r="H43" s="254">
        <f>SUM(D43:G43)</f>
        <v>5251889</v>
      </c>
    </row>
    <row r="44" spans="1:20">
      <c r="A44" s="25">
        <v>25</v>
      </c>
      <c r="B44" s="162"/>
      <c r="C44" s="1" t="s">
        <v>1883</v>
      </c>
      <c r="D44" s="437" t="s">
        <v>516</v>
      </c>
      <c r="E44" s="379"/>
      <c r="F44" s="379"/>
      <c r="G44" s="379"/>
      <c r="H44" s="254"/>
    </row>
    <row r="45" spans="1:20">
      <c r="A45" s="25">
        <v>26</v>
      </c>
      <c r="B45" s="162"/>
      <c r="C45" s="4"/>
      <c r="D45" s="253"/>
      <c r="E45" s="253"/>
      <c r="F45" s="253"/>
      <c r="G45" s="253"/>
      <c r="H45" s="254"/>
    </row>
    <row r="46" spans="1:20" ht="15.75" thickBot="1">
      <c r="A46" s="25">
        <v>27</v>
      </c>
      <c r="B46" s="162"/>
      <c r="C46" s="4" t="s">
        <v>1933</v>
      </c>
      <c r="D46" s="426">
        <f>D40+D41-D42+SUM(D43:D45)</f>
        <v>29459701</v>
      </c>
      <c r="E46" s="426">
        <f>E40+E41-E42+SUM(E43:E45)</f>
        <v>0</v>
      </c>
      <c r="F46" s="426">
        <f>F40+F41-F42+SUM(F43:F45)</f>
        <v>0</v>
      </c>
      <c r="G46" s="426">
        <f>G40+G41-G42+SUM(G43:G45)</f>
        <v>0</v>
      </c>
      <c r="H46" s="438">
        <f>H40+H41-H42+SUM(H43:H45)</f>
        <v>29459701</v>
      </c>
      <c r="I46" s="439"/>
      <c r="K46" s="1173"/>
    </row>
    <row r="47" spans="1:20" ht="15.75" thickTop="1">
      <c r="A47" s="25">
        <v>28</v>
      </c>
      <c r="B47" s="162"/>
      <c r="C47" s="4"/>
      <c r="D47" s="4"/>
      <c r="E47" s="4"/>
      <c r="F47" s="4"/>
      <c r="G47" s="4"/>
      <c r="H47" s="134"/>
    </row>
    <row r="48" spans="1:20">
      <c r="A48" s="25">
        <v>29</v>
      </c>
      <c r="B48" s="162"/>
      <c r="C48" s="4" t="s">
        <v>1934</v>
      </c>
      <c r="D48" s="4"/>
      <c r="E48" s="4"/>
      <c r="F48" s="4"/>
      <c r="G48" s="4"/>
      <c r="H48" s="436"/>
    </row>
    <row r="49" spans="1:8">
      <c r="A49" s="25">
        <v>30</v>
      </c>
      <c r="B49" s="162"/>
      <c r="C49" s="4"/>
      <c r="D49" s="4"/>
      <c r="E49" s="4"/>
      <c r="F49" s="4"/>
      <c r="G49" s="4"/>
      <c r="H49" s="134"/>
    </row>
    <row r="50" spans="1:8">
      <c r="A50" s="25">
        <v>31</v>
      </c>
      <c r="B50" s="162"/>
      <c r="C50" s="4"/>
      <c r="D50" s="4"/>
      <c r="E50" s="4"/>
      <c r="F50" s="4"/>
      <c r="G50" s="4"/>
      <c r="H50" s="134"/>
    </row>
    <row r="51" spans="1:8">
      <c r="A51" s="25">
        <v>32</v>
      </c>
      <c r="B51" s="162"/>
      <c r="C51" s="4"/>
      <c r="D51" s="1546"/>
      <c r="E51" s="4"/>
      <c r="F51" s="4"/>
      <c r="G51" s="4"/>
      <c r="H51" s="134"/>
    </row>
    <row r="52" spans="1:8">
      <c r="A52" s="25">
        <v>33</v>
      </c>
      <c r="B52" s="162"/>
      <c r="C52" s="4"/>
      <c r="D52" s="4"/>
      <c r="E52" s="4"/>
      <c r="F52" s="4"/>
      <c r="G52" s="4"/>
      <c r="H52" s="134"/>
    </row>
    <row r="53" spans="1:8">
      <c r="A53" s="25">
        <v>34</v>
      </c>
      <c r="B53" s="162"/>
      <c r="C53" s="4"/>
      <c r="D53" s="4"/>
      <c r="E53" s="4"/>
      <c r="F53" s="4"/>
      <c r="G53" s="4"/>
      <c r="H53" s="134"/>
    </row>
    <row r="54" spans="1:8">
      <c r="A54" s="25">
        <v>35</v>
      </c>
      <c r="B54" s="162"/>
      <c r="C54" s="4"/>
      <c r="D54" s="4"/>
      <c r="E54" s="4"/>
      <c r="F54" s="4"/>
      <c r="G54" s="4"/>
      <c r="H54" s="134"/>
    </row>
    <row r="55" spans="1:8">
      <c r="A55" s="25">
        <v>36</v>
      </c>
      <c r="B55" s="162"/>
      <c r="C55" s="4"/>
      <c r="D55" s="4"/>
      <c r="E55" s="4"/>
      <c r="F55" s="4"/>
      <c r="G55" s="4"/>
      <c r="H55" s="134"/>
    </row>
    <row r="56" spans="1:8">
      <c r="A56" s="25">
        <v>37</v>
      </c>
      <c r="B56" s="162"/>
      <c r="C56" s="4"/>
      <c r="D56" s="4"/>
      <c r="E56" s="4"/>
      <c r="F56" s="4"/>
      <c r="G56" s="4"/>
      <c r="H56" s="134"/>
    </row>
    <row r="57" spans="1:8" ht="11.1" customHeight="1">
      <c r="A57" s="25">
        <v>38</v>
      </c>
      <c r="B57" s="162"/>
      <c r="C57" s="4"/>
      <c r="D57" s="4"/>
      <c r="E57" s="4"/>
      <c r="F57" s="4"/>
      <c r="G57" s="4"/>
      <c r="H57" s="134"/>
    </row>
    <row r="58" spans="1:8">
      <c r="A58" s="25">
        <v>39</v>
      </c>
      <c r="B58" s="162"/>
      <c r="C58" s="4"/>
      <c r="D58" s="4"/>
      <c r="E58" s="4"/>
      <c r="F58" s="4"/>
      <c r="G58" s="4"/>
      <c r="H58" s="134"/>
    </row>
    <row r="59" spans="1:8" ht="15.75" thickBot="1">
      <c r="A59" s="407">
        <v>40</v>
      </c>
      <c r="B59" s="169"/>
      <c r="C59" s="168"/>
      <c r="D59" s="168"/>
      <c r="E59" s="168"/>
      <c r="F59" s="168"/>
      <c r="G59" s="168"/>
      <c r="H59" s="440"/>
    </row>
    <row r="60" spans="1:8">
      <c r="A60" s="89"/>
      <c r="B60" s="89"/>
      <c r="C60" s="89"/>
      <c r="D60" s="89"/>
      <c r="E60" s="89"/>
      <c r="F60" s="89"/>
      <c r="G60" s="89"/>
      <c r="H60" s="441" t="s">
        <v>1935</v>
      </c>
    </row>
    <row r="61" spans="1:8">
      <c r="A61" s="442" t="s">
        <v>1776</v>
      </c>
      <c r="B61" s="93"/>
      <c r="C61" s="93"/>
      <c r="D61" s="93"/>
      <c r="E61" s="442"/>
      <c r="F61" s="442"/>
      <c r="G61" s="442"/>
      <c r="H61" s="442"/>
    </row>
    <row r="69" spans="3:3">
      <c r="C69" s="113"/>
    </row>
    <row r="71" spans="3:3">
      <c r="C71" s="113"/>
    </row>
    <row r="72" spans="3:3">
      <c r="C72" s="113"/>
    </row>
    <row r="73" spans="3:3">
      <c r="C73" s="113"/>
    </row>
    <row r="74" spans="3:3">
      <c r="C74" s="113"/>
    </row>
    <row r="75" spans="3:3">
      <c r="C75" s="113"/>
    </row>
    <row r="76" spans="3:3">
      <c r="C76" s="113"/>
    </row>
    <row r="77" spans="3:3">
      <c r="C77" s="113"/>
    </row>
  </sheetData>
  <printOptions horizontalCentered="1" verticalCentered="1"/>
  <pageMargins left="0.5" right="0.5" top="0.5" bottom="0.5" header="0.5" footer="0.5"/>
  <pageSetup scale="79" orientation="portrait" r:id="rId1"/>
  <headerFooter alignWithMargins="0"/>
  <rowBreaks count="1" manualBreakCount="1">
    <brk id="61"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83"/>
  <sheetViews>
    <sheetView defaultGridColor="0" topLeftCell="A34" colorId="22" zoomScale="70" zoomScaleNormal="70" zoomScaleSheetLayoutView="70" workbookViewId="0">
      <selection activeCell="I66" sqref="I66"/>
    </sheetView>
  </sheetViews>
  <sheetFormatPr defaultColWidth="9.6640625" defaultRowHeight="15"/>
  <cols>
    <col min="1" max="1" width="4.6640625" style="1" customWidth="1"/>
    <col min="2" max="2" width="32.21875" style="1" customWidth="1"/>
    <col min="3" max="6" width="15.6640625" style="1" customWidth="1"/>
    <col min="7" max="7" width="13.109375" style="1" customWidth="1"/>
    <col min="8" max="16384" width="9.6640625" style="1"/>
  </cols>
  <sheetData>
    <row r="1" spans="1:7" ht="15.75" thickBot="1">
      <c r="A1" s="2" t="str">
        <f>'Data Sheet'!$A$49</f>
        <v>Annual Report of The Brooklyn Union Gas Company d/b/a National Grid New York</v>
      </c>
      <c r="B1" s="371"/>
      <c r="C1" s="371"/>
      <c r="D1" s="371"/>
      <c r="E1" s="371"/>
      <c r="F1" s="226" t="str">
        <f>'Data Sheet'!$A$45</f>
        <v>Year ended December 31, 2016</v>
      </c>
      <c r="G1" s="12"/>
    </row>
    <row r="2" spans="1:7">
      <c r="A2" s="443"/>
      <c r="B2" s="444"/>
      <c r="C2" s="444"/>
      <c r="D2" s="444"/>
      <c r="E2" s="444"/>
      <c r="F2" s="444"/>
      <c r="G2" s="445"/>
    </row>
    <row r="3" spans="1:7" ht="15.75">
      <c r="A3" s="446" t="s">
        <v>2962</v>
      </c>
      <c r="B3" s="447"/>
      <c r="C3" s="447"/>
      <c r="D3" s="447"/>
      <c r="E3" s="447"/>
      <c r="F3" s="447"/>
      <c r="G3" s="448"/>
    </row>
    <row r="4" spans="1:7">
      <c r="A4" s="123"/>
      <c r="B4" s="115"/>
      <c r="C4" s="115"/>
      <c r="D4" s="115"/>
      <c r="E4" s="115"/>
      <c r="F4" s="115"/>
      <c r="G4" s="124"/>
    </row>
    <row r="5" spans="1:7">
      <c r="A5" s="160" t="s">
        <v>1936</v>
      </c>
      <c r="B5" s="337" t="s">
        <v>1937</v>
      </c>
      <c r="C5" s="337"/>
      <c r="D5" s="337"/>
      <c r="E5" s="337"/>
      <c r="F5" s="337"/>
      <c r="G5" s="449"/>
    </row>
    <row r="6" spans="1:7">
      <c r="A6" s="450" t="s">
        <v>1938</v>
      </c>
      <c r="B6" s="451" t="s">
        <v>2504</v>
      </c>
      <c r="C6" s="451"/>
      <c r="D6" s="451"/>
      <c r="E6" s="451"/>
      <c r="F6" s="451"/>
      <c r="G6" s="350"/>
    </row>
    <row r="7" spans="1:7">
      <c r="A7" s="160" t="s">
        <v>1939</v>
      </c>
      <c r="B7" s="337" t="s">
        <v>1940</v>
      </c>
      <c r="C7" s="451"/>
      <c r="D7" s="451"/>
      <c r="E7" s="451"/>
      <c r="F7" s="451"/>
      <c r="G7" s="350"/>
    </row>
    <row r="8" spans="1:7">
      <c r="A8" s="160"/>
      <c r="B8" s="337" t="s">
        <v>1941</v>
      </c>
      <c r="C8" s="337"/>
      <c r="D8" s="337"/>
      <c r="E8" s="337"/>
      <c r="F8" s="337"/>
      <c r="G8" s="449"/>
    </row>
    <row r="9" spans="1:7">
      <c r="A9" s="160" t="s">
        <v>1942</v>
      </c>
      <c r="B9" s="337" t="s">
        <v>1943</v>
      </c>
      <c r="C9" s="337"/>
      <c r="D9" s="337"/>
      <c r="E9" s="337"/>
      <c r="F9" s="337"/>
      <c r="G9" s="449"/>
    </row>
    <row r="10" spans="1:7">
      <c r="A10" s="450" t="s">
        <v>1944</v>
      </c>
      <c r="B10" s="451" t="s">
        <v>2505</v>
      </c>
      <c r="C10" s="451"/>
      <c r="D10" s="451"/>
      <c r="E10" s="451"/>
      <c r="F10" s="451"/>
      <c r="G10" s="350"/>
    </row>
    <row r="11" spans="1:7">
      <c r="A11" s="450"/>
      <c r="B11" s="451" t="s">
        <v>1945</v>
      </c>
      <c r="C11" s="451"/>
      <c r="D11" s="451"/>
      <c r="E11" s="451"/>
      <c r="F11" s="451"/>
      <c r="G11" s="350"/>
    </row>
    <row r="12" spans="1:7">
      <c r="A12" s="160" t="s">
        <v>1946</v>
      </c>
      <c r="B12" s="337" t="s">
        <v>1413</v>
      </c>
      <c r="C12" s="451"/>
      <c r="D12" s="451"/>
      <c r="E12" s="451"/>
      <c r="F12" s="451"/>
      <c r="G12" s="350"/>
    </row>
    <row r="13" spans="1:7">
      <c r="A13" s="160"/>
      <c r="B13" s="337"/>
      <c r="C13" s="337"/>
      <c r="D13" s="337"/>
      <c r="E13" s="337"/>
      <c r="F13" s="337"/>
      <c r="G13" s="449"/>
    </row>
    <row r="14" spans="1:7">
      <c r="A14" s="396"/>
      <c r="B14" s="371"/>
      <c r="C14" s="371"/>
      <c r="D14" s="371"/>
      <c r="E14" s="371"/>
      <c r="F14" s="371"/>
      <c r="G14" s="372"/>
    </row>
    <row r="15" spans="1:7">
      <c r="A15" s="160"/>
      <c r="B15" s="162"/>
      <c r="C15" s="151" t="s">
        <v>1343</v>
      </c>
      <c r="D15" s="142"/>
      <c r="E15" s="371"/>
      <c r="F15" s="151" t="s">
        <v>1343</v>
      </c>
      <c r="G15" s="155"/>
    </row>
    <row r="16" spans="1:7">
      <c r="A16" s="160"/>
      <c r="B16" s="162"/>
      <c r="C16" s="151" t="s">
        <v>1367</v>
      </c>
      <c r="D16" s="162"/>
      <c r="E16" s="162"/>
      <c r="F16" s="151" t="s">
        <v>1769</v>
      </c>
      <c r="G16" s="149" t="s">
        <v>1414</v>
      </c>
    </row>
    <row r="17" spans="1:7">
      <c r="A17" s="160" t="s">
        <v>1973</v>
      </c>
      <c r="B17" s="151" t="s">
        <v>1415</v>
      </c>
      <c r="C17" s="151" t="s">
        <v>1370</v>
      </c>
      <c r="D17" s="151" t="s">
        <v>1416</v>
      </c>
      <c r="E17" s="151" t="s">
        <v>1417</v>
      </c>
      <c r="F17" s="151" t="s">
        <v>1771</v>
      </c>
      <c r="G17" s="149" t="s">
        <v>1418</v>
      </c>
    </row>
    <row r="18" spans="1:7">
      <c r="A18" s="396" t="s">
        <v>1419</v>
      </c>
      <c r="B18" s="452" t="s">
        <v>2070</v>
      </c>
      <c r="C18" s="452" t="s">
        <v>2071</v>
      </c>
      <c r="D18" s="452" t="s">
        <v>514</v>
      </c>
      <c r="E18" s="452" t="s">
        <v>564</v>
      </c>
      <c r="F18" s="452" t="s">
        <v>1335</v>
      </c>
      <c r="G18" s="143" t="s">
        <v>1336</v>
      </c>
    </row>
    <row r="19" spans="1:7">
      <c r="A19" s="160">
        <v>1</v>
      </c>
      <c r="B19" s="162"/>
      <c r="C19" s="453"/>
      <c r="D19" s="453"/>
      <c r="E19" s="453"/>
      <c r="F19" s="453"/>
      <c r="G19" s="398"/>
    </row>
    <row r="20" spans="1:7">
      <c r="A20" s="160">
        <v>2</v>
      </c>
      <c r="B20" s="162" t="s">
        <v>2915</v>
      </c>
      <c r="C20" s="454"/>
      <c r="D20" s="454"/>
      <c r="E20" s="454"/>
      <c r="F20" s="454"/>
      <c r="G20" s="398"/>
    </row>
    <row r="21" spans="1:7">
      <c r="A21" s="160">
        <v>3</v>
      </c>
      <c r="B21" s="162"/>
      <c r="C21" s="454"/>
      <c r="D21" s="454"/>
      <c r="E21" s="454"/>
      <c r="F21" s="454"/>
      <c r="G21" s="398"/>
    </row>
    <row r="22" spans="1:7">
      <c r="A22" s="160">
        <v>4</v>
      </c>
      <c r="B22" s="162"/>
      <c r="C22" s="454"/>
      <c r="D22" s="454"/>
      <c r="E22" s="454"/>
      <c r="F22" s="454"/>
      <c r="G22" s="398"/>
    </row>
    <row r="23" spans="1:7">
      <c r="A23" s="160">
        <v>5</v>
      </c>
      <c r="B23" s="162"/>
      <c r="C23" s="454"/>
      <c r="D23" s="454"/>
      <c r="E23" s="454"/>
      <c r="F23" s="454"/>
      <c r="G23" s="398"/>
    </row>
    <row r="24" spans="1:7">
      <c r="A24" s="160">
        <v>6</v>
      </c>
      <c r="B24" s="162"/>
      <c r="C24" s="454"/>
      <c r="D24" s="454"/>
      <c r="E24" s="454"/>
      <c r="F24" s="454"/>
      <c r="G24" s="398"/>
    </row>
    <row r="25" spans="1:7">
      <c r="A25" s="160">
        <v>7</v>
      </c>
      <c r="B25" s="162"/>
      <c r="C25" s="454"/>
      <c r="D25" s="454"/>
      <c r="E25" s="454"/>
      <c r="F25" s="454"/>
      <c r="G25" s="398"/>
    </row>
    <row r="26" spans="1:7">
      <c r="A26" s="160">
        <v>8</v>
      </c>
      <c r="B26" s="162"/>
      <c r="C26" s="454"/>
      <c r="D26" s="454"/>
      <c r="E26" s="454"/>
      <c r="F26" s="454"/>
      <c r="G26" s="398"/>
    </row>
    <row r="27" spans="1:7">
      <c r="A27" s="160">
        <v>9</v>
      </c>
      <c r="B27" s="162"/>
      <c r="C27" s="454"/>
      <c r="D27" s="454"/>
      <c r="E27" s="454"/>
      <c r="F27" s="454"/>
      <c r="G27" s="398"/>
    </row>
    <row r="28" spans="1:7">
      <c r="A28" s="160">
        <v>10</v>
      </c>
      <c r="B28" s="455" t="s">
        <v>1420</v>
      </c>
      <c r="C28" s="456">
        <f>SUM(C20:C27)</f>
        <v>0</v>
      </c>
      <c r="D28" s="456">
        <f>SUM(D20:D27)</f>
        <v>0</v>
      </c>
      <c r="E28" s="456">
        <f>SUM(E20:E27)</f>
        <v>0</v>
      </c>
      <c r="F28" s="456">
        <f>SUM(F20:F27)</f>
        <v>0</v>
      </c>
      <c r="G28" s="384">
        <f>SUM(G20:G27)</f>
        <v>0</v>
      </c>
    </row>
    <row r="29" spans="1:7">
      <c r="A29" s="160">
        <v>11</v>
      </c>
      <c r="B29" s="162"/>
      <c r="C29" s="454"/>
      <c r="D29" s="454"/>
      <c r="E29" s="454"/>
      <c r="F29" s="454"/>
      <c r="G29" s="398"/>
    </row>
    <row r="30" spans="1:7">
      <c r="A30" s="160">
        <v>12</v>
      </c>
      <c r="B30" s="162" t="s">
        <v>2964</v>
      </c>
      <c r="C30" s="453">
        <v>39520398</v>
      </c>
      <c r="D30" s="453">
        <v>616344131</v>
      </c>
      <c r="E30" s="453">
        <v>404679921</v>
      </c>
      <c r="F30" s="453">
        <f>C30+D30-E30</f>
        <v>251184608</v>
      </c>
      <c r="G30" s="398"/>
    </row>
    <row r="31" spans="1:7">
      <c r="A31" s="160">
        <v>13</v>
      </c>
      <c r="B31" s="162" t="s">
        <v>3007</v>
      </c>
      <c r="C31" s="454">
        <v>1778869</v>
      </c>
      <c r="D31" s="454">
        <v>2329444</v>
      </c>
      <c r="E31" s="454">
        <v>2281731</v>
      </c>
      <c r="F31" s="454">
        <f>C31+D31-E31</f>
        <v>1826582</v>
      </c>
      <c r="G31" s="398"/>
    </row>
    <row r="32" spans="1:7">
      <c r="A32" s="160">
        <v>14</v>
      </c>
      <c r="B32" s="162" t="s">
        <v>2255</v>
      </c>
      <c r="C32" s="454">
        <v>2128059</v>
      </c>
      <c r="D32" s="454">
        <v>13312273</v>
      </c>
      <c r="E32" s="454">
        <f>13222996+849</f>
        <v>13223845</v>
      </c>
      <c r="F32" s="454">
        <f>C32+D32-E32</f>
        <v>2216487</v>
      </c>
      <c r="G32" s="397"/>
    </row>
    <row r="33" spans="1:7">
      <c r="A33" s="160">
        <v>15</v>
      </c>
      <c r="B33" s="162"/>
      <c r="C33" s="454"/>
      <c r="D33" s="454"/>
      <c r="E33" s="454"/>
      <c r="F33" s="454"/>
      <c r="G33" s="398"/>
    </row>
    <row r="34" spans="1:7">
      <c r="A34" s="160">
        <v>16</v>
      </c>
      <c r="B34" s="162"/>
      <c r="C34" s="454"/>
      <c r="D34" s="454"/>
      <c r="E34" s="454"/>
      <c r="F34" s="454"/>
      <c r="G34" s="398"/>
    </row>
    <row r="35" spans="1:7">
      <c r="A35" s="160">
        <v>17</v>
      </c>
      <c r="B35" s="162"/>
      <c r="C35" s="454"/>
      <c r="D35" s="454"/>
      <c r="E35" s="454"/>
      <c r="F35" s="454"/>
      <c r="G35" s="398"/>
    </row>
    <row r="36" spans="1:7">
      <c r="A36" s="160">
        <v>18</v>
      </c>
      <c r="B36" s="162"/>
      <c r="C36" s="454"/>
      <c r="D36" s="454"/>
      <c r="E36" s="454"/>
      <c r="F36" s="454"/>
      <c r="G36" s="398" t="s">
        <v>516</v>
      </c>
    </row>
    <row r="37" spans="1:7">
      <c r="A37" s="160">
        <v>19</v>
      </c>
      <c r="B37" s="162" t="s">
        <v>516</v>
      </c>
      <c r="C37" s="454"/>
      <c r="D37" s="454" t="s">
        <v>516</v>
      </c>
      <c r="E37" s="454" t="s">
        <v>516</v>
      </c>
      <c r="F37" s="454"/>
      <c r="G37" s="398"/>
    </row>
    <row r="38" spans="1:7">
      <c r="A38" s="160">
        <v>20</v>
      </c>
      <c r="B38" s="162" t="s">
        <v>516</v>
      </c>
      <c r="C38" s="454"/>
      <c r="D38" s="454" t="s">
        <v>516</v>
      </c>
      <c r="E38" s="454" t="s">
        <v>516</v>
      </c>
      <c r="F38" s="454"/>
      <c r="G38" s="398"/>
    </row>
    <row r="39" spans="1:7">
      <c r="A39" s="160">
        <v>21</v>
      </c>
      <c r="B39" s="162" t="s">
        <v>516</v>
      </c>
      <c r="C39" s="454"/>
      <c r="D39" s="454" t="s">
        <v>516</v>
      </c>
      <c r="E39" s="454" t="s">
        <v>516</v>
      </c>
      <c r="F39" s="454"/>
      <c r="G39" s="398"/>
    </row>
    <row r="40" spans="1:7">
      <c r="A40" s="160">
        <v>22</v>
      </c>
      <c r="B40" s="162" t="s">
        <v>516</v>
      </c>
      <c r="C40" s="454"/>
      <c r="D40" s="454" t="s">
        <v>516</v>
      </c>
      <c r="E40" s="454" t="s">
        <v>516</v>
      </c>
      <c r="F40" s="454"/>
      <c r="G40" s="398"/>
    </row>
    <row r="41" spans="1:7">
      <c r="A41" s="160">
        <v>23</v>
      </c>
      <c r="B41" s="162" t="s">
        <v>516</v>
      </c>
      <c r="C41" s="454"/>
      <c r="D41" s="454"/>
      <c r="E41" s="454" t="s">
        <v>516</v>
      </c>
      <c r="F41" s="454"/>
      <c r="G41" s="398"/>
    </row>
    <row r="42" spans="1:7">
      <c r="A42" s="160">
        <v>24</v>
      </c>
      <c r="B42" s="162"/>
      <c r="C42" s="454"/>
      <c r="D42" s="454"/>
      <c r="E42" s="454"/>
      <c r="F42" s="454"/>
      <c r="G42" s="398"/>
    </row>
    <row r="43" spans="1:7">
      <c r="A43" s="160">
        <v>25</v>
      </c>
      <c r="B43" s="162"/>
      <c r="C43" s="454"/>
      <c r="D43" s="454"/>
      <c r="E43" s="454"/>
      <c r="F43" s="454"/>
      <c r="G43" s="398" t="s">
        <v>516</v>
      </c>
    </row>
    <row r="44" spans="1:7">
      <c r="A44" s="160">
        <v>26</v>
      </c>
      <c r="B44" s="162"/>
      <c r="C44" s="454"/>
      <c r="D44" s="454"/>
      <c r="E44" s="454"/>
      <c r="F44" s="454"/>
      <c r="G44" s="398"/>
    </row>
    <row r="45" spans="1:7">
      <c r="A45" s="160">
        <v>27</v>
      </c>
      <c r="B45" s="162"/>
      <c r="C45" s="454"/>
      <c r="D45" s="454"/>
      <c r="E45" s="454"/>
      <c r="F45" s="454"/>
      <c r="G45" s="398"/>
    </row>
    <row r="46" spans="1:7">
      <c r="A46" s="160">
        <v>28</v>
      </c>
      <c r="B46" s="162"/>
      <c r="C46" s="454"/>
      <c r="D46" s="454"/>
      <c r="E46" s="454"/>
      <c r="F46" s="454"/>
      <c r="G46" s="398"/>
    </row>
    <row r="47" spans="1:7">
      <c r="A47" s="160">
        <v>29</v>
      </c>
      <c r="B47" s="162"/>
      <c r="C47" s="454"/>
      <c r="D47" s="454"/>
      <c r="E47" s="454"/>
      <c r="F47" s="454"/>
      <c r="G47" s="398"/>
    </row>
    <row r="48" spans="1:7">
      <c r="A48" s="160">
        <v>30</v>
      </c>
      <c r="B48" s="162"/>
      <c r="C48" s="454"/>
      <c r="D48" s="454" t="s">
        <v>516</v>
      </c>
      <c r="E48" s="454" t="s">
        <v>516</v>
      </c>
      <c r="F48" s="454"/>
      <c r="G48" s="398"/>
    </row>
    <row r="49" spans="1:7">
      <c r="A49" s="160">
        <v>31</v>
      </c>
      <c r="B49" s="162"/>
      <c r="C49" s="454"/>
      <c r="D49" s="454"/>
      <c r="E49" s="454"/>
      <c r="F49" s="454"/>
      <c r="G49" s="398"/>
    </row>
    <row r="50" spans="1:7">
      <c r="A50" s="160">
        <v>32</v>
      </c>
      <c r="B50" s="162"/>
      <c r="C50" s="454"/>
      <c r="D50" s="454"/>
      <c r="E50" s="454"/>
      <c r="F50" s="454"/>
      <c r="G50" s="398"/>
    </row>
    <row r="51" spans="1:7">
      <c r="A51" s="160">
        <v>33</v>
      </c>
      <c r="B51" s="162"/>
      <c r="C51" s="454"/>
      <c r="D51" s="454"/>
      <c r="E51" s="454"/>
      <c r="F51" s="454"/>
      <c r="G51" s="398"/>
    </row>
    <row r="52" spans="1:7">
      <c r="A52" s="160">
        <v>34</v>
      </c>
      <c r="B52" s="162"/>
      <c r="C52" s="454"/>
      <c r="D52" s="454"/>
      <c r="E52" s="454"/>
      <c r="F52" s="454"/>
      <c r="G52" s="398"/>
    </row>
    <row r="53" spans="1:7">
      <c r="A53" s="160">
        <v>35</v>
      </c>
      <c r="B53" s="162"/>
      <c r="C53" s="454"/>
      <c r="D53" s="454"/>
      <c r="E53" s="454"/>
      <c r="F53" s="454"/>
      <c r="G53" s="398"/>
    </row>
    <row r="54" spans="1:7">
      <c r="A54" s="160">
        <v>36</v>
      </c>
      <c r="B54" s="162"/>
      <c r="C54" s="454"/>
      <c r="D54" s="454"/>
      <c r="E54" s="454"/>
      <c r="F54" s="454"/>
      <c r="G54" s="398"/>
    </row>
    <row r="55" spans="1:7">
      <c r="A55" s="160">
        <v>37</v>
      </c>
      <c r="B55" s="162"/>
      <c r="C55" s="454"/>
      <c r="D55" s="454"/>
      <c r="E55" s="454"/>
      <c r="F55" s="454"/>
      <c r="G55" s="398"/>
    </row>
    <row r="56" spans="1:7">
      <c r="A56" s="160">
        <v>38</v>
      </c>
      <c r="B56" s="162"/>
      <c r="C56" s="454"/>
      <c r="D56" s="454"/>
      <c r="E56" s="454"/>
      <c r="F56" s="454"/>
      <c r="G56" s="398"/>
    </row>
    <row r="57" spans="1:7">
      <c r="A57" s="160">
        <v>39</v>
      </c>
      <c r="B57" s="162"/>
      <c r="C57" s="454"/>
      <c r="D57" s="454"/>
      <c r="E57" s="454"/>
      <c r="F57" s="454"/>
      <c r="G57" s="398"/>
    </row>
    <row r="58" spans="1:7">
      <c r="A58" s="160">
        <v>40</v>
      </c>
      <c r="B58" s="162"/>
      <c r="C58" s="454"/>
      <c r="D58" s="454"/>
      <c r="E58" s="454"/>
      <c r="F58" s="454"/>
      <c r="G58" s="398"/>
    </row>
    <row r="59" spans="1:7">
      <c r="A59" s="160">
        <v>41</v>
      </c>
      <c r="B59" s="162"/>
      <c r="C59" s="454"/>
      <c r="D59" s="454"/>
      <c r="E59" s="454"/>
      <c r="F59" s="454"/>
      <c r="G59" s="398"/>
    </row>
    <row r="60" spans="1:7">
      <c r="A60" s="160">
        <v>42</v>
      </c>
      <c r="B60" s="162"/>
      <c r="C60" s="454"/>
      <c r="D60" s="454"/>
      <c r="E60" s="454"/>
      <c r="F60" s="454"/>
      <c r="G60" s="398"/>
    </row>
    <row r="61" spans="1:7">
      <c r="A61" s="160">
        <v>43</v>
      </c>
      <c r="B61" s="162"/>
      <c r="C61" s="454"/>
      <c r="D61" s="454"/>
      <c r="E61" s="454"/>
      <c r="F61" s="454"/>
      <c r="G61" s="398"/>
    </row>
    <row r="62" spans="1:7">
      <c r="A62" s="160">
        <v>44</v>
      </c>
      <c r="B62" s="162"/>
      <c r="C62" s="454"/>
      <c r="D62" s="454"/>
      <c r="E62" s="454"/>
      <c r="F62" s="454"/>
      <c r="G62" s="398"/>
    </row>
    <row r="63" spans="1:7">
      <c r="A63" s="160">
        <v>45</v>
      </c>
      <c r="B63" s="162"/>
      <c r="C63" s="454"/>
      <c r="D63" s="454"/>
      <c r="E63" s="454"/>
      <c r="F63" s="454"/>
      <c r="G63" s="398"/>
    </row>
    <row r="64" spans="1:7">
      <c r="A64" s="160">
        <v>46</v>
      </c>
      <c r="B64" s="162"/>
      <c r="C64" s="454"/>
      <c r="D64" s="454"/>
      <c r="E64" s="454"/>
      <c r="F64" s="454"/>
      <c r="G64" s="398"/>
    </row>
    <row r="65" spans="1:7">
      <c r="A65" s="160">
        <v>47</v>
      </c>
      <c r="B65" s="162"/>
      <c r="C65" s="454"/>
      <c r="D65" s="454"/>
      <c r="E65" s="454"/>
      <c r="F65" s="454"/>
      <c r="G65" s="398"/>
    </row>
    <row r="66" spans="1:7" ht="15.75" thickBot="1">
      <c r="A66" s="457">
        <v>48</v>
      </c>
      <c r="B66" s="458" t="s">
        <v>2963</v>
      </c>
      <c r="C66" s="459">
        <f>SUM(C30:C65)</f>
        <v>43427326</v>
      </c>
      <c r="D66" s="459">
        <f>SUM(D30:D65)</f>
        <v>631985848</v>
      </c>
      <c r="E66" s="459">
        <f>SUM(E30:E65)</f>
        <v>420185497</v>
      </c>
      <c r="F66" s="459">
        <f>SUM(F30:F65)</f>
        <v>255227677</v>
      </c>
      <c r="G66" s="389">
        <f>SUM(G30:G65)</f>
        <v>0</v>
      </c>
    </row>
    <row r="67" spans="1:7">
      <c r="A67" s="152" t="s">
        <v>2574</v>
      </c>
      <c r="B67" s="152"/>
      <c r="C67" s="4"/>
      <c r="D67" s="4"/>
      <c r="E67" s="4"/>
      <c r="F67" s="4"/>
      <c r="G67" s="4"/>
    </row>
    <row r="68" spans="1:7">
      <c r="A68" s="12" t="s">
        <v>1421</v>
      </c>
      <c r="B68" s="12"/>
      <c r="C68" s="12"/>
      <c r="D68" s="12"/>
      <c r="E68" s="12"/>
      <c r="F68" s="12"/>
      <c r="G68" s="12"/>
    </row>
    <row r="69" spans="1:7" ht="18">
      <c r="A69" s="322"/>
      <c r="B69" s="322"/>
      <c r="C69" s="322"/>
      <c r="D69" s="322"/>
      <c r="E69" s="322"/>
      <c r="F69" s="322"/>
      <c r="G69" s="322"/>
    </row>
    <row r="70" spans="1:7" ht="18">
      <c r="A70" s="322"/>
      <c r="B70" s="322"/>
      <c r="C70" s="460"/>
      <c r="D70" s="322"/>
      <c r="E70" s="322"/>
      <c r="F70" s="461"/>
      <c r="G70" s="322"/>
    </row>
    <row r="71" spans="1:7" ht="18">
      <c r="A71" s="322"/>
      <c r="B71" s="322"/>
      <c r="C71" s="322"/>
      <c r="D71" s="322"/>
      <c r="E71" s="322"/>
      <c r="F71" s="322"/>
      <c r="G71" s="322"/>
    </row>
    <row r="72" spans="1:7" ht="18">
      <c r="A72" s="322"/>
      <c r="B72" s="322"/>
      <c r="C72" s="322"/>
      <c r="D72" s="322"/>
      <c r="E72" s="322"/>
      <c r="F72" s="322"/>
      <c r="G72" s="322"/>
    </row>
    <row r="73" spans="1:7" ht="18">
      <c r="A73" s="322"/>
      <c r="C73" s="322"/>
      <c r="D73" s="322"/>
      <c r="E73" s="322"/>
      <c r="F73" s="322"/>
      <c r="G73" s="322"/>
    </row>
    <row r="74" spans="1:7" ht="18">
      <c r="A74" s="322"/>
      <c r="C74" s="322"/>
      <c r="D74" s="322"/>
      <c r="E74" s="322"/>
      <c r="F74" s="322"/>
      <c r="G74" s="322"/>
    </row>
    <row r="75" spans="1:7" ht="18">
      <c r="A75" s="322"/>
      <c r="B75" s="113"/>
      <c r="C75" s="322"/>
      <c r="E75" s="322"/>
      <c r="F75" s="322"/>
      <c r="G75" s="322"/>
    </row>
    <row r="76" spans="1:7" ht="18">
      <c r="A76" s="322"/>
      <c r="C76" s="322"/>
      <c r="E76" s="322"/>
      <c r="F76" s="322"/>
      <c r="G76" s="322"/>
    </row>
    <row r="77" spans="1:7" ht="18">
      <c r="A77" s="322"/>
      <c r="B77" s="113"/>
      <c r="C77" s="322"/>
      <c r="E77" s="322"/>
      <c r="F77" s="322"/>
      <c r="G77" s="322"/>
    </row>
    <row r="78" spans="1:7" ht="18">
      <c r="A78" s="322"/>
      <c r="B78" s="113"/>
      <c r="C78" s="322"/>
      <c r="E78" s="322"/>
      <c r="F78" s="322"/>
      <c r="G78" s="322"/>
    </row>
    <row r="79" spans="1:7" ht="18">
      <c r="A79" s="322"/>
      <c r="B79" s="113"/>
      <c r="C79" s="322"/>
      <c r="E79" s="322"/>
      <c r="F79" s="322"/>
      <c r="G79" s="322"/>
    </row>
    <row r="80" spans="1:7" ht="18">
      <c r="A80" s="322"/>
      <c r="B80" s="113"/>
      <c r="C80" s="322"/>
      <c r="E80" s="322"/>
      <c r="F80" s="322"/>
      <c r="G80" s="322"/>
    </row>
    <row r="81" spans="1:7" ht="18">
      <c r="A81" s="322"/>
      <c r="B81" s="113"/>
      <c r="C81" s="322"/>
      <c r="E81" s="322"/>
      <c r="F81" s="322"/>
      <c r="G81" s="322"/>
    </row>
    <row r="82" spans="1:7" ht="18">
      <c r="A82" s="322"/>
      <c r="B82" s="113"/>
      <c r="C82" s="322"/>
      <c r="E82" s="322"/>
      <c r="F82" s="322"/>
      <c r="G82" s="322"/>
    </row>
    <row r="83" spans="1:7" ht="18">
      <c r="A83" s="322"/>
      <c r="B83" s="113"/>
      <c r="C83" s="322"/>
      <c r="E83" s="322"/>
      <c r="F83" s="322"/>
      <c r="G83" s="322"/>
    </row>
  </sheetData>
  <printOptions horizontalCentered="1" verticalCentered="1"/>
  <pageMargins left="0.5" right="0.5" top="0.5" bottom="0.5" header="0.5" footer="0.5"/>
  <pageSetup scale="6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C105"/>
  <sheetViews>
    <sheetView defaultGridColor="0" topLeftCell="A34" colorId="22" zoomScale="70" zoomScaleNormal="70" zoomScaleSheetLayoutView="80" workbookViewId="0">
      <selection activeCell="J49" sqref="J49"/>
    </sheetView>
  </sheetViews>
  <sheetFormatPr defaultColWidth="9.6640625" defaultRowHeight="15"/>
  <cols>
    <col min="1" max="1" width="6.21875" style="1" customWidth="1"/>
    <col min="2" max="2" width="5.21875" style="1" customWidth="1"/>
    <col min="3" max="3" width="47.109375" style="1" customWidth="1"/>
    <col min="4" max="7" width="12.6640625" style="1" customWidth="1"/>
    <col min="8" max="9" width="9.6640625" style="439"/>
    <col min="10" max="16384" width="9.6640625" style="1"/>
  </cols>
  <sheetData>
    <row r="1" spans="1:23" ht="15.75" thickBot="1">
      <c r="A1" s="390" t="str">
        <f>'Data Sheet'!$A$49</f>
        <v>Annual Report of The Brooklyn Union Gas Company d/b/a National Grid New York</v>
      </c>
      <c r="B1" s="462"/>
      <c r="C1" s="462"/>
      <c r="D1" s="462"/>
      <c r="E1" s="462"/>
      <c r="F1" s="409" t="str">
        <f>'Data Sheet'!$A$45</f>
        <v>Year ended December 31, 2016</v>
      </c>
      <c r="G1" s="463"/>
      <c r="H1" s="464"/>
      <c r="I1" s="464"/>
      <c r="J1" s="462"/>
      <c r="K1" s="462"/>
      <c r="L1" s="462"/>
      <c r="M1" s="462"/>
      <c r="N1" s="462"/>
      <c r="O1" s="462"/>
      <c r="P1" s="462"/>
      <c r="Q1" s="462"/>
      <c r="R1" s="462"/>
      <c r="S1" s="462"/>
      <c r="T1" s="462"/>
      <c r="U1" s="462"/>
      <c r="V1" s="462"/>
      <c r="W1" s="462"/>
    </row>
    <row r="2" spans="1:23">
      <c r="A2" s="6" t="s">
        <v>516</v>
      </c>
      <c r="B2" s="7"/>
      <c r="C2" s="7"/>
      <c r="D2" s="7"/>
      <c r="E2" s="7"/>
      <c r="F2" s="7"/>
      <c r="G2" s="9"/>
    </row>
    <row r="3" spans="1:23" ht="15.75">
      <c r="A3" s="465"/>
      <c r="B3" s="466"/>
      <c r="C3" s="467" t="s">
        <v>1422</v>
      </c>
      <c r="D3" s="467"/>
      <c r="E3" s="467"/>
      <c r="F3" s="466"/>
      <c r="G3" s="468"/>
    </row>
    <row r="4" spans="1:23" ht="15.75">
      <c r="A4" s="465"/>
      <c r="B4" s="469"/>
      <c r="C4" s="469"/>
      <c r="D4" s="469"/>
      <c r="E4" s="469"/>
      <c r="F4" s="469"/>
      <c r="G4" s="468"/>
    </row>
    <row r="5" spans="1:23">
      <c r="A5" s="470" t="s">
        <v>1936</v>
      </c>
      <c r="B5" s="337"/>
      <c r="C5" s="471" t="s">
        <v>1029</v>
      </c>
      <c r="D5" s="406"/>
      <c r="E5" s="406"/>
      <c r="F5" s="406"/>
      <c r="G5" s="449"/>
    </row>
    <row r="6" spans="1:23">
      <c r="A6" s="470" t="s">
        <v>1938</v>
      </c>
      <c r="B6" s="336"/>
      <c r="C6" s="471" t="s">
        <v>1030</v>
      </c>
      <c r="D6" s="406"/>
      <c r="E6" s="406"/>
      <c r="F6" s="406"/>
      <c r="G6" s="449"/>
    </row>
    <row r="7" spans="1:23">
      <c r="A7" s="472"/>
      <c r="B7" s="337"/>
      <c r="C7" s="471" t="s">
        <v>1031</v>
      </c>
      <c r="D7" s="406"/>
      <c r="E7" s="406"/>
      <c r="F7" s="406"/>
      <c r="G7" s="449"/>
    </row>
    <row r="8" spans="1:23">
      <c r="A8" s="472"/>
      <c r="B8" s="337"/>
      <c r="C8" s="471" t="s">
        <v>1032</v>
      </c>
      <c r="D8" s="406"/>
      <c r="E8" s="406"/>
      <c r="F8" s="406"/>
      <c r="G8" s="449"/>
    </row>
    <row r="9" spans="1:23">
      <c r="A9" s="472"/>
      <c r="B9" s="337"/>
      <c r="C9" s="471" t="s">
        <v>1033</v>
      </c>
      <c r="D9" s="406"/>
      <c r="E9" s="406"/>
      <c r="F9" s="406"/>
      <c r="G9" s="449"/>
    </row>
    <row r="10" spans="1:23">
      <c r="A10" s="472"/>
      <c r="B10" s="337"/>
      <c r="C10" s="471" t="s">
        <v>1049</v>
      </c>
      <c r="D10" s="406"/>
      <c r="E10" s="406"/>
      <c r="F10" s="406"/>
      <c r="G10" s="449"/>
    </row>
    <row r="11" spans="1:23">
      <c r="A11" s="472"/>
      <c r="B11" s="337"/>
      <c r="C11" s="471" t="s">
        <v>1050</v>
      </c>
      <c r="D11" s="406"/>
      <c r="E11" s="406"/>
      <c r="F11" s="406"/>
      <c r="G11" s="449"/>
    </row>
    <row r="12" spans="1:23">
      <c r="A12" s="472"/>
      <c r="B12" s="337"/>
      <c r="C12" s="471" t="s">
        <v>1051</v>
      </c>
      <c r="D12" s="406"/>
      <c r="E12" s="406"/>
      <c r="F12" s="406"/>
      <c r="G12" s="449"/>
    </row>
    <row r="13" spans="1:23">
      <c r="A13" s="470" t="s">
        <v>1939</v>
      </c>
      <c r="B13" s="337"/>
      <c r="C13" s="471" t="s">
        <v>1048</v>
      </c>
      <c r="D13" s="406"/>
      <c r="E13" s="406"/>
      <c r="F13" s="406"/>
      <c r="G13" s="449"/>
    </row>
    <row r="14" spans="1:23">
      <c r="A14" s="472"/>
      <c r="B14" s="337"/>
      <c r="C14" s="471" t="s">
        <v>1035</v>
      </c>
      <c r="D14" s="406"/>
      <c r="E14" s="406"/>
      <c r="F14" s="406"/>
      <c r="G14" s="449"/>
    </row>
    <row r="15" spans="1:23">
      <c r="A15" s="472"/>
      <c r="B15" s="337"/>
      <c r="C15" s="471" t="s">
        <v>1036</v>
      </c>
      <c r="D15" s="406"/>
      <c r="E15" s="406"/>
      <c r="F15" s="406"/>
      <c r="G15" s="449"/>
    </row>
    <row r="16" spans="1:23">
      <c r="A16" s="470" t="s">
        <v>1942</v>
      </c>
      <c r="B16" s="337"/>
      <c r="C16" s="471" t="s">
        <v>1037</v>
      </c>
      <c r="D16" s="406"/>
      <c r="E16" s="406"/>
      <c r="F16" s="406"/>
      <c r="G16" s="449"/>
    </row>
    <row r="17" spans="1:55">
      <c r="A17" s="472"/>
      <c r="B17" s="337"/>
      <c r="C17" s="471" t="s">
        <v>1038</v>
      </c>
      <c r="D17" s="406"/>
      <c r="E17" s="406"/>
      <c r="F17" s="406"/>
      <c r="G17" s="449"/>
    </row>
    <row r="18" spans="1:55">
      <c r="A18" s="472"/>
      <c r="B18" s="337"/>
      <c r="C18" s="471" t="s">
        <v>1039</v>
      </c>
      <c r="D18" s="406"/>
      <c r="E18" s="406"/>
      <c r="F18" s="406"/>
      <c r="G18" s="449"/>
    </row>
    <row r="19" spans="1:55">
      <c r="A19" s="470" t="s">
        <v>1944</v>
      </c>
      <c r="B19" s="337"/>
      <c r="C19" s="471" t="s">
        <v>1040</v>
      </c>
      <c r="D19" s="406"/>
      <c r="E19" s="406"/>
      <c r="F19" s="406"/>
      <c r="G19" s="449"/>
    </row>
    <row r="20" spans="1:55">
      <c r="A20" s="472"/>
      <c r="B20" s="337"/>
      <c r="C20" s="471" t="s">
        <v>1041</v>
      </c>
      <c r="D20" s="406"/>
      <c r="E20" s="406"/>
      <c r="F20" s="406"/>
      <c r="G20" s="449"/>
    </row>
    <row r="21" spans="1:55">
      <c r="A21" s="472"/>
      <c r="B21" s="337"/>
      <c r="C21" s="471" t="s">
        <v>1042</v>
      </c>
      <c r="D21" s="406"/>
      <c r="E21" s="406"/>
      <c r="F21" s="406"/>
      <c r="G21" s="449"/>
    </row>
    <row r="22" spans="1:55">
      <c r="A22" s="472"/>
      <c r="B22" s="337"/>
      <c r="C22" s="471" t="s">
        <v>1043</v>
      </c>
      <c r="D22" s="406"/>
      <c r="E22" s="406"/>
      <c r="F22" s="406"/>
      <c r="G22" s="449"/>
    </row>
    <row r="23" spans="1:55">
      <c r="A23" s="470" t="s">
        <v>1946</v>
      </c>
      <c r="B23" s="337"/>
      <c r="C23" s="471" t="s">
        <v>1044</v>
      </c>
      <c r="D23" s="406"/>
      <c r="E23" s="406"/>
      <c r="F23" s="406"/>
      <c r="G23" s="449"/>
    </row>
    <row r="24" spans="1:55">
      <c r="A24" s="472"/>
      <c r="B24" s="337"/>
      <c r="C24" s="471" t="s">
        <v>1045</v>
      </c>
      <c r="D24" s="406"/>
      <c r="E24" s="406"/>
      <c r="F24" s="406"/>
      <c r="G24" s="449"/>
    </row>
    <row r="25" spans="1:55">
      <c r="A25" s="472"/>
      <c r="B25" s="337"/>
      <c r="C25" s="471" t="s">
        <v>1046</v>
      </c>
      <c r="D25" s="406"/>
      <c r="E25" s="406"/>
      <c r="F25" s="406"/>
      <c r="G25" s="449"/>
    </row>
    <row r="26" spans="1:55">
      <c r="A26" s="472"/>
      <c r="B26" s="337"/>
      <c r="C26" s="471" t="s">
        <v>1047</v>
      </c>
      <c r="D26" s="406"/>
      <c r="E26" s="406"/>
      <c r="F26" s="406"/>
      <c r="G26" s="449"/>
    </row>
    <row r="27" spans="1:55">
      <c r="A27" s="472"/>
      <c r="B27" s="337"/>
      <c r="C27" s="471" t="s">
        <v>1034</v>
      </c>
      <c r="D27" s="406"/>
      <c r="E27" s="406"/>
      <c r="F27" s="406"/>
      <c r="G27" s="449"/>
    </row>
    <row r="28" spans="1:55">
      <c r="A28" s="472"/>
      <c r="B28" s="337"/>
      <c r="C28" s="471"/>
      <c r="D28" s="337"/>
      <c r="E28" s="337"/>
      <c r="F28" s="337"/>
      <c r="G28" s="449"/>
    </row>
    <row r="29" spans="1:55">
      <c r="A29" s="473" t="s">
        <v>1676</v>
      </c>
      <c r="B29" s="474"/>
      <c r="C29" s="475" t="s">
        <v>1677</v>
      </c>
      <c r="D29" s="476" t="s">
        <v>1678</v>
      </c>
      <c r="E29" s="475" t="s">
        <v>1679</v>
      </c>
      <c r="F29" s="476" t="s">
        <v>1680</v>
      </c>
      <c r="G29" s="477" t="s">
        <v>1681</v>
      </c>
      <c r="H29" s="464"/>
      <c r="I29" s="464"/>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62"/>
      <c r="AL29" s="462"/>
      <c r="AM29" s="462"/>
      <c r="AN29" s="462"/>
      <c r="AO29" s="462"/>
      <c r="AP29" s="462"/>
      <c r="AQ29" s="462"/>
      <c r="AR29" s="462"/>
      <c r="AS29" s="462"/>
      <c r="AT29" s="462"/>
      <c r="AU29" s="462"/>
      <c r="AV29" s="462"/>
      <c r="AW29" s="462"/>
      <c r="AX29" s="462"/>
      <c r="AY29" s="462"/>
      <c r="AZ29" s="462"/>
      <c r="BA29" s="462"/>
      <c r="BB29" s="462"/>
      <c r="BC29" s="462"/>
    </row>
    <row r="30" spans="1:55">
      <c r="A30" s="478" t="s">
        <v>1682</v>
      </c>
      <c r="B30" s="479"/>
      <c r="C30" s="480" t="s">
        <v>2070</v>
      </c>
      <c r="D30" s="481" t="s">
        <v>2071</v>
      </c>
      <c r="E30" s="480" t="s">
        <v>514</v>
      </c>
      <c r="F30" s="481" t="s">
        <v>564</v>
      </c>
      <c r="G30" s="482" t="s">
        <v>1335</v>
      </c>
      <c r="H30" s="464"/>
      <c r="I30" s="464"/>
      <c r="J30" s="462"/>
      <c r="K30" s="462"/>
      <c r="L30" s="462"/>
      <c r="M30" s="462"/>
      <c r="N30" s="462"/>
      <c r="O30" s="462"/>
      <c r="P30" s="462"/>
      <c r="Q30" s="462"/>
      <c r="R30" s="462"/>
      <c r="S30" s="462"/>
      <c r="T30" s="462"/>
      <c r="U30" s="462"/>
      <c r="V30" s="462"/>
      <c r="W30" s="462"/>
      <c r="X30" s="462"/>
      <c r="Y30" s="462"/>
      <c r="Z30" s="462"/>
      <c r="AA30" s="462"/>
      <c r="AB30" s="462"/>
      <c r="AC30" s="462"/>
      <c r="AD30" s="462"/>
      <c r="AE30" s="462"/>
      <c r="AF30" s="462"/>
      <c r="AG30" s="462"/>
      <c r="AH30" s="462"/>
      <c r="AI30" s="462"/>
      <c r="AJ30" s="462"/>
      <c r="AK30" s="462"/>
      <c r="AL30" s="462"/>
      <c r="AM30" s="462"/>
      <c r="AN30" s="462"/>
      <c r="AO30" s="462"/>
      <c r="AP30" s="462"/>
      <c r="AQ30" s="462"/>
      <c r="AR30" s="462"/>
      <c r="AS30" s="462"/>
      <c r="AT30" s="462"/>
      <c r="AU30" s="462"/>
      <c r="AV30" s="462"/>
      <c r="AW30" s="462"/>
      <c r="AX30" s="462"/>
      <c r="AY30" s="462"/>
      <c r="AZ30" s="462"/>
      <c r="BA30" s="462"/>
      <c r="BB30" s="462"/>
      <c r="BC30" s="462"/>
    </row>
    <row r="31" spans="1:55">
      <c r="A31" s="483">
        <v>1</v>
      </c>
      <c r="B31" s="462"/>
      <c r="C31" s="462" t="s">
        <v>1683</v>
      </c>
      <c r="D31" s="484">
        <v>857650</v>
      </c>
      <c r="E31" s="485">
        <v>103988379</v>
      </c>
      <c r="F31" s="484">
        <v>2744990</v>
      </c>
      <c r="G31" s="486">
        <f>SUM(D31:F31)</f>
        <v>107591019</v>
      </c>
      <c r="H31" s="464"/>
      <c r="I31" s="464"/>
      <c r="J31" s="462"/>
      <c r="K31" s="462"/>
      <c r="L31" s="462"/>
      <c r="M31" s="462"/>
      <c r="N31" s="462"/>
      <c r="O31" s="462"/>
      <c r="P31" s="462"/>
      <c r="Q31" s="462"/>
      <c r="R31" s="462"/>
      <c r="S31" s="462"/>
      <c r="T31" s="462"/>
      <c r="U31" s="462"/>
      <c r="V31" s="462"/>
      <c r="W31" s="462"/>
      <c r="X31" s="462"/>
      <c r="Y31" s="462"/>
      <c r="Z31" s="462"/>
      <c r="AA31" s="462"/>
      <c r="AB31" s="462"/>
      <c r="AC31" s="462"/>
      <c r="AD31" s="462"/>
      <c r="AE31" s="462"/>
      <c r="AF31" s="462"/>
      <c r="AG31" s="462"/>
      <c r="AH31" s="462"/>
      <c r="AI31" s="462"/>
      <c r="AJ31" s="462"/>
      <c r="AK31" s="462"/>
      <c r="AL31" s="462"/>
      <c r="AM31" s="462"/>
      <c r="AN31" s="462"/>
      <c r="AO31" s="462"/>
      <c r="AP31" s="462"/>
      <c r="AQ31" s="462"/>
      <c r="AR31" s="462"/>
      <c r="AS31" s="462"/>
      <c r="AT31" s="462"/>
      <c r="AU31" s="462"/>
      <c r="AV31" s="462"/>
      <c r="AW31" s="462"/>
      <c r="AX31" s="462"/>
      <c r="AY31" s="462"/>
      <c r="AZ31" s="462"/>
      <c r="BA31" s="462"/>
      <c r="BB31" s="462"/>
      <c r="BC31" s="462"/>
    </row>
    <row r="32" spans="1:55">
      <c r="A32" s="483">
        <f t="shared" ref="A32:A66" si="0">A31+1</f>
        <v>2</v>
      </c>
      <c r="B32" s="462"/>
      <c r="C32" s="462" t="s">
        <v>1684</v>
      </c>
      <c r="D32" s="487"/>
      <c r="E32" s="479"/>
      <c r="F32" s="487"/>
      <c r="G32" s="488"/>
      <c r="H32" s="464"/>
      <c r="I32" s="464"/>
      <c r="J32" s="462"/>
      <c r="K32" s="462"/>
      <c r="L32" s="462"/>
      <c r="M32" s="462"/>
      <c r="N32" s="462"/>
      <c r="O32" s="462"/>
      <c r="P32" s="462"/>
      <c r="Q32" s="462"/>
      <c r="R32" s="462"/>
      <c r="S32" s="462"/>
      <c r="T32" s="462"/>
      <c r="U32" s="462"/>
      <c r="V32" s="462"/>
      <c r="W32" s="462"/>
      <c r="X32" s="462"/>
      <c r="Y32" s="462"/>
      <c r="Z32" s="462"/>
      <c r="AA32" s="462"/>
      <c r="AB32" s="462"/>
      <c r="AC32" s="462"/>
      <c r="AD32" s="462"/>
      <c r="AE32" s="462"/>
      <c r="AF32" s="462"/>
      <c r="AG32" s="462"/>
      <c r="AH32" s="462"/>
      <c r="AI32" s="462"/>
      <c r="AJ32" s="462"/>
      <c r="AK32" s="462"/>
      <c r="AL32" s="462"/>
      <c r="AM32" s="462"/>
      <c r="AN32" s="462"/>
      <c r="AO32" s="462"/>
      <c r="AP32" s="462"/>
      <c r="AQ32" s="462"/>
      <c r="AR32" s="462"/>
      <c r="AS32" s="462"/>
      <c r="AT32" s="462"/>
      <c r="AU32" s="462"/>
      <c r="AV32" s="462"/>
      <c r="AW32" s="462"/>
      <c r="AX32" s="462"/>
      <c r="AY32" s="462"/>
      <c r="AZ32" s="462"/>
      <c r="BA32" s="462"/>
      <c r="BB32" s="462"/>
      <c r="BC32" s="462"/>
    </row>
    <row r="33" spans="1:55">
      <c r="A33" s="483">
        <f t="shared" si="0"/>
        <v>3</v>
      </c>
      <c r="B33" s="462"/>
      <c r="C33" s="462" t="s">
        <v>2789</v>
      </c>
      <c r="D33" s="489"/>
      <c r="E33" s="490">
        <v>43706979</v>
      </c>
      <c r="F33" s="489">
        <v>1454507</v>
      </c>
      <c r="G33" s="491">
        <f>SUM(D33:F33)</f>
        <v>45161486</v>
      </c>
      <c r="H33" s="464"/>
      <c r="I33" s="464"/>
      <c r="J33" s="462"/>
      <c r="K33" s="462"/>
      <c r="L33" s="462"/>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M33" s="462"/>
      <c r="AN33" s="462"/>
      <c r="AO33" s="462"/>
      <c r="AP33" s="462"/>
      <c r="AQ33" s="462"/>
      <c r="AR33" s="462"/>
      <c r="AS33" s="462"/>
      <c r="AT33" s="462"/>
      <c r="AU33" s="462"/>
      <c r="AV33" s="462"/>
      <c r="AW33" s="462"/>
      <c r="AX33" s="462"/>
      <c r="AY33" s="462"/>
      <c r="AZ33" s="462"/>
      <c r="BA33" s="462"/>
      <c r="BB33" s="462"/>
      <c r="BC33" s="462"/>
    </row>
    <row r="34" spans="1:55">
      <c r="A34" s="483">
        <f t="shared" si="0"/>
        <v>4</v>
      </c>
      <c r="B34" s="462"/>
      <c r="C34" s="462" t="s">
        <v>1685</v>
      </c>
      <c r="D34" s="489"/>
      <c r="E34" s="490"/>
      <c r="F34" s="489"/>
      <c r="G34" s="491"/>
      <c r="H34" s="464"/>
      <c r="I34" s="464"/>
      <c r="J34" s="462"/>
      <c r="K34" s="462"/>
      <c r="L34" s="462"/>
      <c r="M34" s="462"/>
      <c r="N34" s="462"/>
      <c r="O34" s="462"/>
      <c r="P34" s="462"/>
      <c r="Q34" s="462"/>
      <c r="R34" s="462"/>
      <c r="S34" s="462"/>
      <c r="T34" s="462"/>
      <c r="U34" s="462"/>
      <c r="V34" s="462"/>
      <c r="W34" s="462"/>
      <c r="X34" s="462"/>
      <c r="Y34" s="462"/>
      <c r="Z34" s="462"/>
      <c r="AA34" s="462"/>
      <c r="AB34" s="462"/>
      <c r="AC34" s="462"/>
      <c r="AD34" s="462"/>
      <c r="AE34" s="462"/>
      <c r="AF34" s="462"/>
      <c r="AG34" s="462"/>
      <c r="AH34" s="462"/>
      <c r="AI34" s="462"/>
      <c r="AJ34" s="462"/>
      <c r="AK34" s="462"/>
      <c r="AL34" s="462"/>
      <c r="AM34" s="462"/>
      <c r="AN34" s="462"/>
      <c r="AO34" s="462"/>
      <c r="AP34" s="462"/>
      <c r="AQ34" s="462"/>
      <c r="AR34" s="462"/>
      <c r="AS34" s="462"/>
      <c r="AT34" s="462"/>
      <c r="AU34" s="462"/>
      <c r="AV34" s="462"/>
      <c r="AW34" s="462"/>
      <c r="AX34" s="462"/>
      <c r="AY34" s="462"/>
      <c r="AZ34" s="462"/>
      <c r="BA34" s="462"/>
      <c r="BB34" s="462"/>
      <c r="BC34" s="462"/>
    </row>
    <row r="35" spans="1:55">
      <c r="A35" s="483">
        <f t="shared" si="0"/>
        <v>5</v>
      </c>
      <c r="B35" s="462"/>
      <c r="C35" s="462" t="s">
        <v>2790</v>
      </c>
      <c r="D35" s="489"/>
      <c r="E35" s="490">
        <v>71980875</v>
      </c>
      <c r="F35" s="489">
        <v>1057214</v>
      </c>
      <c r="G35" s="491">
        <f>SUM(D35:F35)</f>
        <v>73038089</v>
      </c>
      <c r="H35" s="464"/>
      <c r="I35" s="464"/>
      <c r="J35" s="462"/>
      <c r="K35" s="462"/>
      <c r="L35" s="462"/>
      <c r="M35" s="462"/>
      <c r="N35" s="462"/>
      <c r="O35" s="462"/>
      <c r="P35" s="462"/>
      <c r="Q35" s="462"/>
      <c r="R35" s="462"/>
      <c r="S35" s="462"/>
      <c r="T35" s="462"/>
      <c r="U35" s="462"/>
      <c r="V35" s="462"/>
      <c r="W35" s="462"/>
      <c r="X35" s="462"/>
      <c r="Y35" s="462"/>
      <c r="Z35" s="462"/>
      <c r="AA35" s="462"/>
      <c r="AB35" s="462"/>
      <c r="AC35" s="462"/>
      <c r="AD35" s="462"/>
      <c r="AE35" s="462"/>
      <c r="AF35" s="462"/>
      <c r="AG35" s="462"/>
      <c r="AH35" s="462"/>
      <c r="AI35" s="462"/>
      <c r="AJ35" s="462"/>
      <c r="AK35" s="462"/>
      <c r="AL35" s="462"/>
      <c r="AM35" s="462"/>
      <c r="AN35" s="462"/>
      <c r="AO35" s="462"/>
      <c r="AP35" s="462"/>
      <c r="AQ35" s="462"/>
      <c r="AR35" s="462"/>
      <c r="AS35" s="462"/>
      <c r="AT35" s="462"/>
      <c r="AU35" s="462"/>
      <c r="AV35" s="462"/>
      <c r="AW35" s="462"/>
      <c r="AX35" s="462"/>
      <c r="AY35" s="462"/>
      <c r="AZ35" s="462"/>
      <c r="BA35" s="462"/>
      <c r="BB35" s="462"/>
      <c r="BC35" s="462"/>
    </row>
    <row r="36" spans="1:55">
      <c r="A36" s="483">
        <f t="shared" si="0"/>
        <v>6</v>
      </c>
      <c r="B36" s="462"/>
      <c r="C36" s="462" t="s">
        <v>2969</v>
      </c>
      <c r="D36" s="489"/>
      <c r="E36" s="490">
        <v>1576572</v>
      </c>
      <c r="F36" s="489">
        <v>20266</v>
      </c>
      <c r="G36" s="491">
        <f>SUM(D36:F36)</f>
        <v>1596838</v>
      </c>
      <c r="H36" s="464"/>
      <c r="I36" s="464"/>
      <c r="J36" s="462"/>
      <c r="K36" s="462"/>
      <c r="L36" s="462"/>
      <c r="M36" s="462"/>
      <c r="N36" s="462"/>
      <c r="O36" s="462"/>
      <c r="P36" s="462"/>
      <c r="Q36" s="462"/>
      <c r="R36" s="462"/>
      <c r="S36" s="462"/>
      <c r="T36" s="462"/>
      <c r="U36" s="462"/>
      <c r="V36" s="462"/>
      <c r="W36" s="462"/>
      <c r="X36" s="462"/>
      <c r="Y36" s="462"/>
      <c r="Z36" s="462"/>
      <c r="AA36" s="462"/>
      <c r="AB36" s="462"/>
      <c r="AC36" s="462"/>
      <c r="AD36" s="462"/>
      <c r="AE36" s="462"/>
      <c r="AF36" s="462"/>
      <c r="AG36" s="462"/>
      <c r="AH36" s="462"/>
      <c r="AI36" s="462"/>
      <c r="AJ36" s="462"/>
      <c r="AK36" s="462"/>
      <c r="AL36" s="462"/>
      <c r="AM36" s="462"/>
      <c r="AN36" s="462"/>
      <c r="AO36" s="462"/>
      <c r="AP36" s="462"/>
      <c r="AQ36" s="462"/>
      <c r="AR36" s="462"/>
      <c r="AS36" s="462"/>
      <c r="AT36" s="462"/>
      <c r="AU36" s="462"/>
      <c r="AV36" s="462"/>
      <c r="AW36" s="462"/>
      <c r="AX36" s="462"/>
      <c r="AY36" s="462"/>
      <c r="AZ36" s="462"/>
      <c r="BA36" s="462"/>
      <c r="BB36" s="462"/>
      <c r="BC36" s="462"/>
    </row>
    <row r="37" spans="1:55">
      <c r="A37" s="483">
        <f t="shared" si="0"/>
        <v>7</v>
      </c>
      <c r="B37" s="462"/>
      <c r="C37" s="462"/>
      <c r="D37" s="489"/>
      <c r="E37" s="490"/>
      <c r="F37" s="489"/>
      <c r="G37" s="491"/>
      <c r="H37" s="464"/>
      <c r="I37" s="464"/>
      <c r="J37" s="462"/>
      <c r="K37" s="462"/>
      <c r="L37" s="462"/>
      <c r="M37" s="462"/>
      <c r="N37" s="462"/>
      <c r="O37" s="462"/>
      <c r="P37" s="462"/>
      <c r="Q37" s="462"/>
      <c r="R37" s="462"/>
      <c r="S37" s="462"/>
      <c r="T37" s="462"/>
      <c r="U37" s="462"/>
      <c r="V37" s="462"/>
      <c r="W37" s="462"/>
      <c r="X37" s="462"/>
      <c r="Y37" s="462"/>
      <c r="Z37" s="462"/>
      <c r="AA37" s="462"/>
      <c r="AB37" s="462"/>
      <c r="AC37" s="462"/>
      <c r="AD37" s="462"/>
      <c r="AE37" s="462"/>
      <c r="AF37" s="462"/>
      <c r="AG37" s="462"/>
      <c r="AH37" s="462"/>
      <c r="AI37" s="462"/>
      <c r="AJ37" s="462"/>
      <c r="AK37" s="462"/>
      <c r="AL37" s="462"/>
      <c r="AM37" s="462"/>
      <c r="AN37" s="462"/>
      <c r="AO37" s="462"/>
      <c r="AP37" s="462"/>
      <c r="AQ37" s="462"/>
      <c r="AR37" s="462"/>
      <c r="AS37" s="462"/>
      <c r="AT37" s="462"/>
      <c r="AU37" s="462"/>
      <c r="AV37" s="462"/>
      <c r="AW37" s="462"/>
      <c r="AX37" s="462"/>
      <c r="AY37" s="462"/>
      <c r="AZ37" s="462"/>
      <c r="BA37" s="462"/>
      <c r="BB37" s="462"/>
      <c r="BC37" s="462"/>
    </row>
    <row r="38" spans="1:55">
      <c r="A38" s="483">
        <f t="shared" si="0"/>
        <v>8</v>
      </c>
      <c r="B38" s="462"/>
      <c r="C38" s="462"/>
      <c r="D38" s="492"/>
      <c r="E38" s="493"/>
      <c r="F38" s="492"/>
      <c r="G38" s="494"/>
      <c r="H38" s="464"/>
      <c r="I38" s="464"/>
      <c r="J38" s="462"/>
      <c r="K38" s="462"/>
      <c r="L38" s="462"/>
      <c r="M38" s="462"/>
      <c r="N38" s="462"/>
      <c r="O38" s="462"/>
      <c r="P38" s="462"/>
      <c r="Q38" s="462"/>
      <c r="R38" s="462"/>
      <c r="S38" s="462"/>
      <c r="T38" s="462"/>
      <c r="U38" s="462"/>
      <c r="V38" s="462"/>
      <c r="W38" s="462"/>
      <c r="X38" s="462"/>
      <c r="Y38" s="462"/>
      <c r="Z38" s="462"/>
      <c r="AA38" s="462"/>
      <c r="AB38" s="462"/>
      <c r="AC38" s="462"/>
      <c r="AD38" s="462"/>
      <c r="AE38" s="462"/>
      <c r="AF38" s="462"/>
      <c r="AG38" s="462"/>
      <c r="AH38" s="462"/>
      <c r="AI38" s="462"/>
      <c r="AJ38" s="462"/>
      <c r="AK38" s="462"/>
      <c r="AL38" s="462"/>
      <c r="AM38" s="462"/>
      <c r="AN38" s="462"/>
      <c r="AO38" s="462"/>
      <c r="AP38" s="462"/>
      <c r="AQ38" s="462"/>
      <c r="AR38" s="462"/>
      <c r="AS38" s="462"/>
      <c r="AT38" s="462"/>
      <c r="AU38" s="462"/>
      <c r="AV38" s="462"/>
      <c r="AW38" s="462"/>
      <c r="AX38" s="462"/>
      <c r="AY38" s="462"/>
      <c r="AZ38" s="462"/>
      <c r="BA38" s="462"/>
      <c r="BB38" s="462"/>
      <c r="BC38" s="462"/>
    </row>
    <row r="39" spans="1:55">
      <c r="A39" s="483">
        <f>A38+1</f>
        <v>9</v>
      </c>
      <c r="B39" s="462"/>
      <c r="C39" s="462"/>
      <c r="D39" s="489"/>
      <c r="E39" s="490"/>
      <c r="F39" s="489"/>
      <c r="G39" s="491"/>
      <c r="H39" s="464"/>
      <c r="I39" s="464"/>
      <c r="J39" s="462"/>
      <c r="K39" s="462"/>
      <c r="L39" s="462"/>
      <c r="M39" s="462"/>
      <c r="N39" s="462"/>
      <c r="O39" s="462"/>
      <c r="P39" s="462"/>
      <c r="Q39" s="462"/>
      <c r="R39" s="462"/>
      <c r="S39" s="462"/>
      <c r="T39" s="462"/>
      <c r="U39" s="462"/>
      <c r="V39" s="462"/>
      <c r="W39" s="462"/>
      <c r="X39" s="462"/>
      <c r="Y39" s="462"/>
      <c r="Z39" s="462"/>
      <c r="AA39" s="462"/>
      <c r="AB39" s="462"/>
      <c r="AC39" s="462"/>
      <c r="AD39" s="462"/>
      <c r="AE39" s="462"/>
      <c r="AF39" s="462"/>
      <c r="AG39" s="462"/>
      <c r="AH39" s="462"/>
      <c r="AI39" s="462"/>
      <c r="AJ39" s="462"/>
      <c r="AK39" s="462"/>
      <c r="AL39" s="462"/>
      <c r="AM39" s="462"/>
      <c r="AN39" s="462"/>
      <c r="AO39" s="462"/>
      <c r="AP39" s="462"/>
      <c r="AQ39" s="462"/>
      <c r="AR39" s="462"/>
      <c r="AS39" s="462"/>
      <c r="AT39" s="462"/>
      <c r="AU39" s="462"/>
      <c r="AV39" s="462"/>
      <c r="AW39" s="462"/>
      <c r="AX39" s="462"/>
      <c r="AY39" s="462"/>
      <c r="AZ39" s="462"/>
      <c r="BA39" s="462"/>
      <c r="BB39" s="462"/>
      <c r="BC39" s="462"/>
    </row>
    <row r="40" spans="1:55">
      <c r="A40" s="483">
        <f t="shared" si="0"/>
        <v>10</v>
      </c>
      <c r="B40" s="462"/>
      <c r="C40" s="462"/>
      <c r="D40" s="495"/>
      <c r="E40" s="496"/>
      <c r="F40" s="495"/>
      <c r="G40" s="497"/>
      <c r="H40" s="464"/>
      <c r="I40" s="464"/>
      <c r="J40" s="462"/>
      <c r="K40" s="462"/>
      <c r="L40" s="462"/>
      <c r="M40" s="462"/>
      <c r="N40" s="462"/>
      <c r="O40" s="462"/>
      <c r="P40" s="462"/>
      <c r="Q40" s="462"/>
      <c r="R40" s="462"/>
      <c r="S40" s="462"/>
      <c r="T40" s="462"/>
      <c r="U40" s="462"/>
      <c r="V40" s="462"/>
      <c r="W40" s="462"/>
      <c r="X40" s="462"/>
      <c r="Y40" s="462"/>
      <c r="Z40" s="462"/>
      <c r="AA40" s="462"/>
      <c r="AB40" s="462"/>
      <c r="AC40" s="462"/>
      <c r="AD40" s="462"/>
      <c r="AE40" s="462"/>
      <c r="AF40" s="462"/>
      <c r="AG40" s="462"/>
      <c r="AH40" s="462"/>
      <c r="AI40" s="462"/>
      <c r="AJ40" s="462"/>
      <c r="AK40" s="462"/>
      <c r="AL40" s="462"/>
      <c r="AM40" s="462"/>
      <c r="AN40" s="462"/>
      <c r="AO40" s="462"/>
      <c r="AP40" s="462"/>
      <c r="AQ40" s="462"/>
      <c r="AR40" s="462"/>
      <c r="AS40" s="462"/>
      <c r="AT40" s="462"/>
      <c r="AU40" s="462"/>
      <c r="AV40" s="462"/>
      <c r="AW40" s="462"/>
      <c r="AX40" s="462"/>
      <c r="AY40" s="462"/>
      <c r="AZ40" s="462"/>
      <c r="BA40" s="462"/>
      <c r="BB40" s="462"/>
      <c r="BC40" s="462"/>
    </row>
    <row r="41" spans="1:55">
      <c r="A41" s="483">
        <f t="shared" si="0"/>
        <v>11</v>
      </c>
      <c r="B41" s="462"/>
      <c r="C41" s="462" t="s">
        <v>1686</v>
      </c>
      <c r="D41" s="498">
        <f>D31+D33-D35+D36</f>
        <v>857650</v>
      </c>
      <c r="E41" s="499">
        <f>E31+E33-E35+E36</f>
        <v>77291055</v>
      </c>
      <c r="F41" s="498">
        <f>F31+F33-F35+F36</f>
        <v>3162549</v>
      </c>
      <c r="G41" s="500">
        <f>G31+G33-G35+G36</f>
        <v>81311254</v>
      </c>
      <c r="H41" s="464"/>
      <c r="I41" s="464"/>
      <c r="J41" s="462"/>
      <c r="K41" s="462"/>
      <c r="L41" s="462"/>
      <c r="M41" s="462"/>
      <c r="N41" s="462"/>
      <c r="O41" s="462"/>
      <c r="P41" s="462"/>
      <c r="Q41" s="462"/>
      <c r="R41" s="462"/>
      <c r="S41" s="462"/>
      <c r="T41" s="462"/>
      <c r="U41" s="462"/>
      <c r="V41" s="462"/>
      <c r="W41" s="462"/>
      <c r="X41" s="462"/>
      <c r="Y41" s="462"/>
      <c r="Z41" s="462"/>
      <c r="AA41" s="462"/>
      <c r="AB41" s="462"/>
      <c r="AC41" s="462"/>
      <c r="AD41" s="462"/>
      <c r="AE41" s="462"/>
      <c r="AF41" s="462"/>
      <c r="AG41" s="462"/>
      <c r="AH41" s="462"/>
      <c r="AI41" s="462"/>
      <c r="AJ41" s="462"/>
      <c r="AK41" s="462"/>
      <c r="AL41" s="462"/>
      <c r="AM41" s="462"/>
      <c r="AN41" s="462"/>
      <c r="AO41" s="462"/>
      <c r="AP41" s="462"/>
      <c r="AQ41" s="462"/>
      <c r="AR41" s="462"/>
      <c r="AS41" s="462"/>
      <c r="AT41" s="462"/>
      <c r="AU41" s="462"/>
      <c r="AV41" s="462"/>
      <c r="AW41" s="462"/>
      <c r="AX41" s="462"/>
      <c r="AY41" s="462"/>
      <c r="AZ41" s="462"/>
      <c r="BA41" s="462"/>
      <c r="BB41" s="462"/>
      <c r="BC41" s="462"/>
    </row>
    <row r="42" spans="1:55">
      <c r="A42" s="483">
        <f t="shared" si="0"/>
        <v>12</v>
      </c>
      <c r="B42" s="462"/>
      <c r="C42" s="462" t="s">
        <v>2791</v>
      </c>
      <c r="D42" s="489">
        <v>966000</v>
      </c>
      <c r="E42" s="501">
        <v>39106955</v>
      </c>
      <c r="F42" s="489">
        <v>1639717</v>
      </c>
      <c r="G42" s="502">
        <f>SUM(D42:F42)</f>
        <v>41712672</v>
      </c>
      <c r="H42" s="464"/>
      <c r="I42" s="464"/>
      <c r="J42" s="462"/>
      <c r="K42" s="462"/>
      <c r="L42" s="462"/>
      <c r="M42" s="462"/>
      <c r="N42" s="462"/>
      <c r="O42" s="462"/>
      <c r="P42" s="462"/>
      <c r="Q42" s="462"/>
      <c r="R42" s="462"/>
      <c r="S42" s="462"/>
      <c r="T42" s="462"/>
      <c r="U42" s="462"/>
      <c r="V42" s="462"/>
      <c r="W42" s="462"/>
      <c r="X42" s="462"/>
      <c r="Y42" s="462"/>
      <c r="Z42" s="462"/>
      <c r="AA42" s="462"/>
      <c r="AB42" s="462"/>
      <c r="AC42" s="462"/>
      <c r="AD42" s="462"/>
      <c r="AE42" s="462"/>
      <c r="AF42" s="462"/>
      <c r="AG42" s="462"/>
      <c r="AH42" s="462"/>
      <c r="AI42" s="462"/>
      <c r="AJ42" s="462"/>
      <c r="AK42" s="462"/>
      <c r="AL42" s="462"/>
      <c r="AM42" s="462"/>
      <c r="AN42" s="462"/>
      <c r="AO42" s="462"/>
      <c r="AP42" s="462"/>
      <c r="AQ42" s="462"/>
      <c r="AR42" s="462"/>
      <c r="AS42" s="462"/>
      <c r="AT42" s="462"/>
      <c r="AU42" s="462"/>
      <c r="AV42" s="462"/>
      <c r="AW42" s="462"/>
      <c r="AX42" s="462"/>
      <c r="AY42" s="462"/>
      <c r="AZ42" s="462"/>
      <c r="BA42" s="462"/>
      <c r="BB42" s="462"/>
      <c r="BC42" s="462"/>
    </row>
    <row r="43" spans="1:55">
      <c r="A43" s="483">
        <f t="shared" si="0"/>
        <v>13</v>
      </c>
      <c r="B43" s="479"/>
      <c r="C43" s="462" t="s">
        <v>2792</v>
      </c>
      <c r="D43" s="503">
        <v>0.88800000000000001</v>
      </c>
      <c r="E43" s="504">
        <v>1.976</v>
      </c>
      <c r="F43" s="503">
        <v>1.929</v>
      </c>
      <c r="G43" s="505">
        <v>1.9490000000000001</v>
      </c>
      <c r="H43" s="464"/>
      <c r="I43" s="464"/>
      <c r="J43" s="462"/>
      <c r="K43" s="462"/>
      <c r="L43" s="462"/>
      <c r="M43" s="462"/>
      <c r="N43" s="462"/>
      <c r="O43" s="462"/>
      <c r="P43" s="462"/>
      <c r="Q43" s="462"/>
      <c r="R43" s="462"/>
      <c r="S43" s="462"/>
      <c r="T43" s="462"/>
      <c r="U43" s="462"/>
      <c r="V43" s="462"/>
      <c r="W43" s="462"/>
      <c r="X43" s="462"/>
      <c r="Y43" s="462"/>
      <c r="Z43" s="462"/>
      <c r="AA43" s="462"/>
      <c r="AB43" s="462"/>
      <c r="AC43" s="462"/>
      <c r="AD43" s="462"/>
      <c r="AE43" s="462"/>
      <c r="AF43" s="462"/>
      <c r="AG43" s="462"/>
      <c r="AH43" s="462"/>
      <c r="AI43" s="462"/>
      <c r="AJ43" s="462"/>
      <c r="AK43" s="462"/>
      <c r="AL43" s="462"/>
      <c r="AM43" s="462"/>
      <c r="AN43" s="462"/>
      <c r="AO43" s="462"/>
      <c r="AP43" s="462"/>
      <c r="AQ43" s="462"/>
      <c r="AR43" s="462"/>
      <c r="AS43" s="462"/>
      <c r="AT43" s="462"/>
      <c r="AU43" s="462"/>
      <c r="AV43" s="462"/>
      <c r="AW43" s="462"/>
      <c r="AX43" s="462"/>
      <c r="AY43" s="462"/>
      <c r="AZ43" s="462"/>
      <c r="BA43" s="462"/>
      <c r="BB43" s="462"/>
      <c r="BC43" s="462"/>
    </row>
    <row r="44" spans="1:55">
      <c r="A44" s="483">
        <f t="shared" si="0"/>
        <v>14</v>
      </c>
      <c r="B44" s="506"/>
      <c r="C44" s="474" t="s">
        <v>1688</v>
      </c>
      <c r="D44" s="474"/>
      <c r="E44" s="474"/>
      <c r="F44" s="474"/>
      <c r="G44" s="507"/>
      <c r="H44" s="464"/>
      <c r="I44" s="464"/>
      <c r="J44" s="462"/>
      <c r="K44" s="462"/>
      <c r="L44" s="462"/>
      <c r="M44" s="462"/>
      <c r="N44" s="462"/>
      <c r="O44" s="462"/>
      <c r="P44" s="462"/>
      <c r="Q44" s="462"/>
      <c r="R44" s="462"/>
      <c r="S44" s="462"/>
      <c r="T44" s="462"/>
      <c r="U44" s="462"/>
      <c r="V44" s="462"/>
      <c r="W44" s="462"/>
      <c r="X44" s="462"/>
      <c r="Y44" s="462"/>
      <c r="Z44" s="462"/>
      <c r="AA44" s="462"/>
      <c r="AB44" s="462"/>
      <c r="AC44" s="462"/>
      <c r="AD44" s="462"/>
      <c r="AE44" s="462"/>
      <c r="AF44" s="462"/>
      <c r="AG44" s="462"/>
      <c r="AH44" s="462"/>
      <c r="AI44" s="462"/>
      <c r="AJ44" s="462"/>
      <c r="AK44" s="462"/>
      <c r="AL44" s="462"/>
      <c r="AM44" s="462"/>
      <c r="AN44" s="462"/>
      <c r="AO44" s="462"/>
      <c r="AP44" s="462"/>
      <c r="AQ44" s="462"/>
      <c r="AR44" s="462"/>
      <c r="AS44" s="462"/>
      <c r="AT44" s="462"/>
      <c r="AU44" s="462"/>
      <c r="AV44" s="462"/>
      <c r="AW44" s="462"/>
      <c r="AX44" s="462"/>
      <c r="AY44" s="462"/>
      <c r="AZ44" s="462"/>
      <c r="BA44" s="462"/>
      <c r="BB44" s="462"/>
      <c r="BC44" s="462"/>
    </row>
    <row r="45" spans="1:55">
      <c r="A45" s="483">
        <f t="shared" si="0"/>
        <v>15</v>
      </c>
      <c r="B45" s="508"/>
      <c r="C45" s="479" t="s">
        <v>2793</v>
      </c>
      <c r="D45" s="479"/>
      <c r="E45" s="479"/>
      <c r="F45" s="479"/>
      <c r="G45" s="488"/>
      <c r="H45" s="464"/>
      <c r="I45" s="464"/>
      <c r="J45" s="462"/>
      <c r="K45" s="462"/>
      <c r="L45" s="462"/>
      <c r="M45" s="462"/>
      <c r="N45" s="462"/>
      <c r="O45" s="462"/>
      <c r="P45" s="462"/>
      <c r="Q45" s="462"/>
      <c r="R45" s="462"/>
      <c r="S45" s="462"/>
      <c r="T45" s="462"/>
      <c r="U45" s="462"/>
      <c r="V45" s="462"/>
      <c r="W45" s="462"/>
      <c r="X45" s="462"/>
      <c r="Y45" s="462"/>
      <c r="Z45" s="462"/>
      <c r="AA45" s="462"/>
      <c r="AB45" s="462"/>
      <c r="AC45" s="462"/>
      <c r="AD45" s="462"/>
      <c r="AE45" s="462"/>
      <c r="AF45" s="462"/>
      <c r="AG45" s="462"/>
      <c r="AH45" s="462"/>
      <c r="AI45" s="462"/>
      <c r="AJ45" s="462"/>
      <c r="AK45" s="462"/>
      <c r="AL45" s="462"/>
      <c r="AM45" s="462"/>
      <c r="AN45" s="462"/>
      <c r="AO45" s="462"/>
      <c r="AP45" s="462"/>
      <c r="AQ45" s="462"/>
      <c r="AR45" s="462"/>
      <c r="AS45" s="462"/>
      <c r="AT45" s="462"/>
      <c r="AU45" s="462"/>
      <c r="AV45" s="462"/>
      <c r="AW45" s="462"/>
      <c r="AX45" s="462"/>
      <c r="AY45" s="462"/>
      <c r="AZ45" s="462"/>
      <c r="BA45" s="462"/>
      <c r="BB45" s="462"/>
      <c r="BC45" s="462"/>
    </row>
    <row r="46" spans="1:55">
      <c r="A46" s="483">
        <f t="shared" si="0"/>
        <v>16</v>
      </c>
      <c r="B46" s="462"/>
      <c r="C46" s="462" t="s">
        <v>1689</v>
      </c>
      <c r="D46" s="462"/>
      <c r="E46" s="462"/>
      <c r="F46" s="490"/>
      <c r="G46" s="491"/>
      <c r="H46" s="464"/>
      <c r="I46" s="464"/>
      <c r="J46" s="462"/>
      <c r="K46" s="462"/>
      <c r="L46" s="462"/>
      <c r="M46" s="462"/>
      <c r="N46" s="462"/>
      <c r="O46" s="462"/>
      <c r="P46" s="462"/>
      <c r="Q46" s="462"/>
      <c r="R46" s="462"/>
      <c r="S46" s="462"/>
      <c r="T46" s="462"/>
      <c r="U46" s="462"/>
      <c r="V46" s="462"/>
      <c r="W46" s="462"/>
      <c r="X46" s="462"/>
      <c r="Y46" s="462"/>
      <c r="Z46" s="462"/>
      <c r="AA46" s="462"/>
      <c r="AB46" s="462"/>
      <c r="AC46" s="462"/>
      <c r="AD46" s="462"/>
      <c r="AE46" s="462"/>
      <c r="AF46" s="462"/>
      <c r="AG46" s="462"/>
      <c r="AH46" s="462"/>
      <c r="AI46" s="462"/>
      <c r="AJ46" s="462"/>
      <c r="AK46" s="462"/>
      <c r="AL46" s="462"/>
      <c r="AM46" s="462"/>
      <c r="AN46" s="462"/>
      <c r="AO46" s="462"/>
      <c r="AP46" s="462"/>
      <c r="AQ46" s="462"/>
      <c r="AR46" s="462"/>
      <c r="AS46" s="462"/>
      <c r="AT46" s="462"/>
      <c r="AU46" s="462"/>
      <c r="AV46" s="462"/>
      <c r="AW46" s="462"/>
      <c r="AX46" s="462"/>
      <c r="AY46" s="462"/>
      <c r="AZ46" s="462"/>
      <c r="BA46" s="462"/>
      <c r="BB46" s="462"/>
      <c r="BC46" s="462"/>
    </row>
    <row r="47" spans="1:55">
      <c r="A47" s="483">
        <f t="shared" si="0"/>
        <v>17</v>
      </c>
      <c r="B47" s="462"/>
      <c r="C47" s="462" t="s">
        <v>2970</v>
      </c>
      <c r="D47" s="462"/>
      <c r="E47" s="462"/>
      <c r="F47" s="496"/>
      <c r="G47" s="497">
        <v>26857588</v>
      </c>
      <c r="H47" s="464"/>
      <c r="I47" s="464"/>
      <c r="J47" s="462"/>
      <c r="K47" s="462"/>
      <c r="L47" s="462"/>
      <c r="M47" s="462"/>
      <c r="N47" s="462"/>
      <c r="O47" s="462"/>
      <c r="P47" s="462"/>
      <c r="Q47" s="462"/>
      <c r="R47" s="462"/>
      <c r="S47" s="462"/>
      <c r="T47" s="462"/>
      <c r="U47" s="462"/>
      <c r="V47" s="462"/>
      <c r="W47" s="462"/>
      <c r="X47" s="462"/>
      <c r="Y47" s="462"/>
      <c r="Z47" s="462"/>
      <c r="AA47" s="462"/>
      <c r="AB47" s="462"/>
      <c r="AC47" s="462"/>
      <c r="AD47" s="462"/>
      <c r="AE47" s="462"/>
      <c r="AF47" s="462"/>
      <c r="AG47" s="462"/>
      <c r="AH47" s="462"/>
      <c r="AI47" s="462"/>
      <c r="AJ47" s="462"/>
      <c r="AK47" s="462"/>
      <c r="AL47" s="462"/>
      <c r="AM47" s="462"/>
      <c r="AN47" s="462"/>
      <c r="AO47" s="462"/>
      <c r="AP47" s="462"/>
      <c r="AQ47" s="462"/>
      <c r="AR47" s="462"/>
      <c r="AS47" s="462"/>
      <c r="AT47" s="462"/>
      <c r="AU47" s="462"/>
      <c r="AV47" s="462"/>
      <c r="AW47" s="462"/>
      <c r="AX47" s="462"/>
      <c r="AY47" s="462"/>
      <c r="AZ47" s="462"/>
      <c r="BA47" s="462"/>
      <c r="BB47" s="462"/>
      <c r="BC47" s="462"/>
    </row>
    <row r="48" spans="1:55">
      <c r="A48" s="483">
        <f t="shared" si="0"/>
        <v>18</v>
      </c>
      <c r="B48" s="462"/>
      <c r="C48" s="462" t="s">
        <v>2971</v>
      </c>
      <c r="D48" s="462"/>
      <c r="E48" s="462"/>
      <c r="F48" s="496"/>
      <c r="G48" s="509">
        <f>G33/G47</f>
        <v>1.6815168212424734</v>
      </c>
      <c r="H48" s="464"/>
      <c r="I48" s="464"/>
      <c r="J48" s="462"/>
      <c r="K48" s="462"/>
      <c r="L48" s="462"/>
      <c r="M48" s="462"/>
      <c r="N48" s="462"/>
      <c r="O48" s="462"/>
      <c r="P48" s="462"/>
      <c r="Q48" s="462"/>
      <c r="R48" s="462"/>
      <c r="S48" s="462"/>
      <c r="T48" s="462"/>
      <c r="U48" s="462"/>
      <c r="V48" s="462"/>
      <c r="W48" s="462"/>
      <c r="X48" s="462"/>
      <c r="Y48" s="462"/>
      <c r="Z48" s="462"/>
      <c r="AA48" s="462"/>
      <c r="AB48" s="462"/>
      <c r="AC48" s="462"/>
      <c r="AD48" s="462"/>
      <c r="AE48" s="462"/>
      <c r="AF48" s="462"/>
      <c r="AG48" s="462"/>
      <c r="AH48" s="462"/>
      <c r="AI48" s="462"/>
      <c r="AJ48" s="462"/>
      <c r="AK48" s="462"/>
      <c r="AL48" s="462"/>
      <c r="AM48" s="462"/>
      <c r="AN48" s="462"/>
      <c r="AO48" s="462"/>
      <c r="AP48" s="462"/>
      <c r="AQ48" s="462"/>
      <c r="AR48" s="462"/>
      <c r="AS48" s="462"/>
      <c r="AT48" s="462"/>
      <c r="AU48" s="462"/>
      <c r="AV48" s="462"/>
      <c r="AW48" s="462"/>
      <c r="AX48" s="462"/>
      <c r="AY48" s="462"/>
      <c r="AZ48" s="462"/>
      <c r="BA48" s="462"/>
      <c r="BB48" s="462"/>
      <c r="BC48" s="462"/>
    </row>
    <row r="49" spans="1:55">
      <c r="A49" s="483">
        <f t="shared" si="0"/>
        <v>19</v>
      </c>
      <c r="B49" s="462"/>
      <c r="C49" s="462" t="s">
        <v>1690</v>
      </c>
      <c r="D49" s="462"/>
      <c r="E49" s="462"/>
      <c r="F49" s="496"/>
      <c r="G49" s="1594" t="s">
        <v>756</v>
      </c>
      <c r="H49" s="464"/>
      <c r="I49" s="464"/>
      <c r="J49" s="462"/>
      <c r="K49" s="462"/>
      <c r="L49" s="462"/>
      <c r="M49" s="462"/>
      <c r="N49" s="462"/>
      <c r="O49" s="462"/>
      <c r="P49" s="462"/>
      <c r="Q49" s="462"/>
      <c r="R49" s="462"/>
      <c r="S49" s="462"/>
      <c r="T49" s="462"/>
      <c r="U49" s="462"/>
      <c r="V49" s="462"/>
      <c r="W49" s="462"/>
      <c r="X49" s="462"/>
      <c r="Y49" s="462"/>
      <c r="Z49" s="462"/>
      <c r="AA49" s="462"/>
      <c r="AB49" s="462"/>
      <c r="AC49" s="462"/>
      <c r="AD49" s="462"/>
      <c r="AE49" s="462"/>
      <c r="AF49" s="462"/>
      <c r="AG49" s="462"/>
      <c r="AH49" s="462"/>
      <c r="AI49" s="462"/>
      <c r="AJ49" s="462"/>
      <c r="AK49" s="462"/>
      <c r="AL49" s="462"/>
      <c r="AM49" s="462"/>
      <c r="AN49" s="462"/>
      <c r="AO49" s="462"/>
      <c r="AP49" s="462"/>
      <c r="AQ49" s="462"/>
      <c r="AR49" s="462"/>
      <c r="AS49" s="462"/>
      <c r="AT49" s="462"/>
      <c r="AU49" s="462"/>
      <c r="AV49" s="462"/>
      <c r="AW49" s="462"/>
      <c r="AX49" s="462"/>
      <c r="AY49" s="462"/>
      <c r="AZ49" s="462"/>
      <c r="BA49" s="462"/>
      <c r="BB49" s="462"/>
      <c r="BC49" s="462"/>
    </row>
    <row r="50" spans="1:55">
      <c r="A50" s="483">
        <f t="shared" si="0"/>
        <v>20</v>
      </c>
      <c r="B50" s="462"/>
      <c r="C50" s="462" t="s">
        <v>2972</v>
      </c>
      <c r="D50" s="462"/>
      <c r="E50" s="462"/>
      <c r="F50" s="490"/>
      <c r="G50" s="491"/>
      <c r="H50" s="464"/>
      <c r="I50" s="464"/>
      <c r="J50" s="462"/>
      <c r="K50" s="462"/>
      <c r="L50" s="462"/>
      <c r="M50" s="462"/>
      <c r="N50" s="462"/>
      <c r="O50" s="462"/>
      <c r="P50" s="462"/>
      <c r="Q50" s="462"/>
      <c r="R50" s="462"/>
      <c r="S50" s="462"/>
      <c r="T50" s="462"/>
      <c r="U50" s="462"/>
      <c r="V50" s="462"/>
      <c r="W50" s="462"/>
      <c r="X50" s="462"/>
      <c r="Y50" s="462"/>
      <c r="Z50" s="462"/>
      <c r="AA50" s="462"/>
      <c r="AB50" s="462"/>
      <c r="AC50" s="462"/>
      <c r="AD50" s="462"/>
      <c r="AE50" s="462"/>
      <c r="AF50" s="462"/>
      <c r="AG50" s="462"/>
      <c r="AH50" s="462"/>
      <c r="AI50" s="462"/>
      <c r="AJ50" s="462"/>
      <c r="AK50" s="462"/>
      <c r="AL50" s="462"/>
      <c r="AM50" s="462"/>
      <c r="AN50" s="462"/>
      <c r="AO50" s="462"/>
      <c r="AP50" s="462"/>
      <c r="AQ50" s="462"/>
      <c r="AR50" s="462"/>
      <c r="AS50" s="462"/>
      <c r="AT50" s="462"/>
      <c r="AU50" s="462"/>
      <c r="AV50" s="462"/>
      <c r="AW50" s="462"/>
      <c r="AX50" s="462"/>
      <c r="AY50" s="462"/>
      <c r="AZ50" s="462"/>
      <c r="BA50" s="462"/>
      <c r="BB50" s="462"/>
      <c r="BC50" s="462"/>
    </row>
    <row r="51" spans="1:55">
      <c r="A51" s="483">
        <f t="shared" si="0"/>
        <v>21</v>
      </c>
      <c r="B51" s="462"/>
      <c r="C51" s="462" t="s">
        <v>2973</v>
      </c>
      <c r="D51" s="462"/>
      <c r="E51" s="462"/>
      <c r="F51" s="490"/>
      <c r="G51" s="491"/>
      <c r="H51" s="464"/>
      <c r="I51" s="464"/>
      <c r="J51" s="462"/>
      <c r="K51" s="462"/>
      <c r="L51" s="462"/>
      <c r="M51" s="462"/>
      <c r="N51" s="462"/>
      <c r="O51" s="462"/>
      <c r="P51" s="462"/>
      <c r="Q51" s="462"/>
      <c r="R51" s="462"/>
      <c r="S51" s="462"/>
      <c r="T51" s="462"/>
      <c r="U51" s="462"/>
      <c r="V51" s="462"/>
      <c r="W51" s="462"/>
      <c r="X51" s="462"/>
      <c r="Y51" s="462"/>
      <c r="Z51" s="462"/>
      <c r="AA51" s="462"/>
      <c r="AB51" s="462"/>
      <c r="AC51" s="462"/>
      <c r="AD51" s="462"/>
      <c r="AE51" s="462"/>
      <c r="AF51" s="462"/>
      <c r="AG51" s="462"/>
      <c r="AH51" s="462"/>
      <c r="AI51" s="462"/>
      <c r="AJ51" s="462"/>
      <c r="AK51" s="462"/>
      <c r="AL51" s="462"/>
      <c r="AM51" s="462"/>
      <c r="AN51" s="462"/>
      <c r="AO51" s="462"/>
      <c r="AP51" s="462"/>
      <c r="AQ51" s="462"/>
      <c r="AR51" s="462"/>
      <c r="AS51" s="462"/>
      <c r="AT51" s="462"/>
      <c r="AU51" s="462"/>
      <c r="AV51" s="462"/>
      <c r="AW51" s="462"/>
      <c r="AX51" s="462"/>
      <c r="AY51" s="462"/>
      <c r="AZ51" s="462"/>
      <c r="BA51" s="462"/>
      <c r="BB51" s="462"/>
      <c r="BC51" s="462"/>
    </row>
    <row r="52" spans="1:55">
      <c r="A52" s="483">
        <f t="shared" si="0"/>
        <v>22</v>
      </c>
      <c r="B52" s="462"/>
      <c r="C52" s="462" t="s">
        <v>2974</v>
      </c>
      <c r="D52" s="462"/>
      <c r="E52" s="462"/>
      <c r="F52" s="490"/>
      <c r="G52" s="491"/>
      <c r="H52" s="464"/>
      <c r="I52" s="464"/>
      <c r="J52" s="462"/>
      <c r="K52" s="462"/>
      <c r="L52" s="462"/>
      <c r="M52" s="462"/>
      <c r="N52" s="462"/>
      <c r="O52" s="462"/>
      <c r="P52" s="462"/>
      <c r="Q52" s="462"/>
      <c r="R52" s="462"/>
      <c r="S52" s="462"/>
      <c r="T52" s="462"/>
      <c r="U52" s="462"/>
      <c r="V52" s="462"/>
      <c r="W52" s="462"/>
      <c r="X52" s="462"/>
      <c r="Y52" s="462"/>
      <c r="Z52" s="462"/>
      <c r="AA52" s="462"/>
      <c r="AB52" s="462"/>
      <c r="AC52" s="462"/>
      <c r="AD52" s="462"/>
      <c r="AE52" s="462"/>
      <c r="AF52" s="462"/>
      <c r="AG52" s="462"/>
      <c r="AH52" s="462"/>
      <c r="AI52" s="462"/>
      <c r="AJ52" s="462"/>
      <c r="AK52" s="462"/>
      <c r="AL52" s="462"/>
      <c r="AM52" s="462"/>
      <c r="AN52" s="462"/>
      <c r="AO52" s="462"/>
      <c r="AP52" s="462"/>
      <c r="AQ52" s="462"/>
      <c r="AR52" s="462"/>
      <c r="AS52" s="462"/>
      <c r="AT52" s="462"/>
      <c r="AU52" s="462"/>
      <c r="AV52" s="462"/>
      <c r="AW52" s="462"/>
      <c r="AX52" s="462"/>
      <c r="AY52" s="462"/>
      <c r="AZ52" s="462"/>
      <c r="BA52" s="462"/>
      <c r="BB52" s="462"/>
      <c r="BC52" s="462"/>
    </row>
    <row r="53" spans="1:55">
      <c r="A53" s="483">
        <f t="shared" si="0"/>
        <v>23</v>
      </c>
      <c r="B53" s="462"/>
      <c r="C53" s="462" t="s">
        <v>2975</v>
      </c>
      <c r="D53" s="462"/>
      <c r="E53" s="462"/>
      <c r="F53" s="490"/>
      <c r="G53" s="491"/>
      <c r="H53" s="464"/>
      <c r="I53" s="464"/>
      <c r="J53" s="462"/>
      <c r="K53" s="462"/>
      <c r="L53" s="462"/>
      <c r="M53" s="462"/>
      <c r="N53" s="462"/>
      <c r="O53" s="462"/>
      <c r="P53" s="462"/>
      <c r="Q53" s="462"/>
      <c r="R53" s="462"/>
      <c r="S53" s="462"/>
      <c r="T53" s="462"/>
      <c r="U53" s="462"/>
      <c r="V53" s="462"/>
      <c r="W53" s="462"/>
      <c r="X53" s="462"/>
      <c r="Y53" s="462"/>
      <c r="Z53" s="462"/>
      <c r="AA53" s="462"/>
      <c r="AB53" s="462"/>
      <c r="AC53" s="462"/>
      <c r="AD53" s="462"/>
      <c r="AE53" s="462"/>
      <c r="AF53" s="462"/>
      <c r="AG53" s="462"/>
      <c r="AH53" s="462"/>
      <c r="AI53" s="462"/>
      <c r="AJ53" s="462"/>
      <c r="AK53" s="462"/>
      <c r="AL53" s="462"/>
      <c r="AM53" s="462"/>
      <c r="AN53" s="462"/>
      <c r="AO53" s="462"/>
      <c r="AP53" s="462"/>
      <c r="AQ53" s="462"/>
      <c r="AR53" s="462"/>
      <c r="AS53" s="462"/>
      <c r="AT53" s="462"/>
      <c r="AU53" s="462"/>
      <c r="AV53" s="462"/>
      <c r="AW53" s="462"/>
      <c r="AX53" s="462"/>
      <c r="AY53" s="462"/>
      <c r="AZ53" s="462"/>
      <c r="BA53" s="462"/>
      <c r="BB53" s="462"/>
      <c r="BC53" s="462"/>
    </row>
    <row r="54" spans="1:55">
      <c r="A54" s="483">
        <f t="shared" si="0"/>
        <v>24</v>
      </c>
      <c r="B54" s="462"/>
      <c r="C54" s="462" t="s">
        <v>2976</v>
      </c>
      <c r="D54" s="462"/>
      <c r="E54" s="462"/>
      <c r="F54" s="490"/>
      <c r="G54" s="491"/>
      <c r="H54" s="464"/>
      <c r="I54" s="464"/>
      <c r="J54" s="462"/>
      <c r="K54" s="462"/>
      <c r="L54" s="462"/>
      <c r="M54" s="462"/>
      <c r="N54" s="462"/>
      <c r="O54" s="462"/>
      <c r="P54" s="462"/>
      <c r="Q54" s="462"/>
      <c r="R54" s="462"/>
      <c r="S54" s="462"/>
      <c r="T54" s="462"/>
      <c r="U54" s="462"/>
      <c r="V54" s="462"/>
      <c r="W54" s="462"/>
      <c r="X54" s="462"/>
      <c r="Y54" s="462"/>
      <c r="Z54" s="462"/>
      <c r="AA54" s="462"/>
      <c r="AB54" s="462"/>
      <c r="AC54" s="462"/>
      <c r="AD54" s="462"/>
      <c r="AE54" s="462"/>
      <c r="AF54" s="462"/>
      <c r="AG54" s="462"/>
      <c r="AH54" s="462"/>
      <c r="AI54" s="462"/>
      <c r="AJ54" s="462"/>
      <c r="AK54" s="462"/>
      <c r="AL54" s="462"/>
      <c r="AM54" s="462"/>
      <c r="AN54" s="462"/>
      <c r="AO54" s="462"/>
      <c r="AP54" s="462"/>
      <c r="AQ54" s="462"/>
      <c r="AR54" s="462"/>
      <c r="AS54" s="462"/>
      <c r="AT54" s="462"/>
      <c r="AU54" s="462"/>
      <c r="AV54" s="462"/>
      <c r="AW54" s="462"/>
      <c r="AX54" s="462"/>
      <c r="AY54" s="462"/>
      <c r="AZ54" s="462"/>
      <c r="BA54" s="462"/>
      <c r="BB54" s="462"/>
      <c r="BC54" s="462"/>
    </row>
    <row r="55" spans="1:55">
      <c r="A55" s="483">
        <f t="shared" si="0"/>
        <v>25</v>
      </c>
      <c r="B55" s="462"/>
      <c r="C55" s="462"/>
      <c r="D55" s="462"/>
      <c r="E55" s="462"/>
      <c r="F55" s="490"/>
      <c r="G55" s="491"/>
      <c r="H55" s="464"/>
      <c r="I55" s="464"/>
      <c r="J55" s="462"/>
      <c r="K55" s="462"/>
      <c r="L55" s="462"/>
      <c r="M55" s="462"/>
      <c r="N55" s="462"/>
      <c r="O55" s="462"/>
      <c r="P55" s="462"/>
      <c r="Q55" s="462"/>
      <c r="R55" s="462"/>
      <c r="S55" s="462"/>
      <c r="T55" s="462"/>
      <c r="U55" s="462"/>
      <c r="V55" s="462"/>
      <c r="W55" s="462"/>
      <c r="X55" s="462"/>
      <c r="Y55" s="462"/>
      <c r="Z55" s="462"/>
      <c r="AA55" s="462"/>
      <c r="AB55" s="462"/>
      <c r="AC55" s="462"/>
      <c r="AD55" s="462"/>
      <c r="AE55" s="462"/>
      <c r="AF55" s="462"/>
      <c r="AG55" s="462"/>
      <c r="AH55" s="462"/>
      <c r="AI55" s="462"/>
      <c r="AJ55" s="462"/>
      <c r="AK55" s="462"/>
      <c r="AL55" s="462"/>
      <c r="AM55" s="462"/>
      <c r="AN55" s="462"/>
      <c r="AO55" s="462"/>
      <c r="AP55" s="462"/>
      <c r="AQ55" s="462"/>
      <c r="AR55" s="462"/>
      <c r="AS55" s="462"/>
      <c r="AT55" s="462"/>
      <c r="AU55" s="462"/>
      <c r="AV55" s="462"/>
      <c r="AW55" s="462"/>
      <c r="AX55" s="462"/>
      <c r="AY55" s="462"/>
      <c r="AZ55" s="462"/>
      <c r="BA55" s="462"/>
      <c r="BB55" s="462"/>
      <c r="BC55" s="462"/>
    </row>
    <row r="56" spans="1:55">
      <c r="A56" s="483">
        <f t="shared" si="0"/>
        <v>26</v>
      </c>
      <c r="B56" s="462"/>
      <c r="C56" s="462"/>
      <c r="D56" s="462"/>
      <c r="E56" s="462"/>
      <c r="F56" s="490"/>
      <c r="G56" s="491"/>
      <c r="H56" s="464"/>
      <c r="I56" s="464"/>
      <c r="J56" s="462"/>
      <c r="K56" s="462"/>
      <c r="L56" s="462"/>
      <c r="M56" s="462"/>
      <c r="N56" s="462"/>
      <c r="O56" s="462"/>
      <c r="P56" s="462"/>
      <c r="Q56" s="462"/>
      <c r="R56" s="462"/>
      <c r="S56" s="462"/>
      <c r="T56" s="462"/>
      <c r="U56" s="462"/>
      <c r="V56" s="462"/>
      <c r="W56" s="462"/>
      <c r="X56" s="462"/>
      <c r="Y56" s="462"/>
      <c r="Z56" s="462"/>
      <c r="AA56" s="462"/>
      <c r="AB56" s="462"/>
      <c r="AC56" s="462"/>
      <c r="AD56" s="462"/>
      <c r="AE56" s="462"/>
      <c r="AF56" s="462"/>
      <c r="AG56" s="462"/>
      <c r="AH56" s="462"/>
      <c r="AI56" s="462"/>
      <c r="AJ56" s="462"/>
      <c r="AK56" s="462"/>
      <c r="AL56" s="462"/>
      <c r="AM56" s="462"/>
      <c r="AN56" s="462"/>
      <c r="AO56" s="462"/>
      <c r="AP56" s="462"/>
      <c r="AQ56" s="462"/>
      <c r="AR56" s="462"/>
      <c r="AS56" s="462"/>
      <c r="AT56" s="462"/>
      <c r="AU56" s="462"/>
      <c r="AV56" s="462"/>
      <c r="AW56" s="462"/>
      <c r="AX56" s="462"/>
      <c r="AY56" s="462"/>
      <c r="AZ56" s="462"/>
      <c r="BA56" s="462"/>
      <c r="BB56" s="462"/>
      <c r="BC56" s="462"/>
    </row>
    <row r="57" spans="1:55">
      <c r="A57" s="483">
        <f t="shared" si="0"/>
        <v>27</v>
      </c>
      <c r="B57" s="462"/>
      <c r="C57" s="462" t="s">
        <v>892</v>
      </c>
      <c r="D57" s="462"/>
      <c r="E57" s="462"/>
      <c r="F57" s="490"/>
      <c r="G57" s="491"/>
      <c r="H57" s="464"/>
      <c r="I57" s="464"/>
      <c r="J57" s="462"/>
      <c r="K57" s="462"/>
      <c r="L57" s="462"/>
      <c r="M57" s="462"/>
      <c r="N57" s="462"/>
      <c r="O57" s="462"/>
      <c r="P57" s="462"/>
      <c r="Q57" s="462"/>
      <c r="R57" s="462"/>
      <c r="S57" s="462"/>
      <c r="T57" s="462"/>
      <c r="U57" s="462"/>
      <c r="V57" s="462"/>
      <c r="W57" s="462"/>
      <c r="X57" s="462"/>
      <c r="Y57" s="462"/>
      <c r="Z57" s="462"/>
      <c r="AA57" s="462"/>
      <c r="AB57" s="462"/>
      <c r="AC57" s="462"/>
      <c r="AD57" s="462"/>
      <c r="AE57" s="462"/>
      <c r="AF57" s="462"/>
      <c r="AG57" s="462"/>
      <c r="AH57" s="462"/>
      <c r="AI57" s="462"/>
      <c r="AJ57" s="462"/>
      <c r="AK57" s="462"/>
      <c r="AL57" s="462"/>
      <c r="AM57" s="462"/>
      <c r="AN57" s="462"/>
      <c r="AO57" s="462"/>
      <c r="AP57" s="462"/>
      <c r="AQ57" s="462"/>
      <c r="AR57" s="462"/>
      <c r="AS57" s="462"/>
      <c r="AT57" s="462"/>
      <c r="AU57" s="462"/>
      <c r="AV57" s="462"/>
      <c r="AW57" s="462"/>
      <c r="AX57" s="462"/>
      <c r="AY57" s="462"/>
      <c r="AZ57" s="462"/>
      <c r="BA57" s="462"/>
      <c r="BB57" s="462"/>
      <c r="BC57" s="462"/>
    </row>
    <row r="58" spans="1:55">
      <c r="A58" s="483">
        <f t="shared" si="0"/>
        <v>28</v>
      </c>
      <c r="B58" s="462"/>
      <c r="C58" s="462" t="s">
        <v>2977</v>
      </c>
      <c r="D58" s="462"/>
      <c r="E58" s="462"/>
      <c r="F58" s="496"/>
      <c r="G58" s="497">
        <v>33239841</v>
      </c>
      <c r="H58" s="464"/>
      <c r="I58" s="464"/>
      <c r="J58" s="462"/>
      <c r="K58" s="462"/>
      <c r="L58" s="462"/>
      <c r="M58" s="462"/>
      <c r="N58" s="462"/>
      <c r="O58" s="462"/>
      <c r="P58" s="462"/>
      <c r="Q58" s="462"/>
      <c r="R58" s="462"/>
      <c r="S58" s="462"/>
      <c r="T58" s="462"/>
      <c r="U58" s="462"/>
      <c r="V58" s="462"/>
      <c r="W58" s="462"/>
      <c r="X58" s="462"/>
      <c r="Y58" s="462"/>
      <c r="Z58" s="462"/>
      <c r="AA58" s="462"/>
      <c r="AB58" s="462"/>
      <c r="AC58" s="462"/>
      <c r="AD58" s="462"/>
      <c r="AE58" s="462"/>
      <c r="AF58" s="462"/>
      <c r="AG58" s="462"/>
      <c r="AH58" s="462"/>
      <c r="AI58" s="462"/>
      <c r="AJ58" s="462"/>
      <c r="AK58" s="462"/>
      <c r="AL58" s="462"/>
      <c r="AM58" s="462"/>
      <c r="AN58" s="462"/>
      <c r="AO58" s="462"/>
      <c r="AP58" s="462"/>
      <c r="AQ58" s="462"/>
      <c r="AR58" s="462"/>
      <c r="AS58" s="462"/>
      <c r="AT58" s="462"/>
      <c r="AU58" s="462"/>
      <c r="AV58" s="462"/>
      <c r="AW58" s="462"/>
      <c r="AX58" s="462"/>
      <c r="AY58" s="462"/>
      <c r="AZ58" s="462"/>
      <c r="BA58" s="462"/>
      <c r="BB58" s="462"/>
      <c r="BC58" s="462"/>
    </row>
    <row r="59" spans="1:55">
      <c r="A59" s="483">
        <f t="shared" si="0"/>
        <v>29</v>
      </c>
      <c r="B59" s="462"/>
      <c r="C59" s="462" t="s">
        <v>2971</v>
      </c>
      <c r="D59" s="462"/>
      <c r="E59" s="462"/>
      <c r="F59" s="496"/>
      <c r="G59" s="509">
        <f>IF(ISERR(G35/G58)," ",G35/G58)</f>
        <v>2.1973056068469159</v>
      </c>
      <c r="H59" s="464"/>
      <c r="I59" s="464"/>
      <c r="J59" s="462"/>
      <c r="K59" s="462"/>
      <c r="L59" s="462"/>
      <c r="M59" s="462"/>
      <c r="N59" s="462"/>
      <c r="O59" s="462"/>
      <c r="P59" s="462"/>
      <c r="Q59" s="462"/>
      <c r="R59" s="462"/>
      <c r="S59" s="462"/>
      <c r="T59" s="462"/>
      <c r="U59" s="462"/>
      <c r="V59" s="462"/>
      <c r="W59" s="462"/>
      <c r="X59" s="462"/>
      <c r="Y59" s="462"/>
      <c r="Z59" s="462"/>
      <c r="AA59" s="462"/>
      <c r="AB59" s="462"/>
      <c r="AC59" s="462"/>
      <c r="AD59" s="462"/>
      <c r="AE59" s="462"/>
      <c r="AF59" s="462"/>
      <c r="AG59" s="462"/>
      <c r="AH59" s="462"/>
      <c r="AI59" s="462"/>
      <c r="AJ59" s="462"/>
      <c r="AK59" s="462"/>
      <c r="AL59" s="462"/>
      <c r="AM59" s="462"/>
      <c r="AN59" s="462"/>
      <c r="AO59" s="462"/>
      <c r="AP59" s="462"/>
      <c r="AQ59" s="462"/>
      <c r="AR59" s="462"/>
      <c r="AS59" s="462"/>
      <c r="AT59" s="462"/>
      <c r="AU59" s="462"/>
      <c r="AV59" s="462"/>
      <c r="AW59" s="462"/>
      <c r="AX59" s="462"/>
      <c r="AY59" s="462"/>
      <c r="AZ59" s="462"/>
      <c r="BA59" s="462"/>
      <c r="BB59" s="462"/>
      <c r="BC59" s="462"/>
    </row>
    <row r="60" spans="1:55">
      <c r="A60" s="483">
        <f t="shared" si="0"/>
        <v>30</v>
      </c>
      <c r="B60" s="462"/>
      <c r="C60" s="462" t="s">
        <v>2978</v>
      </c>
      <c r="D60" s="462"/>
      <c r="E60" s="462"/>
      <c r="F60" s="496"/>
      <c r="G60" s="1594" t="s">
        <v>756</v>
      </c>
      <c r="H60" s="464"/>
      <c r="I60" s="464"/>
      <c r="J60" s="462"/>
      <c r="K60" s="462"/>
      <c r="L60" s="462"/>
      <c r="M60" s="462"/>
      <c r="N60" s="462"/>
      <c r="O60" s="462"/>
      <c r="P60" s="462"/>
      <c r="Q60" s="462"/>
      <c r="R60" s="462"/>
      <c r="S60" s="462"/>
      <c r="T60" s="462"/>
      <c r="U60" s="462"/>
      <c r="V60" s="462"/>
      <c r="W60" s="462"/>
      <c r="X60" s="462"/>
      <c r="Y60" s="462"/>
      <c r="Z60" s="462"/>
      <c r="AA60" s="462"/>
      <c r="AB60" s="462"/>
      <c r="AC60" s="462"/>
      <c r="AD60" s="462"/>
      <c r="AE60" s="462"/>
      <c r="AF60" s="462"/>
      <c r="AG60" s="462"/>
      <c r="AH60" s="462"/>
      <c r="AI60" s="462"/>
      <c r="AJ60" s="462"/>
      <c r="AK60" s="462"/>
      <c r="AL60" s="462"/>
      <c r="AM60" s="462"/>
      <c r="AN60" s="462"/>
      <c r="AO60" s="462"/>
      <c r="AP60" s="462"/>
      <c r="AQ60" s="462"/>
      <c r="AR60" s="462"/>
      <c r="AS60" s="462"/>
      <c r="AT60" s="462"/>
      <c r="AU60" s="462"/>
      <c r="AV60" s="462"/>
      <c r="AW60" s="462"/>
      <c r="AX60" s="462"/>
      <c r="AY60" s="462"/>
      <c r="AZ60" s="462"/>
      <c r="BA60" s="462"/>
      <c r="BB60" s="462"/>
      <c r="BC60" s="462"/>
    </row>
    <row r="61" spans="1:55">
      <c r="A61" s="483">
        <f t="shared" si="0"/>
        <v>31</v>
      </c>
      <c r="B61" s="462"/>
      <c r="C61" s="462" t="s">
        <v>2979</v>
      </c>
      <c r="D61" s="462"/>
      <c r="E61" s="462"/>
      <c r="F61" s="490"/>
      <c r="G61" s="491"/>
      <c r="H61" s="464"/>
      <c r="I61" s="464"/>
      <c r="J61" s="462"/>
      <c r="K61" s="462"/>
      <c r="L61" s="462"/>
      <c r="M61" s="462"/>
      <c r="N61" s="462"/>
      <c r="O61" s="462"/>
      <c r="P61" s="462"/>
      <c r="Q61" s="462"/>
      <c r="R61" s="462"/>
      <c r="S61" s="462"/>
      <c r="T61" s="462"/>
      <c r="U61" s="462"/>
      <c r="V61" s="462"/>
      <c r="W61" s="462"/>
      <c r="X61" s="462"/>
      <c r="Y61" s="462"/>
      <c r="Z61" s="462"/>
      <c r="AA61" s="462"/>
      <c r="AB61" s="462"/>
      <c r="AC61" s="462"/>
      <c r="AD61" s="462"/>
      <c r="AE61" s="462"/>
      <c r="AF61" s="462"/>
      <c r="AG61" s="462"/>
      <c r="AH61" s="462"/>
      <c r="AI61" s="462"/>
      <c r="AJ61" s="462"/>
      <c r="AK61" s="462"/>
      <c r="AL61" s="462"/>
      <c r="AM61" s="462"/>
      <c r="AN61" s="462"/>
      <c r="AO61" s="462"/>
      <c r="AP61" s="462"/>
      <c r="AQ61" s="462"/>
      <c r="AR61" s="462"/>
      <c r="AS61" s="462"/>
      <c r="AT61" s="462"/>
      <c r="AU61" s="462"/>
      <c r="AV61" s="462"/>
      <c r="AW61" s="462"/>
      <c r="AX61" s="462"/>
      <c r="AY61" s="462"/>
      <c r="AZ61" s="462"/>
      <c r="BA61" s="462"/>
      <c r="BB61" s="462"/>
      <c r="BC61" s="462"/>
    </row>
    <row r="62" spans="1:55">
      <c r="A62" s="483">
        <f t="shared" si="0"/>
        <v>32</v>
      </c>
      <c r="B62" s="462"/>
      <c r="C62" s="462" t="s">
        <v>2980</v>
      </c>
      <c r="D62" s="462"/>
      <c r="E62" s="462"/>
      <c r="F62" s="490"/>
      <c r="G62" s="491"/>
      <c r="H62" s="464"/>
      <c r="I62" s="464"/>
      <c r="J62" s="462"/>
      <c r="K62" s="462"/>
      <c r="L62" s="462"/>
      <c r="M62" s="462"/>
      <c r="N62" s="462"/>
      <c r="O62" s="462"/>
      <c r="P62" s="462"/>
      <c r="Q62" s="462"/>
      <c r="R62" s="462"/>
      <c r="S62" s="462"/>
      <c r="T62" s="462"/>
      <c r="U62" s="462"/>
      <c r="V62" s="462"/>
      <c r="W62" s="462"/>
      <c r="X62" s="462"/>
      <c r="Y62" s="462"/>
      <c r="Z62" s="462"/>
      <c r="AA62" s="462"/>
      <c r="AB62" s="462"/>
      <c r="AC62" s="462"/>
      <c r="AD62" s="462"/>
      <c r="AE62" s="462"/>
      <c r="AF62" s="462"/>
      <c r="AG62" s="462"/>
      <c r="AH62" s="462"/>
      <c r="AI62" s="462"/>
      <c r="AJ62" s="462"/>
      <c r="AK62" s="462"/>
      <c r="AL62" s="462"/>
      <c r="AM62" s="462"/>
      <c r="AN62" s="462"/>
      <c r="AO62" s="462"/>
      <c r="AP62" s="462"/>
      <c r="AQ62" s="462"/>
      <c r="AR62" s="462"/>
      <c r="AS62" s="462"/>
      <c r="AT62" s="462"/>
      <c r="AU62" s="462"/>
      <c r="AV62" s="462"/>
      <c r="AW62" s="462"/>
      <c r="AX62" s="462"/>
      <c r="AY62" s="462"/>
      <c r="AZ62" s="462"/>
      <c r="BA62" s="462"/>
      <c r="BB62" s="462"/>
      <c r="BC62" s="462"/>
    </row>
    <row r="63" spans="1:55">
      <c r="A63" s="483">
        <f t="shared" si="0"/>
        <v>33</v>
      </c>
      <c r="B63" s="462"/>
      <c r="C63" s="462" t="s">
        <v>2981</v>
      </c>
      <c r="D63" s="462"/>
      <c r="E63" s="462"/>
      <c r="F63" s="490"/>
      <c r="G63" s="491"/>
      <c r="H63" s="464"/>
      <c r="I63" s="464"/>
      <c r="J63" s="462"/>
      <c r="K63" s="462"/>
      <c r="L63" s="462"/>
      <c r="M63" s="462"/>
      <c r="N63" s="462"/>
      <c r="O63" s="462"/>
      <c r="P63" s="462"/>
      <c r="Q63" s="462"/>
      <c r="R63" s="462"/>
      <c r="S63" s="462"/>
      <c r="T63" s="462"/>
      <c r="U63" s="462"/>
      <c r="V63" s="462"/>
      <c r="W63" s="462"/>
      <c r="X63" s="462"/>
      <c r="Y63" s="462"/>
      <c r="Z63" s="462"/>
      <c r="AA63" s="462"/>
      <c r="AB63" s="462"/>
      <c r="AC63" s="462"/>
      <c r="AD63" s="462"/>
      <c r="AE63" s="462"/>
      <c r="AF63" s="462"/>
      <c r="AG63" s="462"/>
      <c r="AH63" s="462"/>
      <c r="AI63" s="462"/>
      <c r="AJ63" s="462"/>
      <c r="AK63" s="462"/>
      <c r="AL63" s="462"/>
      <c r="AM63" s="462"/>
      <c r="AN63" s="462"/>
      <c r="AO63" s="462"/>
      <c r="AP63" s="462"/>
      <c r="AQ63" s="462"/>
      <c r="AR63" s="462"/>
      <c r="AS63" s="462"/>
      <c r="AT63" s="462"/>
      <c r="AU63" s="462"/>
      <c r="AV63" s="462"/>
      <c r="AW63" s="462"/>
      <c r="AX63" s="462"/>
      <c r="AY63" s="462"/>
      <c r="AZ63" s="462"/>
      <c r="BA63" s="462"/>
      <c r="BB63" s="462"/>
      <c r="BC63" s="462"/>
    </row>
    <row r="64" spans="1:55">
      <c r="A64" s="483">
        <f t="shared" si="0"/>
        <v>34</v>
      </c>
      <c r="B64" s="462"/>
      <c r="C64" s="462" t="s">
        <v>2982</v>
      </c>
      <c r="D64" s="462"/>
      <c r="E64" s="462"/>
      <c r="F64" s="490"/>
      <c r="G64" s="491"/>
      <c r="H64" s="464"/>
      <c r="I64" s="464"/>
      <c r="J64" s="462"/>
      <c r="K64" s="462"/>
      <c r="L64" s="462"/>
      <c r="M64" s="462"/>
      <c r="N64" s="462"/>
      <c r="O64" s="462"/>
      <c r="P64" s="462"/>
      <c r="Q64" s="462"/>
      <c r="R64" s="462"/>
      <c r="S64" s="462"/>
      <c r="T64" s="462"/>
      <c r="U64" s="462"/>
      <c r="V64" s="462"/>
      <c r="W64" s="462"/>
      <c r="X64" s="462"/>
      <c r="Y64" s="462"/>
      <c r="Z64" s="462"/>
      <c r="AA64" s="462"/>
      <c r="AB64" s="462"/>
      <c r="AC64" s="462"/>
      <c r="AD64" s="462"/>
      <c r="AE64" s="462"/>
      <c r="AF64" s="462"/>
      <c r="AG64" s="462"/>
      <c r="AH64" s="462"/>
      <c r="AI64" s="462"/>
      <c r="AJ64" s="462"/>
      <c r="AK64" s="462"/>
      <c r="AL64" s="462"/>
      <c r="AM64" s="462"/>
      <c r="AN64" s="462"/>
      <c r="AO64" s="462"/>
      <c r="AP64" s="462"/>
      <c r="AQ64" s="462"/>
      <c r="AR64" s="462"/>
      <c r="AS64" s="462"/>
      <c r="AT64" s="462"/>
      <c r="AU64" s="462"/>
      <c r="AV64" s="462"/>
      <c r="AW64" s="462"/>
      <c r="AX64" s="462"/>
      <c r="AY64" s="462"/>
      <c r="AZ64" s="462"/>
      <c r="BA64" s="462"/>
      <c r="BB64" s="462"/>
      <c r="BC64" s="462"/>
    </row>
    <row r="65" spans="1:55">
      <c r="A65" s="483">
        <f t="shared" si="0"/>
        <v>35</v>
      </c>
      <c r="B65" s="462"/>
      <c r="C65" s="462"/>
      <c r="D65" s="462"/>
      <c r="E65" s="462"/>
      <c r="F65" s="490"/>
      <c r="G65" s="491"/>
      <c r="H65" s="464"/>
      <c r="I65" s="464"/>
      <c r="J65" s="462"/>
      <c r="K65" s="462"/>
      <c r="L65" s="462"/>
      <c r="M65" s="462"/>
      <c r="N65" s="462"/>
      <c r="O65" s="462"/>
      <c r="P65" s="462"/>
      <c r="Q65" s="462"/>
      <c r="R65" s="462"/>
      <c r="S65" s="462"/>
      <c r="T65" s="462"/>
      <c r="U65" s="462"/>
      <c r="V65" s="462"/>
      <c r="W65" s="462"/>
      <c r="X65" s="462"/>
      <c r="Y65" s="462"/>
      <c r="Z65" s="462"/>
      <c r="AA65" s="462"/>
      <c r="AB65" s="462"/>
      <c r="AC65" s="462"/>
      <c r="AD65" s="462"/>
      <c r="AE65" s="462"/>
      <c r="AF65" s="462"/>
      <c r="AG65" s="462"/>
      <c r="AH65" s="462"/>
      <c r="AI65" s="462"/>
      <c r="AJ65" s="462"/>
      <c r="AK65" s="462"/>
      <c r="AL65" s="462"/>
      <c r="AM65" s="462"/>
      <c r="AN65" s="462"/>
      <c r="AO65" s="462"/>
      <c r="AP65" s="462"/>
      <c r="AQ65" s="462"/>
      <c r="AR65" s="462"/>
      <c r="AS65" s="462"/>
      <c r="AT65" s="462"/>
      <c r="AU65" s="462"/>
      <c r="AV65" s="462"/>
      <c r="AW65" s="462"/>
      <c r="AX65" s="462"/>
      <c r="AY65" s="462"/>
      <c r="AZ65" s="462"/>
      <c r="BA65" s="462"/>
      <c r="BB65" s="462"/>
      <c r="BC65" s="462"/>
    </row>
    <row r="66" spans="1:55" ht="15.75" thickBot="1">
      <c r="A66" s="510">
        <f t="shared" si="0"/>
        <v>36</v>
      </c>
      <c r="B66" s="511"/>
      <c r="C66" s="511"/>
      <c r="D66" s="511"/>
      <c r="E66" s="511"/>
      <c r="F66" s="512"/>
      <c r="G66" s="513"/>
      <c r="H66" s="464"/>
      <c r="I66" s="464"/>
      <c r="J66" s="462"/>
      <c r="K66" s="462"/>
      <c r="L66" s="462"/>
      <c r="M66" s="462"/>
      <c r="N66" s="462"/>
      <c r="O66" s="462"/>
      <c r="P66" s="462"/>
      <c r="Q66" s="462"/>
      <c r="R66" s="462"/>
      <c r="S66" s="462"/>
      <c r="T66" s="462"/>
      <c r="U66" s="462"/>
      <c r="V66" s="462"/>
      <c r="W66" s="462"/>
      <c r="X66" s="462"/>
      <c r="Y66" s="462"/>
      <c r="Z66" s="462"/>
      <c r="AA66" s="462"/>
      <c r="AB66" s="462"/>
      <c r="AC66" s="462"/>
      <c r="AD66" s="462"/>
      <c r="AE66" s="462"/>
      <c r="AF66" s="462"/>
      <c r="AG66" s="462"/>
      <c r="AH66" s="462"/>
      <c r="AI66" s="462"/>
      <c r="AJ66" s="462"/>
      <c r="AK66" s="462"/>
      <c r="AL66" s="462"/>
      <c r="AM66" s="462"/>
      <c r="AN66" s="462"/>
      <c r="AO66" s="462"/>
      <c r="AP66" s="462"/>
      <c r="AQ66" s="462"/>
      <c r="AR66" s="462"/>
      <c r="AS66" s="462"/>
      <c r="AT66" s="462"/>
      <c r="AU66" s="462"/>
      <c r="AV66" s="462"/>
      <c r="AW66" s="462"/>
      <c r="AX66" s="462"/>
      <c r="AY66" s="462"/>
      <c r="AZ66" s="462"/>
      <c r="BA66" s="462"/>
      <c r="BB66" s="462"/>
      <c r="BC66" s="462"/>
    </row>
    <row r="67" spans="1:55">
      <c r="A67" s="462" t="s">
        <v>893</v>
      </c>
      <c r="B67" s="462"/>
      <c r="C67" s="462"/>
      <c r="D67" s="462"/>
      <c r="E67" s="462"/>
      <c r="F67" s="462"/>
      <c r="H67" s="464"/>
      <c r="I67" s="464"/>
      <c r="J67" s="462"/>
      <c r="K67" s="462"/>
      <c r="L67" s="462"/>
      <c r="M67" s="462"/>
      <c r="N67" s="462"/>
      <c r="O67" s="462"/>
      <c r="P67" s="462"/>
      <c r="Q67" s="462"/>
      <c r="R67" s="462"/>
      <c r="S67" s="462"/>
      <c r="T67" s="462"/>
      <c r="U67" s="462"/>
      <c r="V67" s="462"/>
      <c r="W67" s="462"/>
      <c r="X67" s="462"/>
      <c r="Y67" s="462"/>
      <c r="Z67" s="462"/>
      <c r="AA67" s="462"/>
      <c r="AB67" s="462"/>
      <c r="AC67" s="462"/>
      <c r="AD67" s="462"/>
      <c r="AE67" s="462"/>
      <c r="AF67" s="462"/>
      <c r="AG67" s="462"/>
      <c r="AH67" s="462"/>
      <c r="AI67" s="462"/>
      <c r="AJ67" s="462"/>
      <c r="AK67" s="462"/>
      <c r="AL67" s="462"/>
      <c r="AM67" s="462"/>
      <c r="AN67" s="462"/>
      <c r="AO67" s="462"/>
      <c r="AP67" s="462"/>
      <c r="AQ67" s="462"/>
      <c r="AR67" s="462"/>
      <c r="AS67" s="462"/>
      <c r="AT67" s="462"/>
      <c r="AU67" s="462"/>
      <c r="AV67" s="462"/>
      <c r="AW67" s="462"/>
      <c r="AX67" s="462"/>
      <c r="AY67" s="462"/>
      <c r="AZ67" s="462"/>
      <c r="BA67" s="462"/>
      <c r="BB67" s="462"/>
      <c r="BC67" s="462"/>
    </row>
    <row r="68" spans="1:55">
      <c r="A68" s="463" t="s">
        <v>1780</v>
      </c>
      <c r="B68" s="463"/>
      <c r="C68" s="463"/>
      <c r="D68" s="13"/>
      <c r="E68" s="463"/>
      <c r="F68" s="463"/>
      <c r="G68" s="463"/>
      <c r="H68" s="464"/>
      <c r="I68" s="464"/>
      <c r="J68" s="462"/>
      <c r="K68" s="462"/>
      <c r="L68" s="462"/>
      <c r="M68" s="462"/>
      <c r="N68" s="462"/>
      <c r="O68" s="462"/>
      <c r="P68" s="462"/>
      <c r="Q68" s="462"/>
      <c r="R68" s="462"/>
      <c r="S68" s="462"/>
      <c r="T68" s="462"/>
      <c r="U68" s="462"/>
      <c r="V68" s="462"/>
      <c r="W68" s="462"/>
      <c r="X68" s="462"/>
      <c r="Y68" s="462"/>
      <c r="Z68" s="462"/>
      <c r="AA68" s="462"/>
      <c r="AB68" s="462"/>
      <c r="AC68" s="462"/>
      <c r="AD68" s="462"/>
      <c r="AE68" s="462"/>
      <c r="AF68" s="462"/>
      <c r="AG68" s="462"/>
      <c r="AH68" s="462"/>
      <c r="AI68" s="462"/>
      <c r="AJ68" s="462"/>
      <c r="AK68" s="462"/>
      <c r="AL68" s="462"/>
      <c r="AM68" s="462"/>
      <c r="AN68" s="462"/>
      <c r="AO68" s="462"/>
      <c r="AP68" s="462"/>
      <c r="AQ68" s="462"/>
      <c r="AR68" s="462"/>
      <c r="AS68" s="462"/>
      <c r="AT68" s="462"/>
      <c r="AU68" s="462"/>
      <c r="AV68" s="462"/>
      <c r="AW68" s="462"/>
      <c r="AX68" s="462"/>
      <c r="AY68" s="462"/>
      <c r="AZ68" s="462"/>
      <c r="BA68" s="462"/>
      <c r="BB68" s="462"/>
      <c r="BC68" s="462"/>
    </row>
    <row r="69" spans="1:55">
      <c r="A69" s="462"/>
      <c r="B69" s="462"/>
      <c r="C69" s="462"/>
      <c r="D69" s="462"/>
      <c r="E69" s="462"/>
      <c r="F69" s="462"/>
      <c r="G69" s="462"/>
      <c r="H69" s="464"/>
      <c r="I69" s="464"/>
      <c r="J69" s="462"/>
      <c r="K69" s="462"/>
      <c r="L69" s="462"/>
      <c r="M69" s="462"/>
      <c r="N69" s="462"/>
      <c r="O69" s="462"/>
      <c r="P69" s="462"/>
      <c r="Q69" s="462"/>
      <c r="R69" s="462"/>
      <c r="S69" s="462"/>
      <c r="T69" s="462"/>
      <c r="U69" s="462"/>
      <c r="V69" s="462"/>
      <c r="W69" s="462"/>
      <c r="X69" s="462"/>
      <c r="Y69" s="462"/>
      <c r="Z69" s="462"/>
      <c r="AA69" s="462"/>
      <c r="AB69" s="462"/>
      <c r="AC69" s="462"/>
      <c r="AD69" s="462"/>
      <c r="AE69" s="462"/>
      <c r="AF69" s="462"/>
      <c r="AG69" s="462"/>
      <c r="AH69" s="462"/>
      <c r="AI69" s="462"/>
      <c r="AJ69" s="462"/>
      <c r="AK69" s="462"/>
      <c r="AL69" s="462"/>
      <c r="AM69" s="462"/>
      <c r="AN69" s="462"/>
      <c r="AO69" s="462"/>
      <c r="AP69" s="462"/>
      <c r="AQ69" s="462"/>
      <c r="AR69" s="462"/>
      <c r="AS69" s="462"/>
      <c r="AT69" s="462"/>
      <c r="AU69" s="462"/>
      <c r="AV69" s="462"/>
      <c r="AW69" s="462"/>
      <c r="AX69" s="462"/>
      <c r="AY69" s="462"/>
      <c r="AZ69" s="462"/>
      <c r="BA69" s="462"/>
      <c r="BB69" s="462"/>
      <c r="BC69" s="462"/>
    </row>
    <row r="70" spans="1:55">
      <c r="A70" s="462"/>
      <c r="B70" s="462"/>
      <c r="C70" s="462"/>
      <c r="D70" s="462"/>
      <c r="E70" s="462"/>
      <c r="F70" s="462"/>
      <c r="G70" s="462"/>
      <c r="H70" s="464"/>
      <c r="I70" s="464"/>
      <c r="J70" s="462"/>
      <c r="K70" s="462"/>
      <c r="L70" s="462"/>
      <c r="M70" s="462"/>
      <c r="N70" s="462"/>
      <c r="O70" s="462"/>
      <c r="P70" s="462"/>
      <c r="Q70" s="462"/>
      <c r="R70" s="462"/>
      <c r="S70" s="462"/>
      <c r="T70" s="462"/>
      <c r="U70" s="462"/>
      <c r="V70" s="462"/>
      <c r="W70" s="462"/>
      <c r="X70" s="462"/>
      <c r="Y70" s="462"/>
      <c r="Z70" s="462"/>
      <c r="AA70" s="462"/>
      <c r="AB70" s="462"/>
      <c r="AC70" s="462"/>
      <c r="AD70" s="462"/>
      <c r="AE70" s="462"/>
      <c r="AF70" s="462"/>
      <c r="AG70" s="462"/>
      <c r="AH70" s="462"/>
      <c r="AI70" s="462"/>
      <c r="AJ70" s="462"/>
      <c r="AK70" s="462"/>
      <c r="AL70" s="462"/>
      <c r="AM70" s="462"/>
      <c r="AN70" s="462"/>
      <c r="AO70" s="462"/>
      <c r="AP70" s="462"/>
      <c r="AQ70" s="462"/>
      <c r="AR70" s="462"/>
      <c r="AS70" s="462"/>
      <c r="AT70" s="462"/>
      <c r="AU70" s="462"/>
      <c r="AV70" s="462"/>
      <c r="AW70" s="462"/>
      <c r="AX70" s="462"/>
      <c r="AY70" s="462"/>
      <c r="AZ70" s="462"/>
      <c r="BA70" s="462"/>
      <c r="BB70" s="462"/>
      <c r="BC70" s="462"/>
    </row>
    <row r="71" spans="1:55">
      <c r="A71" s="462"/>
      <c r="B71" s="462"/>
      <c r="C71" s="462"/>
      <c r="D71" s="462"/>
      <c r="E71" s="462"/>
      <c r="F71" s="462"/>
      <c r="G71" s="462"/>
      <c r="H71" s="464"/>
      <c r="I71" s="464"/>
      <c r="J71" s="462"/>
      <c r="K71" s="462"/>
      <c r="L71" s="462"/>
      <c r="M71" s="462"/>
      <c r="N71" s="462"/>
      <c r="O71" s="462"/>
      <c r="P71" s="462"/>
      <c r="Q71" s="462"/>
      <c r="R71" s="462"/>
      <c r="S71" s="462"/>
      <c r="T71" s="462"/>
      <c r="U71" s="462"/>
      <c r="V71" s="462"/>
      <c r="W71" s="462"/>
      <c r="X71" s="462"/>
      <c r="Y71" s="462"/>
      <c r="Z71" s="462"/>
      <c r="AA71" s="462"/>
      <c r="AB71" s="462"/>
      <c r="AC71" s="462"/>
      <c r="AD71" s="462"/>
      <c r="AE71" s="462"/>
      <c r="AF71" s="462"/>
      <c r="AG71" s="462"/>
      <c r="AH71" s="462"/>
      <c r="AI71" s="462"/>
      <c r="AJ71" s="462"/>
      <c r="AK71" s="462"/>
      <c r="AL71" s="462"/>
      <c r="AM71" s="462"/>
      <c r="AN71" s="462"/>
      <c r="AO71" s="462"/>
      <c r="AP71" s="462"/>
      <c r="AQ71" s="462"/>
      <c r="AR71" s="462"/>
      <c r="AS71" s="462"/>
      <c r="AT71" s="462"/>
      <c r="AU71" s="462"/>
      <c r="AV71" s="462"/>
      <c r="AW71" s="462"/>
      <c r="AX71" s="462"/>
      <c r="AY71" s="462"/>
      <c r="AZ71" s="462"/>
      <c r="BA71" s="462"/>
      <c r="BB71" s="462"/>
      <c r="BC71" s="462"/>
    </row>
    <row r="72" spans="1:55">
      <c r="A72" s="462"/>
      <c r="B72" s="462"/>
      <c r="C72" s="462"/>
      <c r="D72" s="462"/>
      <c r="E72" s="462"/>
      <c r="F72" s="462"/>
      <c r="G72" s="462"/>
      <c r="H72" s="464"/>
      <c r="I72" s="464"/>
      <c r="J72" s="462"/>
      <c r="K72" s="462"/>
      <c r="L72" s="462"/>
      <c r="M72" s="462"/>
      <c r="N72" s="462"/>
      <c r="O72" s="462"/>
      <c r="P72" s="462"/>
      <c r="Q72" s="462"/>
      <c r="R72" s="462"/>
      <c r="S72" s="462"/>
      <c r="T72" s="462"/>
      <c r="U72" s="462"/>
      <c r="V72" s="462"/>
      <c r="W72" s="462"/>
      <c r="X72" s="462"/>
      <c r="Y72" s="462"/>
      <c r="Z72" s="462"/>
      <c r="AA72" s="462"/>
      <c r="AB72" s="462"/>
      <c r="AC72" s="462"/>
      <c r="AD72" s="462"/>
      <c r="AE72" s="462"/>
      <c r="AF72" s="462"/>
      <c r="AG72" s="462"/>
      <c r="AH72" s="462"/>
      <c r="AI72" s="462"/>
      <c r="AJ72" s="462"/>
      <c r="AK72" s="462"/>
      <c r="AL72" s="462"/>
      <c r="AM72" s="462"/>
      <c r="AN72" s="462"/>
      <c r="AO72" s="462"/>
      <c r="AP72" s="462"/>
      <c r="AQ72" s="462"/>
      <c r="AR72" s="462"/>
      <c r="AS72" s="462"/>
      <c r="AT72" s="462"/>
      <c r="AU72" s="462"/>
      <c r="AV72" s="462"/>
      <c r="AW72" s="462"/>
      <c r="AX72" s="462"/>
      <c r="AY72" s="462"/>
      <c r="AZ72" s="462"/>
      <c r="BA72" s="462"/>
      <c r="BB72" s="462"/>
      <c r="BC72" s="462"/>
    </row>
    <row r="73" spans="1:55">
      <c r="A73" s="462"/>
      <c r="B73" s="462"/>
      <c r="C73" s="462"/>
      <c r="D73" s="462"/>
      <c r="E73" s="462"/>
      <c r="F73" s="462"/>
      <c r="G73" s="462"/>
      <c r="H73" s="464"/>
      <c r="I73" s="464"/>
      <c r="J73" s="462"/>
      <c r="K73" s="462"/>
      <c r="L73" s="462"/>
      <c r="M73" s="462"/>
      <c r="N73" s="462"/>
      <c r="O73" s="462"/>
      <c r="P73" s="462"/>
      <c r="Q73" s="462"/>
      <c r="R73" s="462"/>
      <c r="S73" s="462"/>
      <c r="T73" s="462"/>
      <c r="U73" s="462"/>
      <c r="V73" s="462"/>
      <c r="W73" s="462"/>
      <c r="X73" s="462"/>
      <c r="Y73" s="462"/>
      <c r="Z73" s="462"/>
      <c r="AA73" s="462"/>
      <c r="AB73" s="462"/>
      <c r="AC73" s="462"/>
      <c r="AD73" s="462"/>
      <c r="AE73" s="462"/>
      <c r="AF73" s="462"/>
      <c r="AG73" s="462"/>
      <c r="AH73" s="462"/>
      <c r="AI73" s="462"/>
      <c r="AJ73" s="462"/>
      <c r="AK73" s="462"/>
      <c r="AL73" s="462"/>
      <c r="AM73" s="462"/>
      <c r="AN73" s="462"/>
      <c r="AO73" s="462"/>
      <c r="AP73" s="462"/>
      <c r="AQ73" s="462"/>
      <c r="AR73" s="462"/>
      <c r="AS73" s="462"/>
      <c r="AT73" s="462"/>
      <c r="AU73" s="462"/>
      <c r="AV73" s="462"/>
      <c r="AW73" s="462"/>
      <c r="AX73" s="462"/>
      <c r="AY73" s="462"/>
      <c r="AZ73" s="462"/>
      <c r="BA73" s="462"/>
      <c r="BB73" s="462"/>
      <c r="BC73" s="462"/>
    </row>
    <row r="74" spans="1:55">
      <c r="A74" s="462"/>
      <c r="B74" s="462"/>
      <c r="C74" s="462"/>
      <c r="D74" s="462"/>
      <c r="E74" s="462"/>
      <c r="F74" s="462"/>
      <c r="G74" s="462"/>
      <c r="H74" s="464"/>
      <c r="I74" s="464"/>
      <c r="J74" s="462"/>
      <c r="K74" s="462"/>
      <c r="L74" s="462"/>
      <c r="M74" s="462"/>
      <c r="N74" s="462"/>
      <c r="O74" s="462"/>
      <c r="P74" s="462"/>
      <c r="Q74" s="462"/>
      <c r="R74" s="462"/>
      <c r="S74" s="462"/>
      <c r="T74" s="462"/>
      <c r="U74" s="462"/>
      <c r="V74" s="462"/>
      <c r="W74" s="462"/>
      <c r="X74" s="462"/>
      <c r="Y74" s="462"/>
      <c r="Z74" s="462"/>
      <c r="AA74" s="462"/>
      <c r="AB74" s="462"/>
      <c r="AC74" s="462"/>
      <c r="AD74" s="462"/>
      <c r="AE74" s="462"/>
      <c r="AF74" s="462"/>
      <c r="AG74" s="462"/>
      <c r="AH74" s="462"/>
      <c r="AI74" s="462"/>
      <c r="AJ74" s="462"/>
      <c r="AK74" s="462"/>
      <c r="AL74" s="462"/>
      <c r="AM74" s="462"/>
      <c r="AN74" s="462"/>
      <c r="AO74" s="462"/>
      <c r="AP74" s="462"/>
      <c r="AQ74" s="462"/>
      <c r="AR74" s="462"/>
      <c r="AS74" s="462"/>
      <c r="AT74" s="462"/>
      <c r="AU74" s="462"/>
      <c r="AV74" s="462"/>
      <c r="AW74" s="462"/>
      <c r="AX74" s="462"/>
      <c r="AY74" s="462"/>
      <c r="AZ74" s="462"/>
      <c r="BA74" s="462"/>
      <c r="BB74" s="462"/>
      <c r="BC74" s="462"/>
    </row>
    <row r="75" spans="1:55">
      <c r="A75" s="462"/>
      <c r="B75" s="462"/>
      <c r="C75" s="462"/>
      <c r="D75" s="462"/>
      <c r="E75" s="462"/>
      <c r="F75" s="462"/>
      <c r="G75" s="462"/>
      <c r="H75" s="464"/>
      <c r="I75" s="464"/>
      <c r="J75" s="462"/>
      <c r="K75" s="462"/>
      <c r="L75" s="462"/>
      <c r="M75" s="462"/>
      <c r="N75" s="462"/>
      <c r="O75" s="462"/>
      <c r="P75" s="462"/>
      <c r="Q75" s="462"/>
      <c r="R75" s="462"/>
      <c r="S75" s="462"/>
      <c r="T75" s="462"/>
      <c r="U75" s="462"/>
      <c r="V75" s="462"/>
      <c r="W75" s="462"/>
      <c r="X75" s="462"/>
      <c r="Y75" s="462"/>
      <c r="Z75" s="462"/>
      <c r="AA75" s="462"/>
      <c r="AB75" s="462"/>
      <c r="AC75" s="462"/>
      <c r="AD75" s="462"/>
      <c r="AE75" s="462"/>
      <c r="AF75" s="462"/>
      <c r="AG75" s="462"/>
      <c r="AH75" s="462"/>
      <c r="AI75" s="462"/>
      <c r="AJ75" s="462"/>
      <c r="AK75" s="462"/>
      <c r="AL75" s="462"/>
      <c r="AM75" s="462"/>
      <c r="AN75" s="462"/>
      <c r="AO75" s="462"/>
      <c r="AP75" s="462"/>
      <c r="AQ75" s="462"/>
      <c r="AR75" s="462"/>
      <c r="AS75" s="462"/>
      <c r="AT75" s="462"/>
      <c r="AU75" s="462"/>
      <c r="AV75" s="462"/>
      <c r="AW75" s="462"/>
      <c r="AX75" s="462"/>
      <c r="AY75" s="462"/>
      <c r="AZ75" s="462"/>
      <c r="BA75" s="462"/>
      <c r="BB75" s="462"/>
      <c r="BC75" s="462"/>
    </row>
    <row r="76" spans="1:55">
      <c r="C76" s="113"/>
      <c r="E76" s="462"/>
      <c r="F76" s="462"/>
      <c r="G76" s="462"/>
      <c r="H76" s="464"/>
      <c r="I76" s="464"/>
      <c r="J76" s="462"/>
      <c r="K76" s="462"/>
      <c r="L76" s="462"/>
      <c r="M76" s="462"/>
      <c r="N76" s="462"/>
      <c r="O76" s="462"/>
      <c r="P76" s="462"/>
      <c r="Q76" s="462"/>
      <c r="R76" s="462"/>
      <c r="S76" s="462"/>
      <c r="T76" s="462"/>
      <c r="U76" s="462"/>
      <c r="V76" s="462"/>
      <c r="W76" s="462"/>
      <c r="X76" s="462"/>
      <c r="Y76" s="462"/>
      <c r="Z76" s="462"/>
      <c r="AA76" s="462"/>
      <c r="AB76" s="462"/>
      <c r="AC76" s="462"/>
      <c r="AD76" s="462"/>
      <c r="AE76" s="462"/>
      <c r="AF76" s="462"/>
      <c r="AG76" s="462"/>
      <c r="AH76" s="462"/>
      <c r="AI76" s="462"/>
      <c r="AJ76" s="462"/>
      <c r="AK76" s="462"/>
      <c r="AL76" s="462"/>
      <c r="AM76" s="462"/>
      <c r="AN76" s="462"/>
      <c r="AO76" s="462"/>
      <c r="AP76" s="462"/>
      <c r="AQ76" s="462"/>
      <c r="AR76" s="462"/>
      <c r="AS76" s="462"/>
      <c r="AT76" s="462"/>
      <c r="AU76" s="462"/>
      <c r="AV76" s="462"/>
      <c r="AW76" s="462"/>
      <c r="AX76" s="462"/>
      <c r="AY76" s="462"/>
      <c r="AZ76" s="462"/>
      <c r="BA76" s="462"/>
      <c r="BB76" s="462"/>
      <c r="BC76" s="462"/>
    </row>
    <row r="77" spans="1:55">
      <c r="E77" s="462"/>
      <c r="F77" s="462"/>
      <c r="G77" s="462"/>
      <c r="H77" s="464"/>
      <c r="I77" s="464"/>
      <c r="J77" s="462"/>
      <c r="K77" s="462"/>
      <c r="L77" s="462"/>
      <c r="M77" s="462"/>
      <c r="N77" s="462"/>
      <c r="O77" s="462"/>
      <c r="P77" s="462"/>
      <c r="Q77" s="462"/>
      <c r="R77" s="462"/>
      <c r="S77" s="462"/>
      <c r="T77" s="462"/>
      <c r="U77" s="462"/>
      <c r="V77" s="462"/>
      <c r="W77" s="462"/>
      <c r="X77" s="462"/>
      <c r="Y77" s="462"/>
      <c r="Z77" s="462"/>
      <c r="AA77" s="462"/>
      <c r="AB77" s="462"/>
      <c r="AC77" s="462"/>
      <c r="AD77" s="462"/>
      <c r="AE77" s="462"/>
      <c r="AF77" s="462"/>
      <c r="AG77" s="462"/>
      <c r="AH77" s="462"/>
      <c r="AI77" s="462"/>
      <c r="AJ77" s="462"/>
      <c r="AK77" s="462"/>
      <c r="AL77" s="462"/>
      <c r="AM77" s="462"/>
      <c r="AN77" s="462"/>
      <c r="AO77" s="462"/>
      <c r="AP77" s="462"/>
      <c r="AQ77" s="462"/>
      <c r="AR77" s="462"/>
      <c r="AS77" s="462"/>
      <c r="AT77" s="462"/>
      <c r="AU77" s="462"/>
      <c r="AV77" s="462"/>
      <c r="AW77" s="462"/>
      <c r="AX77" s="462"/>
      <c r="AY77" s="462"/>
      <c r="AZ77" s="462"/>
      <c r="BA77" s="462"/>
      <c r="BB77" s="462"/>
      <c r="BC77" s="462"/>
    </row>
    <row r="78" spans="1:55">
      <c r="C78" s="113"/>
      <c r="E78" s="462"/>
      <c r="F78" s="462"/>
      <c r="G78" s="462"/>
      <c r="H78" s="464"/>
      <c r="I78" s="464"/>
      <c r="J78" s="462"/>
      <c r="K78" s="462"/>
      <c r="L78" s="462"/>
      <c r="M78" s="462"/>
      <c r="N78" s="462"/>
      <c r="O78" s="462"/>
      <c r="P78" s="462"/>
      <c r="Q78" s="462"/>
      <c r="R78" s="462"/>
      <c r="S78" s="462"/>
      <c r="T78" s="462"/>
      <c r="U78" s="462"/>
      <c r="V78" s="462"/>
      <c r="W78" s="462"/>
      <c r="X78" s="462"/>
      <c r="Y78" s="462"/>
      <c r="Z78" s="462"/>
      <c r="AA78" s="462"/>
      <c r="AB78" s="462"/>
      <c r="AC78" s="462"/>
      <c r="AD78" s="462"/>
      <c r="AE78" s="462"/>
      <c r="AF78" s="462"/>
      <c r="AG78" s="462"/>
      <c r="AH78" s="462"/>
      <c r="AI78" s="462"/>
      <c r="AJ78" s="462"/>
      <c r="AK78" s="462"/>
      <c r="AL78" s="462"/>
      <c r="AM78" s="462"/>
      <c r="AN78" s="462"/>
      <c r="AO78" s="462"/>
      <c r="AP78" s="462"/>
      <c r="AQ78" s="462"/>
      <c r="AR78" s="462"/>
      <c r="AS78" s="462"/>
      <c r="AT78" s="462"/>
      <c r="AU78" s="462"/>
      <c r="AV78" s="462"/>
      <c r="AW78" s="462"/>
      <c r="AX78" s="462"/>
      <c r="AY78" s="462"/>
      <c r="AZ78" s="462"/>
      <c r="BA78" s="462"/>
      <c r="BB78" s="462"/>
      <c r="BC78" s="462"/>
    </row>
    <row r="79" spans="1:55">
      <c r="C79" s="113"/>
      <c r="E79" s="462"/>
      <c r="F79" s="462"/>
      <c r="G79" s="462"/>
      <c r="H79" s="464"/>
      <c r="I79" s="464"/>
      <c r="J79" s="462"/>
      <c r="K79" s="462"/>
      <c r="L79" s="462"/>
      <c r="M79" s="462"/>
      <c r="N79" s="462"/>
      <c r="O79" s="462"/>
      <c r="P79" s="462"/>
      <c r="Q79" s="462"/>
      <c r="R79" s="462"/>
      <c r="S79" s="462"/>
      <c r="T79" s="462"/>
      <c r="U79" s="462"/>
      <c r="V79" s="462"/>
      <c r="W79" s="462"/>
      <c r="X79" s="462"/>
      <c r="Y79" s="462"/>
      <c r="Z79" s="462"/>
      <c r="AA79" s="462"/>
      <c r="AB79" s="462"/>
      <c r="AC79" s="462"/>
      <c r="AD79" s="462"/>
      <c r="AE79" s="462"/>
      <c r="AF79" s="462"/>
      <c r="AG79" s="462"/>
      <c r="AH79" s="462"/>
      <c r="AI79" s="462"/>
      <c r="AJ79" s="462"/>
      <c r="AK79" s="462"/>
      <c r="AL79" s="462"/>
      <c r="AM79" s="462"/>
      <c r="AN79" s="462"/>
      <c r="AO79" s="462"/>
      <c r="AP79" s="462"/>
      <c r="AQ79" s="462"/>
      <c r="AR79" s="462"/>
      <c r="AS79" s="462"/>
      <c r="AT79" s="462"/>
      <c r="AU79" s="462"/>
      <c r="AV79" s="462"/>
      <c r="AW79" s="462"/>
      <c r="AX79" s="462"/>
      <c r="AY79" s="462"/>
      <c r="AZ79" s="462"/>
      <c r="BA79" s="462"/>
      <c r="BB79" s="462"/>
      <c r="BC79" s="462"/>
    </row>
    <row r="80" spans="1:55">
      <c r="C80" s="113"/>
      <c r="E80" s="462"/>
      <c r="F80" s="462"/>
      <c r="G80" s="462"/>
      <c r="H80" s="464"/>
      <c r="I80" s="464"/>
      <c r="J80" s="462"/>
      <c r="K80" s="462"/>
      <c r="L80" s="462"/>
      <c r="M80" s="462"/>
      <c r="N80" s="462"/>
      <c r="O80" s="462"/>
      <c r="P80" s="462"/>
      <c r="Q80" s="462"/>
      <c r="R80" s="462"/>
      <c r="S80" s="462"/>
      <c r="T80" s="462"/>
      <c r="U80" s="462"/>
      <c r="V80" s="462"/>
      <c r="W80" s="462"/>
      <c r="X80" s="462"/>
      <c r="Y80" s="462"/>
      <c r="Z80" s="462"/>
      <c r="AA80" s="462"/>
      <c r="AB80" s="462"/>
      <c r="AC80" s="462"/>
      <c r="AD80" s="462"/>
      <c r="AE80" s="462"/>
      <c r="AF80" s="462"/>
      <c r="AG80" s="462"/>
      <c r="AH80" s="462"/>
      <c r="AI80" s="462"/>
      <c r="AJ80" s="462"/>
      <c r="AK80" s="462"/>
      <c r="AL80" s="462"/>
      <c r="AM80" s="462"/>
      <c r="AN80" s="462"/>
      <c r="AO80" s="462"/>
      <c r="AP80" s="462"/>
      <c r="AQ80" s="462"/>
      <c r="AR80" s="462"/>
      <c r="AS80" s="462"/>
      <c r="AT80" s="462"/>
      <c r="AU80" s="462"/>
      <c r="AV80" s="462"/>
      <c r="AW80" s="462"/>
      <c r="AX80" s="462"/>
      <c r="AY80" s="462"/>
      <c r="AZ80" s="462"/>
      <c r="BA80" s="462"/>
      <c r="BB80" s="462"/>
      <c r="BC80" s="462"/>
    </row>
    <row r="81" spans="1:55">
      <c r="C81" s="113"/>
      <c r="E81" s="462"/>
      <c r="F81" s="462"/>
      <c r="G81" s="462"/>
      <c r="H81" s="464"/>
      <c r="I81" s="464"/>
      <c r="J81" s="462"/>
      <c r="K81" s="462"/>
      <c r="L81" s="462"/>
      <c r="M81" s="462"/>
      <c r="N81" s="462"/>
      <c r="O81" s="462"/>
      <c r="P81" s="462"/>
      <c r="Q81" s="462"/>
      <c r="R81" s="462"/>
      <c r="S81" s="462"/>
      <c r="T81" s="462"/>
      <c r="U81" s="462"/>
      <c r="V81" s="462"/>
      <c r="W81" s="462"/>
      <c r="X81" s="462"/>
      <c r="Y81" s="462"/>
      <c r="Z81" s="462"/>
      <c r="AA81" s="462"/>
      <c r="AB81" s="462"/>
      <c r="AC81" s="462"/>
      <c r="AD81" s="462"/>
      <c r="AE81" s="462"/>
      <c r="AF81" s="462"/>
      <c r="AG81" s="462"/>
      <c r="AH81" s="462"/>
      <c r="AI81" s="462"/>
      <c r="AJ81" s="462"/>
      <c r="AK81" s="462"/>
      <c r="AL81" s="462"/>
      <c r="AM81" s="462"/>
      <c r="AN81" s="462"/>
      <c r="AO81" s="462"/>
      <c r="AP81" s="462"/>
      <c r="AQ81" s="462"/>
      <c r="AR81" s="462"/>
      <c r="AS81" s="462"/>
      <c r="AT81" s="462"/>
      <c r="AU81" s="462"/>
      <c r="AV81" s="462"/>
      <c r="AW81" s="462"/>
      <c r="AX81" s="462"/>
      <c r="AY81" s="462"/>
      <c r="AZ81" s="462"/>
      <c r="BA81" s="462"/>
      <c r="BB81" s="462"/>
      <c r="BC81" s="462"/>
    </row>
    <row r="82" spans="1:55">
      <c r="C82" s="113"/>
      <c r="E82" s="462"/>
      <c r="F82" s="462"/>
      <c r="G82" s="462"/>
      <c r="H82" s="464"/>
      <c r="I82" s="464"/>
      <c r="J82" s="462"/>
      <c r="K82" s="462"/>
      <c r="L82" s="462"/>
      <c r="M82" s="462"/>
      <c r="N82" s="462"/>
      <c r="O82" s="462"/>
      <c r="P82" s="462"/>
      <c r="Q82" s="462"/>
      <c r="R82" s="462"/>
      <c r="S82" s="462"/>
      <c r="T82" s="462"/>
      <c r="U82" s="462"/>
      <c r="V82" s="462"/>
      <c r="W82" s="462"/>
      <c r="X82" s="462"/>
      <c r="Y82" s="462"/>
      <c r="Z82" s="462"/>
      <c r="AA82" s="462"/>
      <c r="AB82" s="462"/>
      <c r="AC82" s="462"/>
      <c r="AD82" s="462"/>
      <c r="AE82" s="462"/>
      <c r="AF82" s="462"/>
      <c r="AG82" s="462"/>
      <c r="AH82" s="462"/>
      <c r="AI82" s="462"/>
      <c r="AJ82" s="462"/>
      <c r="AK82" s="462"/>
      <c r="AL82" s="462"/>
      <c r="AM82" s="462"/>
      <c r="AN82" s="462"/>
      <c r="AO82" s="462"/>
      <c r="AP82" s="462"/>
      <c r="AQ82" s="462"/>
      <c r="AR82" s="462"/>
      <c r="AS82" s="462"/>
      <c r="AT82" s="462"/>
      <c r="AU82" s="462"/>
      <c r="AV82" s="462"/>
      <c r="AW82" s="462"/>
      <c r="AX82" s="462"/>
      <c r="AY82" s="462"/>
      <c r="AZ82" s="462"/>
      <c r="BA82" s="462"/>
      <c r="BB82" s="462"/>
      <c r="BC82" s="462"/>
    </row>
    <row r="83" spans="1:55">
      <c r="C83" s="113"/>
      <c r="E83" s="462"/>
      <c r="F83" s="462"/>
      <c r="G83" s="462"/>
      <c r="H83" s="464"/>
      <c r="I83" s="464"/>
      <c r="J83" s="462"/>
      <c r="K83" s="462"/>
      <c r="L83" s="462"/>
      <c r="M83" s="462"/>
      <c r="N83" s="462"/>
      <c r="O83" s="462"/>
      <c r="P83" s="462"/>
      <c r="Q83" s="462"/>
      <c r="R83" s="462"/>
      <c r="S83" s="462"/>
      <c r="T83" s="462"/>
      <c r="U83" s="462"/>
      <c r="V83" s="462"/>
      <c r="W83" s="462"/>
      <c r="X83" s="462"/>
      <c r="Y83" s="462"/>
      <c r="Z83" s="462"/>
      <c r="AA83" s="462"/>
      <c r="AB83" s="462"/>
      <c r="AC83" s="462"/>
      <c r="AD83" s="462"/>
      <c r="AE83" s="462"/>
      <c r="AF83" s="462"/>
      <c r="AG83" s="462"/>
      <c r="AH83" s="462"/>
      <c r="AI83" s="462"/>
      <c r="AJ83" s="462"/>
      <c r="AK83" s="462"/>
      <c r="AL83" s="462"/>
      <c r="AM83" s="462"/>
      <c r="AN83" s="462"/>
      <c r="AO83" s="462"/>
      <c r="AP83" s="462"/>
      <c r="AQ83" s="462"/>
      <c r="AR83" s="462"/>
      <c r="AS83" s="462"/>
      <c r="AT83" s="462"/>
      <c r="AU83" s="462"/>
      <c r="AV83" s="462"/>
      <c r="AW83" s="462"/>
      <c r="AX83" s="462"/>
      <c r="AY83" s="462"/>
      <c r="AZ83" s="462"/>
      <c r="BA83" s="462"/>
      <c r="BB83" s="462"/>
      <c r="BC83" s="462"/>
    </row>
    <row r="84" spans="1:55">
      <c r="C84" s="113"/>
      <c r="E84" s="462"/>
      <c r="F84" s="462"/>
      <c r="G84" s="462"/>
      <c r="H84" s="464"/>
      <c r="I84" s="464"/>
      <c r="J84" s="462"/>
      <c r="K84" s="462"/>
      <c r="L84" s="462"/>
      <c r="M84" s="462"/>
      <c r="N84" s="462"/>
      <c r="O84" s="462"/>
      <c r="P84" s="462"/>
      <c r="Q84" s="462"/>
      <c r="R84" s="462"/>
      <c r="S84" s="462"/>
      <c r="T84" s="462"/>
      <c r="U84" s="462"/>
      <c r="V84" s="462"/>
      <c r="W84" s="462"/>
      <c r="X84" s="462"/>
      <c r="Y84" s="462"/>
      <c r="Z84" s="462"/>
      <c r="AA84" s="462"/>
      <c r="AB84" s="462"/>
      <c r="AC84" s="462"/>
      <c r="AD84" s="462"/>
      <c r="AE84" s="462"/>
      <c r="AF84" s="462"/>
      <c r="AG84" s="462"/>
      <c r="AH84" s="462"/>
      <c r="AI84" s="462"/>
      <c r="AJ84" s="462"/>
      <c r="AK84" s="462"/>
      <c r="AL84" s="462"/>
      <c r="AM84" s="462"/>
      <c r="AN84" s="462"/>
      <c r="AO84" s="462"/>
      <c r="AP84" s="462"/>
      <c r="AQ84" s="462"/>
      <c r="AR84" s="462"/>
      <c r="AS84" s="462"/>
      <c r="AT84" s="462"/>
      <c r="AU84" s="462"/>
      <c r="AV84" s="462"/>
      <c r="AW84" s="462"/>
      <c r="AX84" s="462"/>
      <c r="AY84" s="462"/>
      <c r="AZ84" s="462"/>
      <c r="BA84" s="462"/>
      <c r="BB84" s="462"/>
      <c r="BC84" s="462"/>
    </row>
    <row r="85" spans="1:55">
      <c r="C85" s="462"/>
      <c r="D85" s="462"/>
      <c r="E85" s="462"/>
      <c r="F85" s="462"/>
      <c r="G85" s="462"/>
      <c r="H85" s="464"/>
      <c r="I85" s="464"/>
      <c r="J85" s="462"/>
      <c r="K85" s="462"/>
      <c r="L85" s="462"/>
      <c r="M85" s="462"/>
      <c r="N85" s="462"/>
      <c r="O85" s="462"/>
      <c r="P85" s="462"/>
      <c r="Q85" s="462"/>
      <c r="R85" s="462"/>
      <c r="S85" s="462"/>
      <c r="T85" s="462"/>
      <c r="U85" s="462"/>
      <c r="V85" s="462"/>
      <c r="W85" s="462"/>
      <c r="X85" s="462"/>
      <c r="Y85" s="462"/>
      <c r="Z85" s="462"/>
      <c r="AA85" s="462"/>
      <c r="AB85" s="462"/>
      <c r="AC85" s="462"/>
      <c r="AD85" s="462"/>
      <c r="AE85" s="462"/>
      <c r="AF85" s="462"/>
      <c r="AG85" s="462"/>
      <c r="AH85" s="462"/>
      <c r="AI85" s="462"/>
      <c r="AJ85" s="462"/>
      <c r="AK85" s="462"/>
      <c r="AL85" s="462"/>
      <c r="AM85" s="462"/>
      <c r="AN85" s="462"/>
      <c r="AO85" s="462"/>
      <c r="AP85" s="462"/>
      <c r="AQ85" s="462"/>
      <c r="AR85" s="462"/>
      <c r="AS85" s="462"/>
      <c r="AT85" s="462"/>
      <c r="AU85" s="462"/>
      <c r="AV85" s="462"/>
      <c r="AW85" s="462"/>
      <c r="AX85" s="462"/>
      <c r="AY85" s="462"/>
      <c r="AZ85" s="462"/>
      <c r="BA85" s="462"/>
      <c r="BB85" s="462"/>
      <c r="BC85" s="462"/>
    </row>
    <row r="86" spans="1:55">
      <c r="A86" s="462"/>
      <c r="B86" s="462"/>
      <c r="C86" s="462"/>
      <c r="D86" s="462"/>
      <c r="E86" s="462"/>
      <c r="F86" s="462"/>
      <c r="G86" s="462"/>
      <c r="H86" s="464"/>
      <c r="I86" s="464"/>
      <c r="J86" s="462"/>
      <c r="K86" s="462"/>
      <c r="L86" s="462"/>
      <c r="M86" s="462"/>
      <c r="N86" s="462"/>
      <c r="O86" s="462"/>
      <c r="P86" s="462"/>
      <c r="Q86" s="462"/>
      <c r="R86" s="462"/>
      <c r="S86" s="462"/>
      <c r="T86" s="462"/>
      <c r="U86" s="462"/>
      <c r="V86" s="462"/>
      <c r="W86" s="462"/>
      <c r="X86" s="462"/>
      <c r="Y86" s="462"/>
      <c r="Z86" s="462"/>
      <c r="AA86" s="462"/>
      <c r="AB86" s="462"/>
      <c r="AC86" s="462"/>
      <c r="AD86" s="462"/>
      <c r="AE86" s="462"/>
      <c r="AF86" s="462"/>
      <c r="AG86" s="462"/>
      <c r="AH86" s="462"/>
      <c r="AI86" s="462"/>
      <c r="AJ86" s="462"/>
      <c r="AK86" s="462"/>
      <c r="AL86" s="462"/>
      <c r="AM86" s="462"/>
      <c r="AN86" s="462"/>
      <c r="AO86" s="462"/>
      <c r="AP86" s="462"/>
      <c r="AQ86" s="462"/>
      <c r="AR86" s="462"/>
      <c r="AS86" s="462"/>
      <c r="AT86" s="462"/>
      <c r="AU86" s="462"/>
      <c r="AV86" s="462"/>
      <c r="AW86" s="462"/>
      <c r="AX86" s="462"/>
      <c r="AY86" s="462"/>
      <c r="AZ86" s="462"/>
      <c r="BA86" s="462"/>
      <c r="BB86" s="462"/>
      <c r="BC86" s="462"/>
    </row>
    <row r="87" spans="1:55">
      <c r="A87" s="462"/>
      <c r="B87" s="462"/>
      <c r="C87" s="462"/>
      <c r="D87" s="462"/>
      <c r="E87" s="462"/>
      <c r="F87" s="462"/>
      <c r="G87" s="462"/>
      <c r="H87" s="464"/>
      <c r="I87" s="464"/>
      <c r="J87" s="462"/>
      <c r="K87" s="462"/>
      <c r="L87" s="462"/>
      <c r="M87" s="462"/>
      <c r="N87" s="462"/>
      <c r="O87" s="462"/>
      <c r="P87" s="462"/>
      <c r="Q87" s="462"/>
      <c r="R87" s="462"/>
      <c r="S87" s="462"/>
      <c r="T87" s="462"/>
      <c r="U87" s="462"/>
      <c r="V87" s="462"/>
      <c r="W87" s="462"/>
      <c r="X87" s="462"/>
      <c r="Y87" s="462"/>
      <c r="Z87" s="462"/>
      <c r="AA87" s="462"/>
      <c r="AB87" s="462"/>
      <c r="AC87" s="462"/>
      <c r="AD87" s="462"/>
      <c r="AE87" s="462"/>
      <c r="AF87" s="462"/>
      <c r="AG87" s="462"/>
      <c r="AH87" s="462"/>
      <c r="AI87" s="462"/>
      <c r="AJ87" s="462"/>
      <c r="AK87" s="462"/>
      <c r="AL87" s="462"/>
      <c r="AM87" s="462"/>
      <c r="AN87" s="462"/>
      <c r="AO87" s="462"/>
      <c r="AP87" s="462"/>
      <c r="AQ87" s="462"/>
      <c r="AR87" s="462"/>
      <c r="AS87" s="462"/>
      <c r="AT87" s="462"/>
      <c r="AU87" s="462"/>
      <c r="AV87" s="462"/>
      <c r="AW87" s="462"/>
      <c r="AX87" s="462"/>
      <c r="AY87" s="462"/>
      <c r="AZ87" s="462"/>
      <c r="BA87" s="462"/>
      <c r="BB87" s="462"/>
      <c r="BC87" s="462"/>
    </row>
    <row r="88" spans="1:55">
      <c r="A88" s="462"/>
      <c r="B88" s="462"/>
      <c r="C88" s="462"/>
      <c r="D88" s="462"/>
      <c r="E88" s="462"/>
      <c r="F88" s="462"/>
      <c r="G88" s="462"/>
      <c r="H88" s="464"/>
      <c r="I88" s="464"/>
      <c r="J88" s="462"/>
      <c r="K88" s="462"/>
      <c r="L88" s="462"/>
      <c r="M88" s="462"/>
      <c r="N88" s="462"/>
      <c r="O88" s="462"/>
      <c r="P88" s="462"/>
      <c r="Q88" s="462"/>
      <c r="R88" s="462"/>
      <c r="S88" s="462"/>
      <c r="T88" s="462"/>
      <c r="U88" s="462"/>
      <c r="V88" s="462"/>
      <c r="W88" s="462"/>
      <c r="X88" s="462"/>
      <c r="Y88" s="462"/>
      <c r="Z88" s="462"/>
      <c r="AA88" s="462"/>
      <c r="AB88" s="462"/>
      <c r="AC88" s="462"/>
      <c r="AD88" s="462"/>
      <c r="AE88" s="462"/>
      <c r="AF88" s="462"/>
      <c r="AG88" s="462"/>
      <c r="AH88" s="462"/>
      <c r="AI88" s="462"/>
      <c r="AJ88" s="462"/>
      <c r="AK88" s="462"/>
      <c r="AL88" s="462"/>
      <c r="AM88" s="462"/>
      <c r="AN88" s="462"/>
      <c r="AO88" s="462"/>
      <c r="AP88" s="462"/>
      <c r="AQ88" s="462"/>
      <c r="AR88" s="462"/>
      <c r="AS88" s="462"/>
      <c r="AT88" s="462"/>
      <c r="AU88" s="462"/>
      <c r="AV88" s="462"/>
      <c r="AW88" s="462"/>
      <c r="AX88" s="462"/>
      <c r="AY88" s="462"/>
      <c r="AZ88" s="462"/>
      <c r="BA88" s="462"/>
      <c r="BB88" s="462"/>
      <c r="BC88" s="462"/>
    </row>
    <row r="89" spans="1:55">
      <c r="A89" s="462"/>
      <c r="B89" s="462"/>
      <c r="C89" s="462"/>
      <c r="D89" s="462"/>
      <c r="E89" s="462"/>
      <c r="F89" s="462"/>
      <c r="G89" s="462"/>
      <c r="H89" s="464"/>
      <c r="I89" s="464"/>
      <c r="J89" s="462"/>
      <c r="K89" s="462"/>
      <c r="L89" s="462"/>
      <c r="M89" s="462"/>
      <c r="N89" s="462"/>
      <c r="O89" s="462"/>
      <c r="P89" s="462"/>
      <c r="Q89" s="462"/>
      <c r="R89" s="462"/>
      <c r="S89" s="462"/>
      <c r="T89" s="462"/>
      <c r="U89" s="462"/>
      <c r="V89" s="462"/>
      <c r="W89" s="462"/>
      <c r="X89" s="462"/>
      <c r="Y89" s="462"/>
      <c r="Z89" s="462"/>
      <c r="AA89" s="462"/>
      <c r="AB89" s="462"/>
      <c r="AC89" s="462"/>
      <c r="AD89" s="462"/>
      <c r="AE89" s="462"/>
      <c r="AF89" s="462"/>
      <c r="AG89" s="462"/>
      <c r="AH89" s="462"/>
      <c r="AI89" s="462"/>
      <c r="AJ89" s="462"/>
      <c r="AK89" s="462"/>
      <c r="AL89" s="462"/>
      <c r="AM89" s="462"/>
      <c r="AN89" s="462"/>
      <c r="AO89" s="462"/>
      <c r="AP89" s="462"/>
      <c r="AQ89" s="462"/>
      <c r="AR89" s="462"/>
      <c r="AS89" s="462"/>
      <c r="AT89" s="462"/>
      <c r="AU89" s="462"/>
      <c r="AV89" s="462"/>
      <c r="AW89" s="462"/>
      <c r="AX89" s="462"/>
      <c r="AY89" s="462"/>
      <c r="AZ89" s="462"/>
      <c r="BA89" s="462"/>
      <c r="BB89" s="462"/>
      <c r="BC89" s="462"/>
    </row>
    <row r="90" spans="1:55">
      <c r="A90" s="462"/>
      <c r="B90" s="462"/>
      <c r="C90" s="462"/>
      <c r="D90" s="462"/>
      <c r="E90" s="462"/>
      <c r="F90" s="462"/>
      <c r="G90" s="462"/>
      <c r="H90" s="464"/>
      <c r="I90" s="464"/>
      <c r="J90" s="462"/>
      <c r="K90" s="462"/>
      <c r="L90" s="462"/>
      <c r="M90" s="462"/>
      <c r="N90" s="462"/>
      <c r="O90" s="462"/>
      <c r="P90" s="462"/>
      <c r="Q90" s="462"/>
      <c r="R90" s="462"/>
      <c r="S90" s="462"/>
      <c r="T90" s="462"/>
      <c r="U90" s="462"/>
      <c r="V90" s="462"/>
      <c r="W90" s="462"/>
      <c r="X90" s="462"/>
      <c r="Y90" s="462"/>
      <c r="Z90" s="462"/>
      <c r="AA90" s="462"/>
      <c r="AB90" s="462"/>
      <c r="AC90" s="462"/>
      <c r="AD90" s="462"/>
      <c r="AE90" s="462"/>
      <c r="AF90" s="462"/>
      <c r="AG90" s="462"/>
      <c r="AH90" s="462"/>
      <c r="AI90" s="462"/>
      <c r="AJ90" s="462"/>
      <c r="AK90" s="462"/>
      <c r="AL90" s="462"/>
      <c r="AM90" s="462"/>
      <c r="AN90" s="462"/>
      <c r="AO90" s="462"/>
      <c r="AP90" s="462"/>
      <c r="AQ90" s="462"/>
      <c r="AR90" s="462"/>
      <c r="AS90" s="462"/>
      <c r="AT90" s="462"/>
      <c r="AU90" s="462"/>
      <c r="AV90" s="462"/>
      <c r="AW90" s="462"/>
      <c r="AX90" s="462"/>
      <c r="AY90" s="462"/>
      <c r="AZ90" s="462"/>
      <c r="BA90" s="462"/>
      <c r="BB90" s="462"/>
      <c r="BC90" s="462"/>
    </row>
    <row r="91" spans="1:55">
      <c r="A91" s="462"/>
      <c r="B91" s="462"/>
      <c r="C91" s="462"/>
      <c r="D91" s="462"/>
      <c r="E91" s="462"/>
      <c r="F91" s="462"/>
      <c r="G91" s="462"/>
      <c r="H91" s="464"/>
      <c r="I91" s="464"/>
      <c r="J91" s="462"/>
      <c r="K91" s="462"/>
      <c r="L91" s="462"/>
      <c r="M91" s="462"/>
      <c r="N91" s="462"/>
      <c r="O91" s="462"/>
      <c r="P91" s="462"/>
      <c r="Q91" s="462"/>
      <c r="R91" s="462"/>
      <c r="S91" s="462"/>
      <c r="T91" s="462"/>
      <c r="U91" s="462"/>
      <c r="V91" s="462"/>
      <c r="W91" s="462"/>
      <c r="X91" s="462"/>
      <c r="Y91" s="462"/>
      <c r="Z91" s="462"/>
      <c r="AA91" s="462"/>
      <c r="AB91" s="462"/>
      <c r="AC91" s="462"/>
      <c r="AD91" s="462"/>
      <c r="AE91" s="462"/>
      <c r="AF91" s="462"/>
      <c r="AG91" s="462"/>
      <c r="AH91" s="462"/>
      <c r="AI91" s="462"/>
      <c r="AJ91" s="462"/>
      <c r="AK91" s="462"/>
      <c r="AL91" s="462"/>
      <c r="AM91" s="462"/>
      <c r="AN91" s="462"/>
      <c r="AO91" s="462"/>
      <c r="AP91" s="462"/>
      <c r="AQ91" s="462"/>
      <c r="AR91" s="462"/>
      <c r="AS91" s="462"/>
      <c r="AT91" s="462"/>
      <c r="AU91" s="462"/>
      <c r="AV91" s="462"/>
      <c r="AW91" s="462"/>
      <c r="AX91" s="462"/>
      <c r="AY91" s="462"/>
      <c r="AZ91" s="462"/>
      <c r="BA91" s="462"/>
      <c r="BB91" s="462"/>
      <c r="BC91" s="462"/>
    </row>
    <row r="92" spans="1:55">
      <c r="A92" s="462"/>
      <c r="B92" s="462"/>
      <c r="C92" s="462"/>
      <c r="D92" s="462"/>
      <c r="E92" s="462"/>
      <c r="F92" s="462"/>
      <c r="G92" s="462"/>
      <c r="H92" s="464"/>
      <c r="I92" s="464"/>
      <c r="J92" s="462"/>
      <c r="K92" s="462"/>
      <c r="L92" s="462"/>
      <c r="M92" s="462"/>
      <c r="N92" s="462"/>
      <c r="O92" s="462"/>
      <c r="P92" s="462"/>
      <c r="Q92" s="462"/>
      <c r="R92" s="462"/>
      <c r="S92" s="462"/>
      <c r="T92" s="462"/>
      <c r="U92" s="462"/>
      <c r="V92" s="462"/>
      <c r="W92" s="462"/>
      <c r="X92" s="462"/>
      <c r="Y92" s="462"/>
      <c r="Z92" s="462"/>
      <c r="AA92" s="462"/>
      <c r="AB92" s="462"/>
      <c r="AC92" s="462"/>
      <c r="AD92" s="462"/>
      <c r="AE92" s="462"/>
      <c r="AF92" s="462"/>
      <c r="AG92" s="462"/>
      <c r="AH92" s="462"/>
      <c r="AI92" s="462"/>
      <c r="AJ92" s="462"/>
      <c r="AK92" s="462"/>
      <c r="AL92" s="462"/>
      <c r="AM92" s="462"/>
      <c r="AN92" s="462"/>
      <c r="AO92" s="462"/>
      <c r="AP92" s="462"/>
      <c r="AQ92" s="462"/>
      <c r="AR92" s="462"/>
      <c r="AS92" s="462"/>
      <c r="AT92" s="462"/>
      <c r="AU92" s="462"/>
      <c r="AV92" s="462"/>
      <c r="AW92" s="462"/>
      <c r="AX92" s="462"/>
      <c r="AY92" s="462"/>
      <c r="AZ92" s="462"/>
      <c r="BA92" s="462"/>
      <c r="BB92" s="462"/>
      <c r="BC92" s="462"/>
    </row>
    <row r="93" spans="1:55">
      <c r="A93" s="462"/>
      <c r="B93" s="462"/>
      <c r="C93" s="462"/>
      <c r="D93" s="462"/>
      <c r="E93" s="462"/>
      <c r="F93" s="462"/>
      <c r="G93" s="462"/>
      <c r="H93" s="464"/>
      <c r="I93" s="464"/>
      <c r="J93" s="462"/>
      <c r="K93" s="462"/>
      <c r="L93" s="462"/>
      <c r="M93" s="462"/>
      <c r="N93" s="462"/>
      <c r="O93" s="462"/>
      <c r="P93" s="462"/>
      <c r="Q93" s="462"/>
      <c r="R93" s="462"/>
      <c r="S93" s="462"/>
      <c r="T93" s="462"/>
      <c r="U93" s="462"/>
      <c r="V93" s="462"/>
      <c r="W93" s="462"/>
      <c r="X93" s="462"/>
      <c r="Y93" s="462"/>
      <c r="Z93" s="462"/>
      <c r="AA93" s="462"/>
      <c r="AB93" s="462"/>
      <c r="AC93" s="462"/>
      <c r="AD93" s="462"/>
      <c r="AE93" s="462"/>
      <c r="AF93" s="462"/>
      <c r="AG93" s="462"/>
      <c r="AH93" s="462"/>
      <c r="AI93" s="462"/>
      <c r="AJ93" s="462"/>
      <c r="AK93" s="462"/>
      <c r="AL93" s="462"/>
      <c r="AM93" s="462"/>
      <c r="AN93" s="462"/>
      <c r="AO93" s="462"/>
      <c r="AP93" s="462"/>
      <c r="AQ93" s="462"/>
      <c r="AR93" s="462"/>
      <c r="AS93" s="462"/>
      <c r="AT93" s="462"/>
      <c r="AU93" s="462"/>
      <c r="AV93" s="462"/>
      <c r="AW93" s="462"/>
      <c r="AX93" s="462"/>
      <c r="AY93" s="462"/>
      <c r="AZ93" s="462"/>
      <c r="BA93" s="462"/>
      <c r="BB93" s="462"/>
      <c r="BC93" s="462"/>
    </row>
    <row r="94" spans="1:55">
      <c r="A94" s="462"/>
      <c r="B94" s="462"/>
      <c r="C94" s="462"/>
      <c r="D94" s="462"/>
      <c r="E94" s="462"/>
      <c r="F94" s="462"/>
      <c r="G94" s="462"/>
      <c r="H94" s="464"/>
      <c r="I94" s="464"/>
      <c r="J94" s="462"/>
      <c r="K94" s="462"/>
      <c r="L94" s="462"/>
      <c r="M94" s="462"/>
      <c r="N94" s="462"/>
      <c r="O94" s="462"/>
      <c r="P94" s="462"/>
      <c r="Q94" s="462"/>
      <c r="R94" s="462"/>
      <c r="S94" s="462"/>
      <c r="T94" s="462"/>
      <c r="U94" s="462"/>
      <c r="V94" s="462"/>
      <c r="W94" s="462"/>
      <c r="X94" s="462"/>
      <c r="Y94" s="462"/>
      <c r="Z94" s="462"/>
      <c r="AA94" s="462"/>
      <c r="AB94" s="462"/>
      <c r="AC94" s="462"/>
      <c r="AD94" s="462"/>
      <c r="AE94" s="462"/>
      <c r="AF94" s="462"/>
      <c r="AG94" s="462"/>
      <c r="AH94" s="462"/>
      <c r="AI94" s="462"/>
      <c r="AJ94" s="462"/>
      <c r="AK94" s="462"/>
      <c r="AL94" s="462"/>
      <c r="AM94" s="462"/>
      <c r="AN94" s="462"/>
      <c r="AO94" s="462"/>
      <c r="AP94" s="462"/>
      <c r="AQ94" s="462"/>
      <c r="AR94" s="462"/>
      <c r="AS94" s="462"/>
      <c r="AT94" s="462"/>
      <c r="AU94" s="462"/>
      <c r="AV94" s="462"/>
      <c r="AW94" s="462"/>
      <c r="AX94" s="462"/>
      <c r="AY94" s="462"/>
      <c r="AZ94" s="462"/>
      <c r="BA94" s="462"/>
      <c r="BB94" s="462"/>
      <c r="BC94" s="462"/>
    </row>
    <row r="95" spans="1:55">
      <c r="A95" s="462"/>
      <c r="B95" s="462"/>
      <c r="C95" s="462"/>
      <c r="D95" s="462"/>
      <c r="E95" s="462"/>
      <c r="F95" s="462"/>
      <c r="G95" s="462"/>
      <c r="H95" s="464"/>
      <c r="I95" s="464"/>
      <c r="J95" s="462"/>
      <c r="K95" s="462"/>
      <c r="L95" s="462"/>
      <c r="M95" s="462"/>
      <c r="N95" s="462"/>
      <c r="O95" s="462"/>
      <c r="P95" s="462"/>
      <c r="Q95" s="462"/>
      <c r="R95" s="462"/>
      <c r="S95" s="462"/>
      <c r="T95" s="462"/>
      <c r="U95" s="462"/>
      <c r="V95" s="462"/>
      <c r="W95" s="462"/>
      <c r="X95" s="462"/>
      <c r="Y95" s="462"/>
      <c r="Z95" s="462"/>
      <c r="AA95" s="462"/>
      <c r="AB95" s="462"/>
      <c r="AC95" s="462"/>
      <c r="AD95" s="462"/>
      <c r="AE95" s="462"/>
      <c r="AF95" s="462"/>
      <c r="AG95" s="462"/>
      <c r="AH95" s="462"/>
      <c r="AI95" s="462"/>
      <c r="AJ95" s="462"/>
      <c r="AK95" s="462"/>
      <c r="AL95" s="462"/>
      <c r="AM95" s="462"/>
      <c r="AN95" s="462"/>
      <c r="AO95" s="462"/>
      <c r="AP95" s="462"/>
      <c r="AQ95" s="462"/>
      <c r="AR95" s="462"/>
      <c r="AS95" s="462"/>
      <c r="AT95" s="462"/>
      <c r="AU95" s="462"/>
      <c r="AV95" s="462"/>
      <c r="AW95" s="462"/>
      <c r="AX95" s="462"/>
      <c r="AY95" s="462"/>
      <c r="AZ95" s="462"/>
      <c r="BA95" s="462"/>
      <c r="BB95" s="462"/>
      <c r="BC95" s="462"/>
    </row>
    <row r="96" spans="1:55">
      <c r="A96" s="462"/>
      <c r="B96" s="462"/>
      <c r="C96" s="462"/>
      <c r="D96" s="462"/>
      <c r="E96" s="462"/>
      <c r="F96" s="462"/>
      <c r="G96" s="462"/>
      <c r="H96" s="464"/>
      <c r="I96" s="464"/>
      <c r="J96" s="462"/>
      <c r="K96" s="462"/>
      <c r="L96" s="462"/>
      <c r="M96" s="462"/>
      <c r="N96" s="462"/>
      <c r="O96" s="462"/>
      <c r="P96" s="462"/>
      <c r="Q96" s="462"/>
      <c r="R96" s="462"/>
      <c r="S96" s="462"/>
      <c r="T96" s="462"/>
      <c r="U96" s="462"/>
      <c r="V96" s="462"/>
      <c r="W96" s="462"/>
      <c r="X96" s="462"/>
      <c r="Y96" s="462"/>
      <c r="Z96" s="462"/>
      <c r="AA96" s="462"/>
      <c r="AB96" s="462"/>
      <c r="AC96" s="462"/>
      <c r="AD96" s="462"/>
      <c r="AE96" s="462"/>
      <c r="AF96" s="462"/>
      <c r="AG96" s="462"/>
      <c r="AH96" s="462"/>
      <c r="AI96" s="462"/>
      <c r="AJ96" s="462"/>
      <c r="AK96" s="462"/>
      <c r="AL96" s="462"/>
      <c r="AM96" s="462"/>
      <c r="AN96" s="462"/>
      <c r="AO96" s="462"/>
      <c r="AP96" s="462"/>
      <c r="AQ96" s="462"/>
      <c r="AR96" s="462"/>
      <c r="AS96" s="462"/>
      <c r="AT96" s="462"/>
      <c r="AU96" s="462"/>
      <c r="AV96" s="462"/>
      <c r="AW96" s="462"/>
      <c r="AX96" s="462"/>
      <c r="AY96" s="462"/>
      <c r="AZ96" s="462"/>
      <c r="BA96" s="462"/>
      <c r="BB96" s="462"/>
      <c r="BC96" s="462"/>
    </row>
    <row r="97" spans="1:55">
      <c r="A97" s="462"/>
      <c r="B97" s="462"/>
      <c r="C97" s="462"/>
      <c r="D97" s="462"/>
      <c r="E97" s="462"/>
      <c r="F97" s="462"/>
      <c r="G97" s="462"/>
      <c r="H97" s="464"/>
      <c r="I97" s="464"/>
      <c r="J97" s="462"/>
      <c r="K97" s="462"/>
      <c r="L97" s="462"/>
      <c r="M97" s="462"/>
      <c r="N97" s="462"/>
      <c r="O97" s="462"/>
      <c r="P97" s="462"/>
      <c r="Q97" s="462"/>
      <c r="R97" s="462"/>
      <c r="S97" s="462"/>
      <c r="T97" s="462"/>
      <c r="U97" s="462"/>
      <c r="V97" s="462"/>
      <c r="W97" s="462"/>
      <c r="X97" s="462"/>
      <c r="Y97" s="462"/>
      <c r="Z97" s="462"/>
      <c r="AA97" s="462"/>
      <c r="AB97" s="462"/>
      <c r="AC97" s="462"/>
      <c r="AD97" s="462"/>
      <c r="AE97" s="462"/>
      <c r="AF97" s="462"/>
      <c r="AG97" s="462"/>
      <c r="AH97" s="462"/>
      <c r="AI97" s="462"/>
      <c r="AJ97" s="462"/>
      <c r="AK97" s="462"/>
      <c r="AL97" s="462"/>
      <c r="AM97" s="462"/>
      <c r="AN97" s="462"/>
      <c r="AO97" s="462"/>
      <c r="AP97" s="462"/>
      <c r="AQ97" s="462"/>
      <c r="AR97" s="462"/>
      <c r="AS97" s="462"/>
      <c r="AT97" s="462"/>
      <c r="AU97" s="462"/>
      <c r="AV97" s="462"/>
      <c r="AW97" s="462"/>
      <c r="AX97" s="462"/>
      <c r="AY97" s="462"/>
      <c r="AZ97" s="462"/>
      <c r="BA97" s="462"/>
      <c r="BB97" s="462"/>
      <c r="BC97" s="462"/>
    </row>
    <row r="98" spans="1:55">
      <c r="A98" s="462"/>
      <c r="B98" s="462"/>
      <c r="C98" s="462"/>
      <c r="D98" s="462"/>
      <c r="E98" s="462"/>
      <c r="F98" s="462"/>
      <c r="G98" s="462"/>
      <c r="H98" s="464"/>
      <c r="I98" s="464"/>
      <c r="J98" s="462"/>
      <c r="K98" s="462"/>
      <c r="L98" s="462"/>
      <c r="M98" s="462"/>
      <c r="N98" s="462"/>
      <c r="O98" s="462"/>
      <c r="P98" s="462"/>
      <c r="Q98" s="462"/>
      <c r="R98" s="462"/>
      <c r="S98" s="462"/>
      <c r="T98" s="462"/>
      <c r="U98" s="462"/>
      <c r="V98" s="462"/>
      <c r="W98" s="462"/>
      <c r="X98" s="462"/>
      <c r="Y98" s="462"/>
      <c r="Z98" s="462"/>
      <c r="AA98" s="462"/>
      <c r="AB98" s="462"/>
      <c r="AC98" s="462"/>
      <c r="AD98" s="462"/>
      <c r="AE98" s="462"/>
      <c r="AF98" s="462"/>
      <c r="AG98" s="462"/>
      <c r="AH98" s="462"/>
      <c r="AI98" s="462"/>
      <c r="AJ98" s="462"/>
      <c r="AK98" s="462"/>
      <c r="AL98" s="462"/>
      <c r="AM98" s="462"/>
      <c r="AN98" s="462"/>
      <c r="AO98" s="462"/>
      <c r="AP98" s="462"/>
      <c r="AQ98" s="462"/>
      <c r="AR98" s="462"/>
      <c r="AS98" s="462"/>
      <c r="AT98" s="462"/>
      <c r="AU98" s="462"/>
      <c r="AV98" s="462"/>
      <c r="AW98" s="462"/>
      <c r="AX98" s="462"/>
      <c r="AY98" s="462"/>
      <c r="AZ98" s="462"/>
      <c r="BA98" s="462"/>
      <c r="BB98" s="462"/>
      <c r="BC98" s="462"/>
    </row>
    <row r="99" spans="1:55">
      <c r="A99" s="462"/>
      <c r="B99" s="462"/>
      <c r="C99" s="462"/>
      <c r="D99" s="462"/>
      <c r="E99" s="462"/>
      <c r="F99" s="462"/>
      <c r="G99" s="462"/>
      <c r="H99" s="464"/>
      <c r="I99" s="464"/>
      <c r="J99" s="462"/>
      <c r="K99" s="462"/>
      <c r="L99" s="462"/>
      <c r="M99" s="462"/>
      <c r="N99" s="462"/>
      <c r="O99" s="462"/>
      <c r="P99" s="462"/>
      <c r="Q99" s="462"/>
      <c r="R99" s="462"/>
      <c r="S99" s="462"/>
      <c r="T99" s="462"/>
      <c r="U99" s="462"/>
      <c r="V99" s="462"/>
      <c r="W99" s="462"/>
      <c r="X99" s="462"/>
      <c r="Y99" s="462"/>
      <c r="Z99" s="462"/>
      <c r="AA99" s="462"/>
      <c r="AB99" s="462"/>
      <c r="AC99" s="462"/>
      <c r="AD99" s="462"/>
      <c r="AE99" s="462"/>
      <c r="AF99" s="462"/>
      <c r="AG99" s="462"/>
      <c r="AH99" s="462"/>
      <c r="AI99" s="462"/>
      <c r="AJ99" s="462"/>
      <c r="AK99" s="462"/>
      <c r="AL99" s="462"/>
      <c r="AM99" s="462"/>
      <c r="AN99" s="462"/>
      <c r="AO99" s="462"/>
      <c r="AP99" s="462"/>
      <c r="AQ99" s="462"/>
      <c r="AR99" s="462"/>
      <c r="AS99" s="462"/>
      <c r="AT99" s="462"/>
      <c r="AU99" s="462"/>
      <c r="AV99" s="462"/>
      <c r="AW99" s="462"/>
      <c r="AX99" s="462"/>
      <c r="AY99" s="462"/>
      <c r="AZ99" s="462"/>
      <c r="BA99" s="462"/>
      <c r="BB99" s="462"/>
      <c r="BC99" s="462"/>
    </row>
    <row r="100" spans="1:55">
      <c r="A100" s="462"/>
      <c r="B100" s="462"/>
      <c r="C100" s="462"/>
      <c r="D100" s="462"/>
      <c r="E100" s="462"/>
      <c r="F100" s="462"/>
      <c r="G100" s="462"/>
      <c r="H100" s="464"/>
      <c r="I100" s="464"/>
      <c r="J100" s="462"/>
      <c r="K100" s="462"/>
      <c r="L100" s="462"/>
      <c r="M100" s="462"/>
      <c r="N100" s="462"/>
      <c r="O100" s="462"/>
      <c r="P100" s="462"/>
      <c r="Q100" s="462"/>
      <c r="R100" s="462"/>
      <c r="S100" s="462"/>
      <c r="T100" s="462"/>
      <c r="U100" s="462"/>
      <c r="V100" s="462"/>
      <c r="W100" s="462"/>
      <c r="X100" s="462"/>
      <c r="Y100" s="462"/>
      <c r="Z100" s="462"/>
      <c r="AA100" s="462"/>
      <c r="AB100" s="462"/>
      <c r="AC100" s="462"/>
      <c r="AD100" s="462"/>
      <c r="AE100" s="462"/>
      <c r="AF100" s="462"/>
      <c r="AG100" s="462"/>
      <c r="AH100" s="462"/>
      <c r="AI100" s="462"/>
      <c r="AJ100" s="462"/>
      <c r="AK100" s="462"/>
      <c r="AL100" s="462"/>
      <c r="AM100" s="462"/>
      <c r="AN100" s="462"/>
      <c r="AO100" s="462"/>
      <c r="AP100" s="462"/>
      <c r="AQ100" s="462"/>
      <c r="AR100" s="462"/>
      <c r="AS100" s="462"/>
      <c r="AT100" s="462"/>
      <c r="AU100" s="462"/>
      <c r="AV100" s="462"/>
      <c r="AW100" s="462"/>
      <c r="AX100" s="462"/>
      <c r="AY100" s="462"/>
      <c r="AZ100" s="462"/>
      <c r="BA100" s="462"/>
      <c r="BB100" s="462"/>
      <c r="BC100" s="462"/>
    </row>
    <row r="101" spans="1:55">
      <c r="A101" s="462"/>
      <c r="B101" s="462"/>
      <c r="C101" s="462"/>
      <c r="D101" s="462"/>
      <c r="E101" s="462"/>
      <c r="F101" s="462"/>
      <c r="G101" s="462"/>
      <c r="H101" s="464"/>
      <c r="I101" s="464"/>
      <c r="J101" s="462"/>
      <c r="K101" s="462"/>
      <c r="L101" s="462"/>
      <c r="M101" s="462"/>
      <c r="N101" s="462"/>
      <c r="O101" s="462"/>
      <c r="P101" s="462"/>
      <c r="Q101" s="462"/>
      <c r="R101" s="462"/>
      <c r="S101" s="462"/>
      <c r="T101" s="462"/>
      <c r="U101" s="462"/>
      <c r="V101" s="462"/>
      <c r="W101" s="462"/>
      <c r="X101" s="462"/>
      <c r="Y101" s="462"/>
      <c r="Z101" s="462"/>
      <c r="AA101" s="462"/>
      <c r="AB101" s="462"/>
      <c r="AC101" s="462"/>
      <c r="AD101" s="462"/>
      <c r="AE101" s="462"/>
      <c r="AF101" s="462"/>
      <c r="AG101" s="462"/>
      <c r="AH101" s="462"/>
      <c r="AI101" s="462"/>
      <c r="AJ101" s="462"/>
      <c r="AK101" s="462"/>
      <c r="AL101" s="462"/>
      <c r="AM101" s="462"/>
      <c r="AN101" s="462"/>
      <c r="AO101" s="462"/>
      <c r="AP101" s="462"/>
      <c r="AQ101" s="462"/>
      <c r="AR101" s="462"/>
      <c r="AS101" s="462"/>
      <c r="AT101" s="462"/>
      <c r="AU101" s="462"/>
      <c r="AV101" s="462"/>
      <c r="AW101" s="462"/>
      <c r="AX101" s="462"/>
      <c r="AY101" s="462"/>
      <c r="AZ101" s="462"/>
      <c r="BA101" s="462"/>
      <c r="BB101" s="462"/>
      <c r="BC101" s="462"/>
    </row>
    <row r="102" spans="1:55">
      <c r="A102" s="462"/>
      <c r="B102" s="462"/>
      <c r="C102" s="462"/>
      <c r="D102" s="462"/>
      <c r="E102" s="462"/>
      <c r="F102" s="462"/>
      <c r="G102" s="462"/>
      <c r="H102" s="464"/>
      <c r="I102" s="464"/>
      <c r="J102" s="462"/>
      <c r="K102" s="462"/>
      <c r="L102" s="462"/>
      <c r="M102" s="462"/>
      <c r="N102" s="462"/>
      <c r="O102" s="462"/>
      <c r="P102" s="462"/>
      <c r="Q102" s="462"/>
      <c r="R102" s="462"/>
      <c r="S102" s="462"/>
      <c r="T102" s="462"/>
      <c r="U102" s="462"/>
      <c r="V102" s="462"/>
      <c r="W102" s="462"/>
      <c r="X102" s="462"/>
      <c r="Y102" s="462"/>
      <c r="Z102" s="462"/>
      <c r="AA102" s="462"/>
      <c r="AB102" s="462"/>
      <c r="AC102" s="462"/>
      <c r="AD102" s="462"/>
      <c r="AE102" s="462"/>
      <c r="AF102" s="462"/>
      <c r="AG102" s="462"/>
      <c r="AH102" s="462"/>
      <c r="AI102" s="462"/>
      <c r="AJ102" s="462"/>
      <c r="AK102" s="462"/>
      <c r="AL102" s="462"/>
      <c r="AM102" s="462"/>
      <c r="AN102" s="462"/>
      <c r="AO102" s="462"/>
      <c r="AP102" s="462"/>
      <c r="AQ102" s="462"/>
      <c r="AR102" s="462"/>
      <c r="AS102" s="462"/>
      <c r="AT102" s="462"/>
      <c r="AU102" s="462"/>
      <c r="AV102" s="462"/>
      <c r="AW102" s="462"/>
      <c r="AX102" s="462"/>
      <c r="AY102" s="462"/>
      <c r="AZ102" s="462"/>
      <c r="BA102" s="462"/>
      <c r="BB102" s="462"/>
      <c r="BC102" s="462"/>
    </row>
    <row r="103" spans="1:55">
      <c r="A103" s="462"/>
      <c r="B103" s="462"/>
      <c r="C103" s="462"/>
      <c r="D103" s="462"/>
      <c r="E103" s="462"/>
      <c r="F103" s="462"/>
      <c r="G103" s="462"/>
      <c r="H103" s="464"/>
      <c r="I103" s="464"/>
      <c r="J103" s="462"/>
      <c r="K103" s="462"/>
      <c r="L103" s="462"/>
      <c r="M103" s="462"/>
      <c r="N103" s="462"/>
      <c r="O103" s="462"/>
      <c r="P103" s="462"/>
      <c r="Q103" s="462"/>
      <c r="R103" s="462"/>
      <c r="S103" s="462"/>
      <c r="T103" s="462"/>
      <c r="U103" s="462"/>
      <c r="V103" s="462"/>
      <c r="W103" s="462"/>
      <c r="X103" s="462"/>
      <c r="Y103" s="462"/>
      <c r="Z103" s="462"/>
      <c r="AA103" s="462"/>
      <c r="AB103" s="462"/>
      <c r="AC103" s="462"/>
      <c r="AD103" s="462"/>
      <c r="AE103" s="462"/>
      <c r="AF103" s="462"/>
      <c r="AG103" s="462"/>
      <c r="AH103" s="462"/>
      <c r="AI103" s="462"/>
      <c r="AJ103" s="462"/>
      <c r="AK103" s="462"/>
      <c r="AL103" s="462"/>
      <c r="AM103" s="462"/>
      <c r="AN103" s="462"/>
      <c r="AO103" s="462"/>
      <c r="AP103" s="462"/>
      <c r="AQ103" s="462"/>
      <c r="AR103" s="462"/>
      <c r="AS103" s="462"/>
      <c r="AT103" s="462"/>
      <c r="AU103" s="462"/>
      <c r="AV103" s="462"/>
      <c r="AW103" s="462"/>
      <c r="AX103" s="462"/>
      <c r="AY103" s="462"/>
      <c r="AZ103" s="462"/>
      <c r="BA103" s="462"/>
      <c r="BB103" s="462"/>
      <c r="BC103" s="462"/>
    </row>
    <row r="104" spans="1:55">
      <c r="A104" s="462"/>
      <c r="B104" s="462"/>
      <c r="C104" s="462"/>
      <c r="D104" s="462"/>
      <c r="E104" s="462"/>
      <c r="F104" s="462"/>
      <c r="G104" s="462"/>
      <c r="H104" s="464"/>
      <c r="I104" s="464"/>
      <c r="J104" s="462"/>
      <c r="K104" s="462"/>
      <c r="L104" s="462"/>
      <c r="M104" s="462"/>
      <c r="N104" s="462"/>
      <c r="O104" s="462"/>
      <c r="P104" s="462"/>
      <c r="Q104" s="462"/>
      <c r="R104" s="462"/>
      <c r="S104" s="462"/>
      <c r="T104" s="462"/>
      <c r="U104" s="462"/>
      <c r="V104" s="462"/>
      <c r="W104" s="462"/>
      <c r="X104" s="462"/>
      <c r="Y104" s="462"/>
      <c r="Z104" s="462"/>
      <c r="AA104" s="462"/>
      <c r="AB104" s="462"/>
      <c r="AC104" s="462"/>
      <c r="AD104" s="462"/>
      <c r="AE104" s="462"/>
      <c r="AF104" s="462"/>
      <c r="AG104" s="462"/>
      <c r="AH104" s="462"/>
      <c r="AI104" s="462"/>
      <c r="AJ104" s="462"/>
      <c r="AK104" s="462"/>
      <c r="AL104" s="462"/>
      <c r="AM104" s="462"/>
      <c r="AN104" s="462"/>
      <c r="AO104" s="462"/>
      <c r="AP104" s="462"/>
      <c r="AQ104" s="462"/>
      <c r="AR104" s="462"/>
      <c r="AS104" s="462"/>
      <c r="AT104" s="462"/>
      <c r="AU104" s="462"/>
      <c r="AV104" s="462"/>
      <c r="AW104" s="462"/>
      <c r="AX104" s="462"/>
      <c r="AY104" s="462"/>
      <c r="AZ104" s="462"/>
      <c r="BA104" s="462"/>
      <c r="BB104" s="462"/>
      <c r="BC104" s="462"/>
    </row>
    <row r="105" spans="1:55">
      <c r="A105" s="462"/>
      <c r="B105" s="462"/>
      <c r="C105" s="462"/>
      <c r="D105" s="462"/>
      <c r="E105" s="462"/>
      <c r="F105" s="462"/>
      <c r="G105" s="462"/>
      <c r="H105" s="464"/>
      <c r="I105" s="464"/>
      <c r="J105" s="462"/>
      <c r="K105" s="462"/>
      <c r="L105" s="462"/>
      <c r="M105" s="462"/>
      <c r="N105" s="462"/>
      <c r="O105" s="462"/>
      <c r="P105" s="462"/>
      <c r="Q105" s="462"/>
      <c r="R105" s="462"/>
      <c r="S105" s="462"/>
      <c r="T105" s="462"/>
      <c r="U105" s="462"/>
      <c r="V105" s="462"/>
      <c r="W105" s="462"/>
      <c r="X105" s="462"/>
      <c r="Y105" s="462"/>
      <c r="Z105" s="462"/>
      <c r="AA105" s="462"/>
      <c r="AB105" s="462"/>
      <c r="AC105" s="462"/>
      <c r="AD105" s="462"/>
      <c r="AE105" s="462"/>
      <c r="AF105" s="462"/>
      <c r="AG105" s="462"/>
      <c r="AH105" s="462"/>
      <c r="AI105" s="462"/>
      <c r="AJ105" s="462"/>
      <c r="AK105" s="462"/>
      <c r="AL105" s="462"/>
      <c r="AM105" s="462"/>
      <c r="AN105" s="462"/>
      <c r="AO105" s="462"/>
      <c r="AP105" s="462"/>
      <c r="AQ105" s="462"/>
      <c r="AR105" s="462"/>
      <c r="AS105" s="462"/>
      <c r="AT105" s="462"/>
      <c r="AU105" s="462"/>
      <c r="AV105" s="462"/>
      <c r="AW105" s="462"/>
      <c r="AX105" s="462"/>
      <c r="AY105" s="462"/>
      <c r="AZ105" s="462"/>
      <c r="BA105" s="462"/>
      <c r="BB105" s="462"/>
      <c r="BC105" s="462"/>
    </row>
  </sheetData>
  <printOptions horizontalCentered="1" verticalCentered="1"/>
  <pageMargins left="0.5" right="0.5" top="0.5" bottom="0.5" header="0.5" footer="0.5"/>
  <pageSetup scale="7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D75"/>
  <sheetViews>
    <sheetView defaultGridColor="0" colorId="22" zoomScale="70" zoomScaleNormal="70" zoomScaleSheetLayoutView="70" workbookViewId="0">
      <selection activeCell="E24" sqref="E24"/>
    </sheetView>
  </sheetViews>
  <sheetFormatPr defaultColWidth="9.6640625" defaultRowHeight="15"/>
  <cols>
    <col min="1" max="1" width="4.6640625" style="1" customWidth="1"/>
    <col min="2" max="2" width="79.109375" style="1" customWidth="1"/>
    <col min="3" max="3" width="27.109375" style="1" customWidth="1"/>
    <col min="4" max="4" width="12.6640625" style="439" customWidth="1"/>
    <col min="5" max="5" width="13.6640625" style="1" customWidth="1"/>
    <col min="6" max="6" width="1.6640625" style="1" customWidth="1"/>
    <col min="7" max="7" width="13.6640625" style="1" customWidth="1"/>
    <col min="8" max="8" width="1.6640625" style="1" customWidth="1"/>
    <col min="9" max="9" width="13.6640625" style="1" customWidth="1"/>
    <col min="10" max="10" width="1.6640625" style="1" customWidth="1"/>
    <col min="11" max="11" width="13.6640625" style="1" customWidth="1"/>
    <col min="12" max="16384" width="9.6640625" style="1"/>
  </cols>
  <sheetData>
    <row r="1" spans="1:3" s="1" customFormat="1" ht="15.75" thickBot="1">
      <c r="A1" s="514" t="str">
        <f>'Data Sheet'!$A$49</f>
        <v>Annual Report of The Brooklyn Union Gas Company d/b/a National Grid New York</v>
      </c>
      <c r="B1" s="515"/>
      <c r="C1" s="516" t="str">
        <f>'Data Sheet'!$A$45</f>
        <v>Year ended December 31, 2016</v>
      </c>
    </row>
    <row r="2" spans="1:3" s="1" customFormat="1" ht="15.75">
      <c r="A2" s="517"/>
      <c r="B2" s="518"/>
      <c r="C2" s="519"/>
    </row>
    <row r="3" spans="1:3" s="1" customFormat="1" ht="15.75">
      <c r="A3" s="520" t="s">
        <v>894</v>
      </c>
      <c r="B3" s="521"/>
      <c r="C3" s="522"/>
    </row>
    <row r="4" spans="1:3" s="1" customFormat="1" ht="15.75">
      <c r="A4" s="520"/>
      <c r="B4" s="521"/>
      <c r="C4" s="522"/>
    </row>
    <row r="5" spans="1:3" s="1" customFormat="1">
      <c r="A5" s="523"/>
      <c r="B5" s="524" t="s">
        <v>895</v>
      </c>
      <c r="C5" s="525"/>
    </row>
    <row r="6" spans="1:3" s="1" customFormat="1">
      <c r="A6" s="523"/>
      <c r="B6" s="524" t="s">
        <v>2010</v>
      </c>
      <c r="C6" s="525"/>
    </row>
    <row r="7" spans="1:3" s="1" customFormat="1">
      <c r="A7" s="523"/>
      <c r="B7" s="526" t="s">
        <v>2011</v>
      </c>
      <c r="C7" s="525"/>
    </row>
    <row r="8" spans="1:3" s="1" customFormat="1">
      <c r="A8" s="527"/>
      <c r="B8" s="528" t="s">
        <v>2012</v>
      </c>
      <c r="C8" s="525"/>
    </row>
    <row r="9" spans="1:3" s="1" customFormat="1">
      <c r="A9" s="529"/>
      <c r="B9" s="530"/>
      <c r="C9" s="531" t="s">
        <v>2013</v>
      </c>
    </row>
    <row r="10" spans="1:3" s="1" customFormat="1">
      <c r="A10" s="532" t="s">
        <v>509</v>
      </c>
      <c r="B10" s="533" t="s">
        <v>2014</v>
      </c>
      <c r="C10" s="534" t="s">
        <v>1343</v>
      </c>
    </row>
    <row r="11" spans="1:3" s="1" customFormat="1">
      <c r="A11" s="535" t="s">
        <v>1419</v>
      </c>
      <c r="B11" s="536" t="s">
        <v>2070</v>
      </c>
      <c r="C11" s="537" t="s">
        <v>2071</v>
      </c>
    </row>
    <row r="12" spans="1:3" s="1" customFormat="1">
      <c r="A12" s="538">
        <v>1</v>
      </c>
      <c r="B12" s="539" t="s">
        <v>2949</v>
      </c>
      <c r="C12" s="540"/>
    </row>
    <row r="13" spans="1:3" s="1" customFormat="1">
      <c r="A13" s="538">
        <v>2</v>
      </c>
      <c r="B13" s="524" t="s">
        <v>2950</v>
      </c>
      <c r="C13" s="541">
        <v>62836759</v>
      </c>
    </row>
    <row r="14" spans="1:3" s="1" customFormat="1">
      <c r="A14" s="538">
        <v>3</v>
      </c>
      <c r="B14" s="524" t="s">
        <v>2951</v>
      </c>
      <c r="C14" s="541">
        <v>7471833</v>
      </c>
    </row>
    <row r="15" spans="1:3" s="1" customFormat="1">
      <c r="A15" s="538">
        <v>4</v>
      </c>
      <c r="B15" s="524" t="s">
        <v>2952</v>
      </c>
      <c r="C15" s="541">
        <v>1567953</v>
      </c>
    </row>
    <row r="16" spans="1:3" s="1" customFormat="1">
      <c r="A16" s="538">
        <v>5</v>
      </c>
      <c r="B16" s="524" t="s">
        <v>2953</v>
      </c>
      <c r="C16" s="541">
        <v>1418092</v>
      </c>
    </row>
    <row r="17" spans="1:4">
      <c r="A17" s="538">
        <v>6</v>
      </c>
      <c r="B17" s="524" t="s">
        <v>2954</v>
      </c>
      <c r="C17" s="541">
        <v>137119</v>
      </c>
    </row>
    <row r="18" spans="1:4">
      <c r="A18" s="538">
        <v>7</v>
      </c>
      <c r="B18" s="524" t="s">
        <v>2989</v>
      </c>
      <c r="C18" s="541">
        <v>3683</v>
      </c>
    </row>
    <row r="19" spans="1:4">
      <c r="A19" s="538">
        <v>8</v>
      </c>
      <c r="B19" s="524"/>
      <c r="C19" s="541"/>
    </row>
    <row r="20" spans="1:4">
      <c r="A20" s="538">
        <v>9</v>
      </c>
      <c r="B20" s="524"/>
      <c r="C20" s="541"/>
    </row>
    <row r="21" spans="1:4">
      <c r="A21" s="538">
        <v>10</v>
      </c>
      <c r="B21" s="524"/>
      <c r="C21" s="541"/>
    </row>
    <row r="22" spans="1:4">
      <c r="A22" s="538">
        <v>11</v>
      </c>
      <c r="B22" s="524"/>
      <c r="C22" s="541"/>
    </row>
    <row r="23" spans="1:4">
      <c r="A23" s="538">
        <v>12</v>
      </c>
      <c r="B23" s="524" t="s">
        <v>516</v>
      </c>
      <c r="C23" s="541" t="s">
        <v>516</v>
      </c>
    </row>
    <row r="24" spans="1:4">
      <c r="A24" s="538">
        <v>13</v>
      </c>
      <c r="B24" s="524"/>
      <c r="C24" s="541"/>
    </row>
    <row r="25" spans="1:4">
      <c r="A25" s="542">
        <v>14</v>
      </c>
      <c r="B25" s="1553" t="s">
        <v>2015</v>
      </c>
      <c r="C25" s="543">
        <f>SUM(C13:C24)</f>
        <v>73435439</v>
      </c>
    </row>
    <row r="26" spans="1:4">
      <c r="A26" s="1552"/>
      <c r="B26" s="528"/>
      <c r="C26" s="525"/>
    </row>
    <row r="27" spans="1:4" ht="15.75">
      <c r="A27" s="545"/>
      <c r="B27" s="1554" t="s">
        <v>2016</v>
      </c>
      <c r="C27" s="1555"/>
      <c r="D27" s="1556"/>
    </row>
    <row r="28" spans="1:4" ht="15.75">
      <c r="A28" s="545"/>
      <c r="B28" s="528" t="s">
        <v>2017</v>
      </c>
      <c r="C28" s="522"/>
    </row>
    <row r="29" spans="1:4">
      <c r="A29" s="544"/>
      <c r="B29" s="528" t="s">
        <v>2018</v>
      </c>
      <c r="C29" s="525"/>
    </row>
    <row r="30" spans="1:4">
      <c r="A30" s="544"/>
      <c r="B30" s="528" t="s">
        <v>2019</v>
      </c>
      <c r="C30" s="525"/>
    </row>
    <row r="31" spans="1:4">
      <c r="A31" s="547"/>
      <c r="B31" s="528"/>
      <c r="C31" s="548"/>
    </row>
    <row r="32" spans="1:4">
      <c r="A32" s="549"/>
      <c r="B32" s="539"/>
      <c r="C32" s="531" t="s">
        <v>2020</v>
      </c>
    </row>
    <row r="33" spans="1:3">
      <c r="A33" s="538" t="s">
        <v>2021</v>
      </c>
      <c r="B33" s="533" t="s">
        <v>1802</v>
      </c>
      <c r="C33" s="550" t="s">
        <v>1343</v>
      </c>
    </row>
    <row r="34" spans="1:3">
      <c r="A34" s="542" t="s">
        <v>513</v>
      </c>
      <c r="B34" s="551" t="s">
        <v>2070</v>
      </c>
      <c r="C34" s="537" t="s">
        <v>2071</v>
      </c>
    </row>
    <row r="35" spans="1:3">
      <c r="A35" s="552">
        <v>15</v>
      </c>
      <c r="B35" s="553" t="s">
        <v>2022</v>
      </c>
      <c r="C35" s="554"/>
    </row>
    <row r="36" spans="1:3">
      <c r="A36" s="552">
        <v>16</v>
      </c>
      <c r="B36" s="553" t="s">
        <v>2955</v>
      </c>
      <c r="C36" s="555">
        <v>9287437</v>
      </c>
    </row>
    <row r="37" spans="1:3">
      <c r="A37" s="552">
        <v>17</v>
      </c>
      <c r="B37" s="553"/>
      <c r="C37" s="555"/>
    </row>
    <row r="38" spans="1:3">
      <c r="A38" s="552">
        <v>18</v>
      </c>
      <c r="B38" s="553"/>
      <c r="C38" s="555"/>
    </row>
    <row r="39" spans="1:3">
      <c r="A39" s="552">
        <v>19</v>
      </c>
      <c r="B39" s="553"/>
      <c r="C39" s="555"/>
    </row>
    <row r="40" spans="1:3">
      <c r="A40" s="552">
        <v>20</v>
      </c>
      <c r="B40" s="553"/>
      <c r="C40" s="556"/>
    </row>
    <row r="41" spans="1:3">
      <c r="A41" s="552">
        <v>21</v>
      </c>
      <c r="B41" s="557" t="s">
        <v>2023</v>
      </c>
      <c r="C41" s="556">
        <v>9287437</v>
      </c>
    </row>
    <row r="42" spans="1:3">
      <c r="A42" s="552">
        <v>22</v>
      </c>
      <c r="B42" s="553" t="s">
        <v>2024</v>
      </c>
      <c r="C42" s="555"/>
    </row>
    <row r="43" spans="1:3">
      <c r="A43" s="552">
        <v>23</v>
      </c>
      <c r="B43" s="553" t="s">
        <v>2990</v>
      </c>
      <c r="C43" s="555">
        <v>89045322</v>
      </c>
    </row>
    <row r="44" spans="1:3">
      <c r="A44" s="552">
        <v>24</v>
      </c>
      <c r="B44" s="558"/>
      <c r="C44" s="555"/>
    </row>
    <row r="45" spans="1:3">
      <c r="A45" s="552">
        <v>25</v>
      </c>
      <c r="B45" s="553"/>
      <c r="C45" s="555"/>
    </row>
    <row r="46" spans="1:3">
      <c r="A46" s="552">
        <v>26</v>
      </c>
      <c r="B46" s="553"/>
      <c r="C46" s="556"/>
    </row>
    <row r="47" spans="1:3">
      <c r="A47" s="552">
        <v>27</v>
      </c>
      <c r="B47" s="557" t="s">
        <v>2025</v>
      </c>
      <c r="C47" s="556">
        <v>89045322</v>
      </c>
    </row>
    <row r="48" spans="1:3">
      <c r="A48" s="552">
        <v>28</v>
      </c>
      <c r="B48" s="553" t="s">
        <v>2026</v>
      </c>
      <c r="C48" s="555"/>
    </row>
    <row r="49" spans="1:3">
      <c r="A49" s="552">
        <v>29</v>
      </c>
      <c r="B49" s="553" t="s">
        <v>2991</v>
      </c>
      <c r="C49" s="555">
        <v>592327</v>
      </c>
    </row>
    <row r="50" spans="1:3">
      <c r="A50" s="552">
        <v>30</v>
      </c>
      <c r="B50" s="553"/>
      <c r="C50" s="555"/>
    </row>
    <row r="51" spans="1:3">
      <c r="A51" s="552">
        <v>31</v>
      </c>
      <c r="B51" s="553"/>
      <c r="C51" s="555"/>
    </row>
    <row r="52" spans="1:3">
      <c r="A52" s="552">
        <v>32</v>
      </c>
      <c r="B52" s="553"/>
      <c r="C52" s="555"/>
    </row>
    <row r="53" spans="1:3">
      <c r="A53" s="552">
        <v>33</v>
      </c>
      <c r="B53" s="553"/>
      <c r="C53" s="555"/>
    </row>
    <row r="54" spans="1:3">
      <c r="A54" s="552">
        <v>34</v>
      </c>
      <c r="B54" s="553"/>
      <c r="C54" s="556"/>
    </row>
    <row r="55" spans="1:3">
      <c r="A55" s="552">
        <v>35</v>
      </c>
      <c r="B55" s="557" t="s">
        <v>2027</v>
      </c>
      <c r="C55" s="559">
        <v>592327</v>
      </c>
    </row>
    <row r="56" spans="1:3">
      <c r="A56" s="560"/>
      <c r="B56" s="553"/>
      <c r="C56" s="561"/>
    </row>
    <row r="57" spans="1:3">
      <c r="A57" s="560"/>
      <c r="B57" s="553"/>
      <c r="C57" s="561"/>
    </row>
    <row r="58" spans="1:3">
      <c r="A58" s="560"/>
      <c r="B58" s="553"/>
      <c r="C58" s="561"/>
    </row>
    <row r="59" spans="1:3">
      <c r="A59" s="527"/>
      <c r="B59" s="524"/>
      <c r="C59" s="562"/>
    </row>
    <row r="60" spans="1:3" ht="15.75" thickBot="1">
      <c r="A60" s="563"/>
      <c r="B60" s="515"/>
      <c r="C60" s="564" t="s">
        <v>1935</v>
      </c>
    </row>
    <row r="61" spans="1:3">
      <c r="A61" s="546" t="s">
        <v>1784</v>
      </c>
      <c r="B61" s="546"/>
      <c r="C61" s="546"/>
    </row>
    <row r="62" spans="1:3">
      <c r="A62" s="521"/>
      <c r="B62" s="521"/>
      <c r="C62" s="521"/>
    </row>
    <row r="64" spans="1:3" ht="18">
      <c r="B64" s="129"/>
    </row>
    <row r="65" spans="2:2" s="1" customFormat="1" ht="18">
      <c r="B65" s="129"/>
    </row>
    <row r="66" spans="2:2" s="1" customFormat="1" ht="18">
      <c r="B66" s="129"/>
    </row>
    <row r="67" spans="2:2" s="1" customFormat="1">
      <c r="B67" s="113"/>
    </row>
    <row r="69" spans="2:2" s="1" customFormat="1">
      <c r="B69" s="113"/>
    </row>
    <row r="70" spans="2:2" s="1" customFormat="1">
      <c r="B70" s="113"/>
    </row>
    <row r="71" spans="2:2" s="1" customFormat="1">
      <c r="B71" s="113"/>
    </row>
    <row r="72" spans="2:2" s="1" customFormat="1">
      <c r="B72" s="113"/>
    </row>
    <row r="73" spans="2:2" s="1" customFormat="1">
      <c r="B73" s="113"/>
    </row>
    <row r="74" spans="2:2" s="1" customFormat="1">
      <c r="B74" s="113"/>
    </row>
    <row r="75" spans="2:2" s="1" customFormat="1">
      <c r="B75" s="113"/>
    </row>
  </sheetData>
  <printOptions horizontalCentered="1" verticalCentered="1"/>
  <pageMargins left="0.5" right="0.5" top="0.5" bottom="0.5" header="0.5" footer="0.5"/>
  <pageSetup scale="7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67"/>
  <sheetViews>
    <sheetView topLeftCell="A37" zoomScale="70" zoomScaleNormal="70" workbookViewId="0"/>
  </sheetViews>
  <sheetFormatPr defaultColWidth="10.77734375" defaultRowHeight="15"/>
  <cols>
    <col min="1" max="1" width="3.44140625" style="1" customWidth="1"/>
    <col min="2" max="2" width="28.109375" style="1" customWidth="1"/>
    <col min="3" max="3" width="9.44140625" style="1" customWidth="1"/>
    <col min="4" max="4" width="11.109375" style="1" customWidth="1"/>
    <col min="5" max="5" width="9.44140625" style="1" customWidth="1"/>
    <col min="6" max="6" width="11.109375" style="1" customWidth="1"/>
    <col min="7" max="7" width="9.44140625" style="1" customWidth="1"/>
    <col min="8" max="8" width="11.109375" style="1" customWidth="1"/>
    <col min="9" max="9" width="9.33203125" style="1" customWidth="1"/>
    <col min="10" max="10" width="18.5546875" style="1" customWidth="1"/>
    <col min="11" max="11" width="3.44140625" style="1" customWidth="1"/>
    <col min="12" max="245" width="9.6640625" style="1" customWidth="1"/>
    <col min="246" max="246" width="2.6640625" style="1" customWidth="1"/>
    <col min="247" max="247" width="10.6640625" style="1" customWidth="1"/>
    <col min="248" max="248" width="11.6640625" style="1" customWidth="1"/>
    <col min="249" max="249" width="2.6640625" style="1" customWidth="1"/>
    <col min="250" max="250" width="5.6640625" style="1" customWidth="1"/>
    <col min="251" max="251" width="11.6640625" style="1" customWidth="1"/>
    <col min="252" max="252" width="8.6640625" style="1" customWidth="1"/>
    <col min="253" max="253" width="9.6640625" style="1" customWidth="1"/>
    <col min="254" max="254" width="11.6640625" style="1" customWidth="1"/>
    <col min="255" max="255" width="9.6640625" style="1" customWidth="1"/>
    <col min="256" max="16384" width="10.77734375" style="1"/>
  </cols>
  <sheetData>
    <row r="1" spans="1:245" ht="15.75" thickBot="1">
      <c r="A1" s="2" t="str">
        <f>'Data Sheet'!$A$49</f>
        <v>Annual Report of The Brooklyn Union Gas Company d/b/a National Grid New York</v>
      </c>
      <c r="B1" s="2"/>
      <c r="C1" s="2"/>
      <c r="D1" s="2"/>
      <c r="E1" s="2"/>
      <c r="F1" s="2"/>
      <c r="G1" s="2"/>
      <c r="H1" s="2"/>
      <c r="I1" s="226" t="str">
        <f>'Data Sheet'!$A$45</f>
        <v>Year ended December 31, 2016</v>
      </c>
      <c r="J1" s="226"/>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row>
    <row r="2" spans="1:245" ht="18">
      <c r="A2" s="1631" t="s">
        <v>2384</v>
      </c>
      <c r="B2" s="1632"/>
      <c r="C2" s="1632"/>
      <c r="D2" s="1632"/>
      <c r="E2" s="1632"/>
      <c r="F2" s="1632"/>
      <c r="G2" s="1632"/>
      <c r="H2" s="1632"/>
      <c r="I2" s="1632"/>
      <c r="J2" s="1633"/>
    </row>
    <row r="3" spans="1:245" ht="15.75" thickBot="1">
      <c r="A3" s="565"/>
      <c r="B3" s="566"/>
      <c r="C3" s="566"/>
      <c r="D3" s="566"/>
      <c r="E3" s="566"/>
      <c r="F3" s="566"/>
      <c r="G3" s="566"/>
      <c r="H3" s="566"/>
      <c r="I3" s="566"/>
      <c r="J3" s="567"/>
    </row>
    <row r="4" spans="1:245">
      <c r="A4" s="568"/>
      <c r="B4" s="569" t="s">
        <v>2385</v>
      </c>
      <c r="C4" s="569"/>
      <c r="D4" s="569"/>
      <c r="E4" s="569"/>
      <c r="F4" s="569"/>
      <c r="G4" s="569"/>
      <c r="H4" s="570"/>
      <c r="I4" s="570"/>
      <c r="J4" s="571"/>
    </row>
    <row r="5" spans="1:245">
      <c r="A5" s="568"/>
      <c r="B5" s="569" t="s">
        <v>2386</v>
      </c>
      <c r="C5" s="569"/>
      <c r="D5" s="569"/>
      <c r="E5" s="569"/>
      <c r="F5" s="569"/>
      <c r="G5" s="569"/>
      <c r="H5" s="570"/>
      <c r="I5" s="570"/>
      <c r="J5" s="571"/>
    </row>
    <row r="6" spans="1:245">
      <c r="A6" s="568"/>
      <c r="B6" s="569" t="s">
        <v>2387</v>
      </c>
      <c r="C6" s="569"/>
      <c r="D6" s="569"/>
      <c r="E6" s="569"/>
      <c r="F6" s="569"/>
      <c r="G6" s="569"/>
      <c r="H6" s="570"/>
      <c r="I6" s="570"/>
      <c r="J6" s="571"/>
    </row>
    <row r="7" spans="1:245">
      <c r="A7" s="568"/>
      <c r="B7" s="569" t="s">
        <v>2388</v>
      </c>
      <c r="C7" s="569"/>
      <c r="D7" s="569"/>
      <c r="E7" s="569"/>
      <c r="F7" s="569"/>
      <c r="G7" s="569"/>
      <c r="H7" s="570"/>
      <c r="I7" s="570"/>
      <c r="J7" s="571"/>
    </row>
    <row r="8" spans="1:245">
      <c r="A8" s="568"/>
      <c r="B8" s="569" t="s">
        <v>2389</v>
      </c>
      <c r="C8" s="569"/>
      <c r="D8" s="569"/>
      <c r="E8" s="569"/>
      <c r="F8" s="569"/>
      <c r="G8" s="569"/>
      <c r="H8" s="570"/>
      <c r="I8" s="570"/>
      <c r="J8" s="571"/>
    </row>
    <row r="9" spans="1:245">
      <c r="A9" s="568"/>
      <c r="B9" s="569" t="s">
        <v>2390</v>
      </c>
      <c r="C9" s="569"/>
      <c r="D9" s="569"/>
      <c r="E9" s="569"/>
      <c r="F9" s="569"/>
      <c r="G9" s="569"/>
      <c r="H9" s="570"/>
      <c r="I9" s="570"/>
      <c r="J9" s="571"/>
    </row>
    <row r="10" spans="1:245">
      <c r="A10" s="568"/>
      <c r="B10" s="569" t="s">
        <v>2391</v>
      </c>
      <c r="C10" s="569"/>
      <c r="D10" s="569"/>
      <c r="E10" s="569"/>
      <c r="F10" s="569"/>
      <c r="G10" s="569"/>
      <c r="H10" s="570"/>
      <c r="I10" s="570"/>
      <c r="J10" s="571"/>
    </row>
    <row r="11" spans="1:245">
      <c r="A11" s="568"/>
      <c r="B11" s="569" t="s">
        <v>2392</v>
      </c>
      <c r="C11" s="569"/>
      <c r="D11" s="569"/>
      <c r="E11" s="569"/>
      <c r="F11" s="569"/>
      <c r="G11" s="569"/>
      <c r="H11" s="570"/>
      <c r="I11" s="570"/>
      <c r="J11" s="571"/>
    </row>
    <row r="12" spans="1:245">
      <c r="A12" s="568"/>
      <c r="B12" s="569" t="s">
        <v>2393</v>
      </c>
      <c r="C12" s="569"/>
      <c r="D12" s="569"/>
      <c r="E12" s="569"/>
      <c r="F12" s="569"/>
      <c r="G12" s="569"/>
      <c r="H12" s="570"/>
      <c r="I12" s="570"/>
      <c r="J12" s="571"/>
    </row>
    <row r="13" spans="1:245">
      <c r="A13" s="568"/>
      <c r="B13" s="569" t="s">
        <v>2394</v>
      </c>
      <c r="C13" s="569"/>
      <c r="D13" s="569"/>
      <c r="E13" s="569"/>
      <c r="F13" s="569"/>
      <c r="G13" s="569"/>
      <c r="H13" s="570"/>
      <c r="I13" s="570"/>
      <c r="J13" s="571"/>
    </row>
    <row r="14" spans="1:245">
      <c r="A14" s="568"/>
      <c r="B14" s="569" t="s">
        <v>2395</v>
      </c>
      <c r="C14" s="572"/>
      <c r="D14" s="572"/>
      <c r="E14" s="572"/>
      <c r="F14" s="572"/>
      <c r="G14" s="572"/>
      <c r="H14" s="573"/>
      <c r="I14" s="573"/>
      <c r="J14" s="574"/>
    </row>
    <row r="15" spans="1:245" ht="15.75" thickBot="1">
      <c r="A15" s="575"/>
      <c r="B15" s="576"/>
      <c r="C15" s="577"/>
      <c r="D15" s="577"/>
      <c r="E15" s="577"/>
      <c r="F15" s="577"/>
      <c r="G15" s="577"/>
      <c r="H15" s="577"/>
      <c r="I15" s="577"/>
      <c r="J15" s="578"/>
    </row>
    <row r="16" spans="1:245">
      <c r="A16" s="579" t="s">
        <v>516</v>
      </c>
      <c r="B16" s="580" t="s">
        <v>2070</v>
      </c>
      <c r="C16" s="1634" t="s">
        <v>2071</v>
      </c>
      <c r="D16" s="1635"/>
      <c r="E16" s="1634" t="s">
        <v>2396</v>
      </c>
      <c r="F16" s="1635"/>
      <c r="G16" s="1634" t="s">
        <v>564</v>
      </c>
      <c r="H16" s="1636"/>
      <c r="I16" s="1637" t="s">
        <v>1335</v>
      </c>
      <c r="J16" s="1638"/>
    </row>
    <row r="17" spans="1:10">
      <c r="A17" s="579" t="s">
        <v>1973</v>
      </c>
      <c r="B17" s="581" t="s">
        <v>516</v>
      </c>
      <c r="C17" s="1621" t="s">
        <v>2397</v>
      </c>
      <c r="D17" s="1639"/>
      <c r="E17" s="1621" t="s">
        <v>2398</v>
      </c>
      <c r="F17" s="1639"/>
      <c r="G17" s="1621" t="s">
        <v>2399</v>
      </c>
      <c r="H17" s="1622"/>
      <c r="I17" s="1623" t="s">
        <v>2400</v>
      </c>
      <c r="J17" s="1624"/>
    </row>
    <row r="18" spans="1:10">
      <c r="A18" s="579" t="s">
        <v>1979</v>
      </c>
      <c r="B18" s="581" t="s">
        <v>2401</v>
      </c>
      <c r="C18" s="582" t="s">
        <v>230</v>
      </c>
      <c r="D18" s="582"/>
      <c r="E18" s="582" t="s">
        <v>230</v>
      </c>
      <c r="F18" s="582"/>
      <c r="G18" s="1627" t="s">
        <v>2402</v>
      </c>
      <c r="H18" s="1628"/>
      <c r="I18" s="1625"/>
      <c r="J18" s="1626"/>
    </row>
    <row r="19" spans="1:10">
      <c r="A19" s="583"/>
      <c r="B19" s="584" t="s">
        <v>229</v>
      </c>
      <c r="C19" s="585" t="s">
        <v>2403</v>
      </c>
      <c r="D19" s="585" t="s">
        <v>231</v>
      </c>
      <c r="E19" s="585" t="s">
        <v>2403</v>
      </c>
      <c r="F19" s="585" t="s">
        <v>231</v>
      </c>
      <c r="G19" s="585" t="s">
        <v>2403</v>
      </c>
      <c r="H19" s="586" t="s">
        <v>231</v>
      </c>
      <c r="I19" s="587" t="s">
        <v>2403</v>
      </c>
      <c r="J19" s="588" t="s">
        <v>231</v>
      </c>
    </row>
    <row r="20" spans="1:10">
      <c r="A20" s="589">
        <v>1</v>
      </c>
      <c r="B20" s="590" t="s">
        <v>2404</v>
      </c>
      <c r="C20" s="591"/>
      <c r="D20" s="592"/>
      <c r="E20" s="591"/>
      <c r="F20" s="592"/>
      <c r="G20" s="591"/>
      <c r="H20" s="593"/>
      <c r="I20" s="594"/>
      <c r="J20" s="595"/>
    </row>
    <row r="21" spans="1:10">
      <c r="A21" s="589">
        <v>2</v>
      </c>
      <c r="B21" s="590" t="s">
        <v>2405</v>
      </c>
      <c r="C21" s="591"/>
      <c r="D21" s="592"/>
      <c r="E21" s="591"/>
      <c r="F21" s="592"/>
      <c r="G21" s="591"/>
      <c r="H21" s="593"/>
      <c r="I21" s="594"/>
      <c r="J21" s="595"/>
    </row>
    <row r="22" spans="1:10">
      <c r="A22" s="589">
        <v>3</v>
      </c>
      <c r="B22" s="590" t="s">
        <v>2406</v>
      </c>
      <c r="C22" s="591"/>
      <c r="D22" s="596"/>
      <c r="E22" s="591"/>
      <c r="F22" s="596"/>
      <c r="G22" s="591"/>
      <c r="H22" s="597"/>
      <c r="I22" s="594"/>
      <c r="J22" s="598"/>
    </row>
    <row r="23" spans="1:10">
      <c r="A23" s="589">
        <v>4</v>
      </c>
      <c r="B23" s="590" t="s">
        <v>2407</v>
      </c>
      <c r="C23" s="591"/>
      <c r="D23" s="596"/>
      <c r="E23" s="591"/>
      <c r="F23" s="596"/>
      <c r="G23" s="591"/>
      <c r="H23" s="597"/>
      <c r="I23" s="594"/>
      <c r="J23" s="598"/>
    </row>
    <row r="24" spans="1:10">
      <c r="A24" s="589">
        <v>5</v>
      </c>
      <c r="B24" s="590" t="s">
        <v>2408</v>
      </c>
      <c r="C24" s="591"/>
      <c r="D24" s="596"/>
      <c r="E24" s="591"/>
      <c r="F24" s="596"/>
      <c r="G24" s="591"/>
      <c r="H24" s="597"/>
      <c r="I24" s="594"/>
      <c r="J24" s="598"/>
    </row>
    <row r="25" spans="1:10">
      <c r="A25" s="589">
        <f t="shared" ref="A25:A45" si="0">A24+1</f>
        <v>6</v>
      </c>
      <c r="B25" s="599"/>
      <c r="C25" s="600"/>
      <c r="D25" s="601"/>
      <c r="E25" s="600"/>
      <c r="F25" s="601"/>
      <c r="G25" s="600"/>
      <c r="H25" s="602"/>
      <c r="I25" s="603"/>
      <c r="J25" s="604"/>
    </row>
    <row r="26" spans="1:10">
      <c r="A26" s="589">
        <f t="shared" si="0"/>
        <v>7</v>
      </c>
      <c r="B26" s="590" t="s">
        <v>2255</v>
      </c>
      <c r="C26" s="591"/>
      <c r="D26" s="596"/>
      <c r="E26" s="591"/>
      <c r="F26" s="596"/>
      <c r="G26" s="591"/>
      <c r="H26" s="597"/>
      <c r="I26" s="594"/>
      <c r="J26" s="598"/>
    </row>
    <row r="27" spans="1:10">
      <c r="A27" s="605">
        <f t="shared" si="0"/>
        <v>8</v>
      </c>
      <c r="B27" s="606"/>
      <c r="C27" s="606"/>
      <c r="D27" s="255"/>
      <c r="E27" s="606"/>
      <c r="F27" s="255"/>
      <c r="G27" s="606"/>
      <c r="H27" s="607"/>
      <c r="I27" s="608"/>
      <c r="J27" s="609"/>
    </row>
    <row r="28" spans="1:10">
      <c r="A28" s="605">
        <f t="shared" si="0"/>
        <v>9</v>
      </c>
      <c r="B28" s="610"/>
      <c r="C28" s="610"/>
      <c r="D28" s="611"/>
      <c r="E28" s="610"/>
      <c r="F28" s="611"/>
      <c r="G28" s="610"/>
      <c r="H28" s="612"/>
      <c r="I28" s="613"/>
      <c r="J28" s="614"/>
    </row>
    <row r="29" spans="1:10">
      <c r="A29" s="605">
        <f t="shared" si="0"/>
        <v>10</v>
      </c>
      <c r="B29" s="610"/>
      <c r="C29" s="610"/>
      <c r="D29" s="611"/>
      <c r="E29" s="610"/>
      <c r="F29" s="611"/>
      <c r="G29" s="610"/>
      <c r="H29" s="612"/>
      <c r="I29" s="613"/>
      <c r="J29" s="614"/>
    </row>
    <row r="30" spans="1:10">
      <c r="A30" s="605">
        <f t="shared" si="0"/>
        <v>11</v>
      </c>
      <c r="B30" s="610"/>
      <c r="C30" s="610"/>
      <c r="D30" s="611"/>
      <c r="E30" s="610"/>
      <c r="F30" s="611"/>
      <c r="G30" s="610"/>
      <c r="H30" s="612"/>
      <c r="I30" s="613"/>
      <c r="J30" s="614"/>
    </row>
    <row r="31" spans="1:10">
      <c r="A31" s="605">
        <f t="shared" si="0"/>
        <v>12</v>
      </c>
      <c r="B31" s="610"/>
      <c r="C31" s="610"/>
      <c r="D31" s="611"/>
      <c r="E31" s="610"/>
      <c r="F31" s="611"/>
      <c r="G31" s="610"/>
      <c r="H31" s="612"/>
      <c r="I31" s="613"/>
      <c r="J31" s="614"/>
    </row>
    <row r="32" spans="1:10">
      <c r="A32" s="605">
        <f t="shared" si="0"/>
        <v>13</v>
      </c>
      <c r="B32" s="610"/>
      <c r="C32" s="610"/>
      <c r="D32" s="611"/>
      <c r="E32" s="610"/>
      <c r="F32" s="611"/>
      <c r="G32" s="610"/>
      <c r="H32" s="612"/>
      <c r="I32" s="613"/>
      <c r="J32" s="614"/>
    </row>
    <row r="33" spans="1:10">
      <c r="A33" s="605">
        <f t="shared" si="0"/>
        <v>14</v>
      </c>
      <c r="B33" s="610"/>
      <c r="C33" s="610"/>
      <c r="D33" s="611"/>
      <c r="E33" s="610"/>
      <c r="F33" s="611"/>
      <c r="G33" s="610"/>
      <c r="H33" s="612"/>
      <c r="I33" s="613"/>
      <c r="J33" s="614"/>
    </row>
    <row r="34" spans="1:10">
      <c r="A34" s="605">
        <f t="shared" si="0"/>
        <v>15</v>
      </c>
      <c r="B34" s="610"/>
      <c r="C34" s="610"/>
      <c r="D34" s="611"/>
      <c r="E34" s="610"/>
      <c r="F34" s="611"/>
      <c r="G34" s="610"/>
      <c r="H34" s="612"/>
      <c r="I34" s="613"/>
      <c r="J34" s="614"/>
    </row>
    <row r="35" spans="1:10">
      <c r="A35" s="605">
        <f t="shared" si="0"/>
        <v>16</v>
      </c>
      <c r="B35" s="610"/>
      <c r="C35" s="610"/>
      <c r="D35" s="611"/>
      <c r="E35" s="610"/>
      <c r="F35" s="611"/>
      <c r="G35" s="610"/>
      <c r="H35" s="612"/>
      <c r="I35" s="613"/>
      <c r="J35" s="614"/>
    </row>
    <row r="36" spans="1:10">
      <c r="A36" s="605">
        <f t="shared" si="0"/>
        <v>17</v>
      </c>
      <c r="B36" s="610"/>
      <c r="C36" s="610"/>
      <c r="D36" s="611"/>
      <c r="E36" s="610"/>
      <c r="F36" s="611"/>
      <c r="G36" s="610"/>
      <c r="H36" s="612"/>
      <c r="I36" s="613"/>
      <c r="J36" s="614"/>
    </row>
    <row r="37" spans="1:10">
      <c r="A37" s="605">
        <f t="shared" si="0"/>
        <v>18</v>
      </c>
      <c r="B37" s="610"/>
      <c r="C37" s="610"/>
      <c r="D37" s="611"/>
      <c r="E37" s="610"/>
      <c r="F37" s="611"/>
      <c r="G37" s="610"/>
      <c r="H37" s="612"/>
      <c r="I37" s="613"/>
      <c r="J37" s="614"/>
    </row>
    <row r="38" spans="1:10">
      <c r="A38" s="605">
        <f t="shared" si="0"/>
        <v>19</v>
      </c>
      <c r="B38" s="610"/>
      <c r="C38" s="610"/>
      <c r="D38" s="611"/>
      <c r="E38" s="610"/>
      <c r="F38" s="611"/>
      <c r="G38" s="610"/>
      <c r="H38" s="612"/>
      <c r="I38" s="613"/>
      <c r="J38" s="614"/>
    </row>
    <row r="39" spans="1:10">
      <c r="A39" s="605">
        <f t="shared" si="0"/>
        <v>20</v>
      </c>
      <c r="B39" s="610"/>
      <c r="C39" s="610"/>
      <c r="D39" s="611"/>
      <c r="E39" s="610"/>
      <c r="F39" s="611"/>
      <c r="G39" s="610"/>
      <c r="H39" s="612"/>
      <c r="I39" s="613"/>
      <c r="J39" s="614"/>
    </row>
    <row r="40" spans="1:10">
      <c r="A40" s="605">
        <f t="shared" si="0"/>
        <v>21</v>
      </c>
      <c r="B40" s="610"/>
      <c r="C40" s="610"/>
      <c r="D40" s="611"/>
      <c r="E40" s="610"/>
      <c r="F40" s="611"/>
      <c r="G40" s="610"/>
      <c r="H40" s="612"/>
      <c r="I40" s="613"/>
      <c r="J40" s="614"/>
    </row>
    <row r="41" spans="1:10">
      <c r="A41" s="605">
        <f t="shared" si="0"/>
        <v>22</v>
      </c>
      <c r="B41" s="610"/>
      <c r="C41" s="610"/>
      <c r="D41" s="611"/>
      <c r="E41" s="610"/>
      <c r="F41" s="611"/>
      <c r="G41" s="610"/>
      <c r="H41" s="612"/>
      <c r="I41" s="613"/>
      <c r="J41" s="614"/>
    </row>
    <row r="42" spans="1:10">
      <c r="A42" s="605">
        <f t="shared" si="0"/>
        <v>23</v>
      </c>
      <c r="B42" s="610"/>
      <c r="C42" s="610"/>
      <c r="D42" s="611"/>
      <c r="E42" s="610"/>
      <c r="F42" s="611"/>
      <c r="G42" s="610"/>
      <c r="H42" s="612"/>
      <c r="I42" s="613"/>
      <c r="J42" s="614"/>
    </row>
    <row r="43" spans="1:10">
      <c r="A43" s="605">
        <f t="shared" si="0"/>
        <v>24</v>
      </c>
      <c r="B43" s="610"/>
      <c r="C43" s="610"/>
      <c r="D43" s="611"/>
      <c r="E43" s="610"/>
      <c r="F43" s="611"/>
      <c r="G43" s="610"/>
      <c r="H43" s="612"/>
      <c r="I43" s="613"/>
      <c r="J43" s="614"/>
    </row>
    <row r="44" spans="1:10">
      <c r="A44" s="605">
        <f t="shared" si="0"/>
        <v>25</v>
      </c>
      <c r="B44" s="610"/>
      <c r="C44" s="610"/>
      <c r="D44" s="611"/>
      <c r="E44" s="610"/>
      <c r="F44" s="611"/>
      <c r="G44" s="610"/>
      <c r="H44" s="612"/>
      <c r="I44" s="613"/>
      <c r="J44" s="614"/>
    </row>
    <row r="45" spans="1:10">
      <c r="A45" s="605">
        <f t="shared" si="0"/>
        <v>26</v>
      </c>
      <c r="B45" s="610"/>
      <c r="C45" s="610"/>
      <c r="D45" s="611"/>
      <c r="E45" s="610"/>
      <c r="F45" s="611"/>
      <c r="G45" s="610"/>
      <c r="H45" s="612"/>
      <c r="I45" s="613"/>
      <c r="J45" s="614"/>
    </row>
    <row r="46" spans="1:10">
      <c r="A46" s="605">
        <v>25</v>
      </c>
      <c r="B46" s="610"/>
      <c r="C46" s="610"/>
      <c r="D46" s="611"/>
      <c r="E46" s="610"/>
      <c r="F46" s="611"/>
      <c r="G46" s="610"/>
      <c r="H46" s="612"/>
      <c r="I46" s="613"/>
      <c r="J46" s="614"/>
    </row>
    <row r="47" spans="1:10">
      <c r="A47" s="605">
        <v>26</v>
      </c>
      <c r="B47" s="610"/>
      <c r="C47" s="610"/>
      <c r="D47" s="611"/>
      <c r="E47" s="610"/>
      <c r="F47" s="611"/>
      <c r="G47" s="610"/>
      <c r="H47" s="612"/>
      <c r="I47" s="613"/>
      <c r="J47" s="614"/>
    </row>
    <row r="48" spans="1:10">
      <c r="A48" s="605">
        <v>27</v>
      </c>
      <c r="B48" s="610"/>
      <c r="C48" s="610"/>
      <c r="D48" s="611"/>
      <c r="E48" s="610"/>
      <c r="F48" s="611"/>
      <c r="G48" s="610"/>
      <c r="H48" s="612"/>
      <c r="I48" s="613"/>
      <c r="J48" s="614"/>
    </row>
    <row r="49" spans="1:10">
      <c r="A49" s="605">
        <v>28</v>
      </c>
      <c r="B49" s="610"/>
      <c r="C49" s="610"/>
      <c r="D49" s="611"/>
      <c r="E49" s="610"/>
      <c r="F49" s="611"/>
      <c r="G49" s="610"/>
      <c r="H49" s="612"/>
      <c r="I49" s="613"/>
      <c r="J49" s="614"/>
    </row>
    <row r="50" spans="1:10">
      <c r="A50" s="605">
        <v>29</v>
      </c>
      <c r="B50" s="610"/>
      <c r="C50" s="610"/>
      <c r="D50" s="611"/>
      <c r="E50" s="610"/>
      <c r="F50" s="611"/>
      <c r="G50" s="610"/>
      <c r="H50" s="612"/>
      <c r="I50" s="613"/>
      <c r="J50" s="614"/>
    </row>
    <row r="51" spans="1:10">
      <c r="A51" s="605">
        <v>30</v>
      </c>
      <c r="B51" s="610"/>
      <c r="C51" s="610"/>
      <c r="D51" s="611"/>
      <c r="E51" s="610"/>
      <c r="F51" s="611"/>
      <c r="G51" s="610"/>
      <c r="H51" s="612"/>
      <c r="I51" s="613"/>
      <c r="J51" s="614"/>
    </row>
    <row r="52" spans="1:10">
      <c r="A52" s="605">
        <v>31</v>
      </c>
      <c r="B52" s="610"/>
      <c r="C52" s="610"/>
      <c r="D52" s="611"/>
      <c r="E52" s="610"/>
      <c r="F52" s="611"/>
      <c r="G52" s="610"/>
      <c r="H52" s="612"/>
      <c r="I52" s="613"/>
      <c r="J52" s="614"/>
    </row>
    <row r="53" spans="1:10">
      <c r="A53" s="605">
        <v>32</v>
      </c>
      <c r="B53" s="610"/>
      <c r="C53" s="610"/>
      <c r="D53" s="611"/>
      <c r="E53" s="610"/>
      <c r="F53" s="611"/>
      <c r="G53" s="610"/>
      <c r="H53" s="612"/>
      <c r="I53" s="613"/>
      <c r="J53" s="614"/>
    </row>
    <row r="54" spans="1:10">
      <c r="A54" s="605">
        <v>33</v>
      </c>
      <c r="B54" s="610"/>
      <c r="C54" s="610"/>
      <c r="D54" s="611"/>
      <c r="E54" s="610"/>
      <c r="F54" s="611"/>
      <c r="G54" s="610"/>
      <c r="H54" s="612"/>
      <c r="I54" s="613"/>
      <c r="J54" s="614"/>
    </row>
    <row r="55" spans="1:10">
      <c r="A55" s="605">
        <v>34</v>
      </c>
      <c r="B55" s="610"/>
      <c r="C55" s="610"/>
      <c r="D55" s="611"/>
      <c r="E55" s="610"/>
      <c r="F55" s="611"/>
      <c r="G55" s="610"/>
      <c r="H55" s="612"/>
      <c r="I55" s="613"/>
      <c r="J55" s="614"/>
    </row>
    <row r="56" spans="1:10">
      <c r="A56" s="605">
        <v>35</v>
      </c>
      <c r="B56" s="610"/>
      <c r="C56" s="610"/>
      <c r="D56" s="611"/>
      <c r="E56" s="610"/>
      <c r="F56" s="611"/>
      <c r="G56" s="610"/>
      <c r="H56" s="612"/>
      <c r="I56" s="613"/>
      <c r="J56" s="614"/>
    </row>
    <row r="57" spans="1:10">
      <c r="A57" s="605">
        <v>36</v>
      </c>
      <c r="B57" s="610"/>
      <c r="C57" s="610"/>
      <c r="D57" s="611"/>
      <c r="E57" s="610"/>
      <c r="F57" s="611"/>
      <c r="G57" s="610"/>
      <c r="H57" s="612"/>
      <c r="I57" s="613"/>
      <c r="J57" s="614"/>
    </row>
    <row r="58" spans="1:10">
      <c r="A58" s="605">
        <v>37</v>
      </c>
      <c r="B58" s="610"/>
      <c r="C58" s="610"/>
      <c r="D58" s="611"/>
      <c r="E58" s="610"/>
      <c r="F58" s="611"/>
      <c r="G58" s="610"/>
      <c r="H58" s="612"/>
      <c r="I58" s="613"/>
      <c r="J58" s="614"/>
    </row>
    <row r="59" spans="1:10">
      <c r="A59" s="605">
        <v>38</v>
      </c>
      <c r="B59" s="610"/>
      <c r="C59" s="610"/>
      <c r="D59" s="611"/>
      <c r="E59" s="610"/>
      <c r="F59" s="611"/>
      <c r="G59" s="610"/>
      <c r="H59" s="612"/>
      <c r="I59" s="613"/>
      <c r="J59" s="614"/>
    </row>
    <row r="60" spans="1:10">
      <c r="A60" s="605">
        <v>39</v>
      </c>
      <c r="B60" s="610"/>
      <c r="C60" s="610"/>
      <c r="D60" s="611"/>
      <c r="E60" s="610"/>
      <c r="F60" s="611"/>
      <c r="G60" s="610"/>
      <c r="H60" s="612"/>
      <c r="I60" s="613"/>
      <c r="J60" s="614"/>
    </row>
    <row r="61" spans="1:10">
      <c r="A61" s="605">
        <v>40</v>
      </c>
      <c r="B61" s="610" t="s">
        <v>1277</v>
      </c>
      <c r="C61" s="610"/>
      <c r="D61" s="611"/>
      <c r="E61" s="610"/>
      <c r="F61" s="611"/>
      <c r="G61" s="610"/>
      <c r="H61" s="612"/>
      <c r="I61" s="613"/>
      <c r="J61" s="614"/>
    </row>
    <row r="62" spans="1:10">
      <c r="A62" s="605">
        <v>41</v>
      </c>
      <c r="B62" s="610"/>
      <c r="C62" s="610"/>
      <c r="D62" s="611"/>
      <c r="E62" s="610"/>
      <c r="F62" s="611"/>
      <c r="G62" s="610"/>
      <c r="H62" s="612"/>
      <c r="I62" s="613"/>
      <c r="J62" s="614"/>
    </row>
    <row r="63" spans="1:10">
      <c r="A63" s="615">
        <v>42</v>
      </c>
      <c r="B63" s="433" t="s">
        <v>2409</v>
      </c>
      <c r="C63" s="433"/>
      <c r="D63" s="424"/>
      <c r="E63" s="433"/>
      <c r="F63" s="424"/>
      <c r="G63" s="433"/>
      <c r="H63" s="616"/>
      <c r="I63" s="617"/>
      <c r="J63" s="618"/>
    </row>
    <row r="64" spans="1:10">
      <c r="A64" s="615">
        <v>43</v>
      </c>
      <c r="B64" s="433" t="s">
        <v>2410</v>
      </c>
      <c r="C64" s="433"/>
      <c r="D64" s="424"/>
      <c r="E64" s="433"/>
      <c r="F64" s="424"/>
      <c r="G64" s="433"/>
      <c r="H64" s="616"/>
      <c r="I64" s="617"/>
      <c r="J64" s="618"/>
    </row>
    <row r="65" spans="1:10" ht="15.75" thickBot="1">
      <c r="A65" s="619">
        <v>44</v>
      </c>
      <c r="B65" s="620" t="s">
        <v>516</v>
      </c>
      <c r="C65" s="620"/>
      <c r="D65" s="621"/>
      <c r="E65" s="620"/>
      <c r="F65" s="621"/>
      <c r="G65" s="620"/>
      <c r="H65" s="622"/>
      <c r="I65" s="623"/>
      <c r="J65" s="624"/>
    </row>
    <row r="66" spans="1:10">
      <c r="A66" s="152" t="s">
        <v>2574</v>
      </c>
      <c r="B66" s="625"/>
    </row>
    <row r="67" spans="1:10">
      <c r="A67" s="1629">
        <v>16</v>
      </c>
      <c r="B67" s="1630"/>
      <c r="C67" s="1630"/>
      <c r="D67" s="1630"/>
      <c r="E67" s="1630"/>
      <c r="F67" s="1630"/>
      <c r="G67" s="1630"/>
      <c r="H67" s="1630"/>
      <c r="I67" s="1630"/>
      <c r="J67" s="1630"/>
    </row>
  </sheetData>
  <mergeCells count="11">
    <mergeCell ref="G17:H17"/>
    <mergeCell ref="I17:J18"/>
    <mergeCell ref="G18:H18"/>
    <mergeCell ref="A67:J67"/>
    <mergeCell ref="A2:J2"/>
    <mergeCell ref="C16:D16"/>
    <mergeCell ref="E16:F16"/>
    <mergeCell ref="G16:H16"/>
    <mergeCell ref="I16:J16"/>
    <mergeCell ref="C17:D17"/>
    <mergeCell ref="E17:F17"/>
  </mergeCells>
  <pageMargins left="0.7" right="0.7" top="0.75" bottom="0.75" header="0.3" footer="0.3"/>
  <pageSetup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84"/>
  <sheetViews>
    <sheetView defaultGridColor="0" topLeftCell="A31" colorId="22" zoomScale="70" zoomScaleNormal="70" zoomScaleSheetLayoutView="70" workbookViewId="0">
      <selection activeCell="I67" sqref="I67"/>
    </sheetView>
  </sheetViews>
  <sheetFormatPr defaultColWidth="16.33203125" defaultRowHeight="15"/>
  <cols>
    <col min="1" max="1" width="16.33203125" style="1"/>
    <col min="2" max="2" width="28.21875" style="1" customWidth="1"/>
    <col min="3" max="16384" width="16.33203125" style="1"/>
  </cols>
  <sheetData>
    <row r="1" spans="1:7" ht="15.75" thickBot="1">
      <c r="A1" s="2" t="str">
        <f>'Data Sheet'!$A$49</f>
        <v>Annual Report of The Brooklyn Union Gas Company d/b/a National Grid New York</v>
      </c>
      <c r="F1" s="226" t="str">
        <f>'Data Sheet'!$A$45</f>
        <v>Year ended December 31, 2016</v>
      </c>
      <c r="G1" s="13"/>
    </row>
    <row r="2" spans="1:7">
      <c r="A2" s="6"/>
      <c r="B2" s="7"/>
      <c r="C2" s="7"/>
      <c r="D2" s="7"/>
      <c r="E2" s="7"/>
      <c r="F2" s="7"/>
      <c r="G2" s="9"/>
    </row>
    <row r="3" spans="1:7" ht="15.75">
      <c r="A3" s="10" t="s">
        <v>1278</v>
      </c>
      <c r="B3" s="11"/>
      <c r="C3" s="13"/>
      <c r="D3" s="13"/>
      <c r="E3" s="13"/>
      <c r="F3" s="13"/>
      <c r="G3" s="14"/>
    </row>
    <row r="4" spans="1:7">
      <c r="A4" s="73"/>
      <c r="G4" s="43"/>
    </row>
    <row r="5" spans="1:7">
      <c r="A5" s="272" t="s">
        <v>1936</v>
      </c>
      <c r="B5" s="1" t="s">
        <v>1279</v>
      </c>
      <c r="G5" s="43"/>
    </row>
    <row r="6" spans="1:7">
      <c r="A6" s="272" t="s">
        <v>1938</v>
      </c>
      <c r="B6" s="1" t="s">
        <v>1280</v>
      </c>
      <c r="G6" s="43"/>
    </row>
    <row r="7" spans="1:7">
      <c r="A7" s="272" t="s">
        <v>1939</v>
      </c>
      <c r="B7" s="1" t="s">
        <v>1281</v>
      </c>
      <c r="G7" s="43"/>
    </row>
    <row r="8" spans="1:7">
      <c r="A8" s="272" t="s">
        <v>1942</v>
      </c>
      <c r="B8" s="1" t="s">
        <v>1282</v>
      </c>
      <c r="G8" s="43"/>
    </row>
    <row r="9" spans="1:7">
      <c r="A9" s="272" t="s">
        <v>1944</v>
      </c>
      <c r="B9" s="1" t="s">
        <v>1283</v>
      </c>
      <c r="G9" s="43"/>
    </row>
    <row r="10" spans="1:7">
      <c r="A10" s="272" t="s">
        <v>1946</v>
      </c>
      <c r="B10" s="1" t="s">
        <v>1284</v>
      </c>
      <c r="G10" s="43"/>
    </row>
    <row r="11" spans="1:7">
      <c r="A11" s="294"/>
      <c r="B11" s="23"/>
      <c r="C11" s="23"/>
      <c r="D11" s="23"/>
      <c r="E11" s="23"/>
      <c r="F11" s="23"/>
      <c r="G11" s="24"/>
    </row>
    <row r="12" spans="1:7">
      <c r="A12" s="272"/>
      <c r="B12" s="275" t="s">
        <v>1285</v>
      </c>
      <c r="C12" s="274" t="s">
        <v>226</v>
      </c>
      <c r="E12" s="274" t="s">
        <v>1286</v>
      </c>
      <c r="F12" s="626" t="s">
        <v>1287</v>
      </c>
      <c r="G12" s="299"/>
    </row>
    <row r="13" spans="1:7">
      <c r="A13" s="272" t="s">
        <v>1973</v>
      </c>
      <c r="B13" s="275" t="s">
        <v>1288</v>
      </c>
      <c r="C13" s="274" t="s">
        <v>1289</v>
      </c>
      <c r="D13" s="367" t="s">
        <v>987</v>
      </c>
      <c r="E13" s="274" t="s">
        <v>988</v>
      </c>
      <c r="G13" s="283"/>
    </row>
    <row r="14" spans="1:7">
      <c r="A14" s="272" t="s">
        <v>1979</v>
      </c>
      <c r="B14" s="275" t="s">
        <v>1655</v>
      </c>
      <c r="C14" s="274" t="s">
        <v>1656</v>
      </c>
      <c r="D14" s="367" t="s">
        <v>1657</v>
      </c>
      <c r="E14" s="274" t="s">
        <v>1771</v>
      </c>
      <c r="F14" s="367" t="s">
        <v>1658</v>
      </c>
      <c r="G14" s="276" t="s">
        <v>1659</v>
      </c>
    </row>
    <row r="15" spans="1:7">
      <c r="A15" s="294"/>
      <c r="B15" s="302" t="s">
        <v>2070</v>
      </c>
      <c r="C15" s="301" t="s">
        <v>2071</v>
      </c>
      <c r="D15" s="627" t="s">
        <v>514</v>
      </c>
      <c r="E15" s="301" t="s">
        <v>564</v>
      </c>
      <c r="F15" s="627" t="s">
        <v>1335</v>
      </c>
      <c r="G15" s="303" t="s">
        <v>1336</v>
      </c>
    </row>
    <row r="16" spans="1:7">
      <c r="A16" s="272">
        <v>1</v>
      </c>
      <c r="B16" s="273"/>
      <c r="C16" s="83"/>
      <c r="E16" s="87"/>
      <c r="F16" s="628"/>
      <c r="G16" s="629"/>
    </row>
    <row r="17" spans="1:7">
      <c r="A17" s="272">
        <v>2</v>
      </c>
      <c r="B17" s="273" t="s">
        <v>2915</v>
      </c>
      <c r="C17" s="83"/>
      <c r="E17" s="285"/>
      <c r="F17" s="630"/>
      <c r="G17" s="287"/>
    </row>
    <row r="18" spans="1:7">
      <c r="A18" s="272">
        <v>3</v>
      </c>
      <c r="B18" s="273"/>
      <c r="C18" s="83"/>
      <c r="E18" s="285"/>
      <c r="F18" s="630"/>
      <c r="G18" s="287"/>
    </row>
    <row r="19" spans="1:7">
      <c r="A19" s="272">
        <v>4</v>
      </c>
      <c r="B19" s="273"/>
      <c r="C19" s="83"/>
      <c r="E19" s="285"/>
      <c r="F19" s="630"/>
      <c r="G19" s="287"/>
    </row>
    <row r="20" spans="1:7">
      <c r="A20" s="272">
        <v>5</v>
      </c>
      <c r="B20" s="273"/>
      <c r="C20" s="83"/>
      <c r="E20" s="285"/>
      <c r="F20" s="630"/>
      <c r="G20" s="287"/>
    </row>
    <row r="21" spans="1:7">
      <c r="A21" s="272">
        <v>6</v>
      </c>
      <c r="B21" s="273"/>
      <c r="C21" s="83"/>
      <c r="E21" s="285"/>
      <c r="F21" s="630"/>
      <c r="G21" s="287"/>
    </row>
    <row r="22" spans="1:7">
      <c r="A22" s="272">
        <v>7</v>
      </c>
      <c r="B22" s="273"/>
      <c r="C22" s="83"/>
      <c r="E22" s="285"/>
      <c r="F22" s="630"/>
      <c r="G22" s="287"/>
    </row>
    <row r="23" spans="1:7">
      <c r="A23" s="272">
        <v>8</v>
      </c>
      <c r="B23" s="273"/>
      <c r="C23" s="83"/>
      <c r="E23" s="285"/>
      <c r="F23" s="630"/>
      <c r="G23" s="287"/>
    </row>
    <row r="24" spans="1:7">
      <c r="A24" s="272">
        <v>9</v>
      </c>
      <c r="B24" s="273"/>
      <c r="C24" s="83"/>
      <c r="E24" s="285"/>
      <c r="F24" s="630"/>
      <c r="G24" s="287"/>
    </row>
    <row r="25" spans="1:7">
      <c r="A25" s="272">
        <v>10</v>
      </c>
      <c r="B25" s="273"/>
      <c r="C25" s="83"/>
      <c r="E25" s="285"/>
      <c r="F25" s="630"/>
      <c r="G25" s="287"/>
    </row>
    <row r="26" spans="1:7">
      <c r="A26" s="272">
        <v>11</v>
      </c>
      <c r="B26" s="273"/>
      <c r="C26" s="83"/>
      <c r="E26" s="285"/>
      <c r="F26" s="630"/>
      <c r="G26" s="287"/>
    </row>
    <row r="27" spans="1:7">
      <c r="A27" s="272">
        <v>12</v>
      </c>
      <c r="B27" s="273"/>
      <c r="C27" s="83"/>
      <c r="E27" s="285"/>
      <c r="F27" s="630"/>
      <c r="G27" s="287"/>
    </row>
    <row r="28" spans="1:7">
      <c r="A28" s="272">
        <v>13</v>
      </c>
      <c r="B28" s="273"/>
      <c r="C28" s="83"/>
      <c r="E28" s="285"/>
      <c r="F28" s="630"/>
      <c r="G28" s="287"/>
    </row>
    <row r="29" spans="1:7">
      <c r="A29" s="272">
        <v>14</v>
      </c>
      <c r="B29" s="273"/>
      <c r="C29" s="83"/>
      <c r="E29" s="285"/>
      <c r="F29" s="630"/>
      <c r="G29" s="287"/>
    </row>
    <row r="30" spans="1:7">
      <c r="A30" s="272">
        <v>15</v>
      </c>
      <c r="B30" s="273"/>
      <c r="C30" s="83"/>
      <c r="E30" s="285"/>
      <c r="F30" s="630"/>
      <c r="G30" s="287"/>
    </row>
    <row r="31" spans="1:7">
      <c r="A31" s="272">
        <v>16</v>
      </c>
      <c r="B31" s="273"/>
      <c r="C31" s="83"/>
      <c r="E31" s="285"/>
      <c r="F31" s="630"/>
      <c r="G31" s="287"/>
    </row>
    <row r="32" spans="1:7">
      <c r="A32" s="272">
        <v>17</v>
      </c>
      <c r="B32" s="273"/>
      <c r="C32" s="83"/>
      <c r="E32" s="285"/>
      <c r="F32" s="630"/>
      <c r="G32" s="287"/>
    </row>
    <row r="33" spans="1:8">
      <c r="A33" s="272">
        <v>18</v>
      </c>
      <c r="B33" s="273"/>
      <c r="C33" s="83"/>
      <c r="E33" s="285"/>
      <c r="F33" s="630"/>
      <c r="G33" s="287"/>
    </row>
    <row r="34" spans="1:8">
      <c r="A34" s="272">
        <v>19</v>
      </c>
      <c r="B34" s="273"/>
      <c r="C34" s="83"/>
      <c r="E34" s="285"/>
      <c r="F34" s="630"/>
      <c r="G34" s="287"/>
    </row>
    <row r="35" spans="1:8">
      <c r="A35" s="294">
        <v>20</v>
      </c>
      <c r="B35" s="631" t="s">
        <v>518</v>
      </c>
      <c r="C35" s="632"/>
      <c r="D35" s="633"/>
      <c r="E35" s="634">
        <f>SUM(E16:E34)</f>
        <v>0</v>
      </c>
      <c r="F35" s="634">
        <f>SUM(F16:F34)</f>
        <v>0</v>
      </c>
      <c r="G35" s="635">
        <f>SUM(G16:G34)</f>
        <v>0</v>
      </c>
      <c r="H35" s="439"/>
    </row>
    <row r="36" spans="1:8">
      <c r="A36" s="272"/>
      <c r="G36" s="43"/>
    </row>
    <row r="37" spans="1:8" ht="15.75">
      <c r="A37" s="446" t="s">
        <v>2966</v>
      </c>
      <c r="B37" s="636"/>
      <c r="C37" s="637"/>
      <c r="D37" s="637"/>
      <c r="E37" s="637"/>
      <c r="F37" s="637"/>
      <c r="G37" s="638"/>
    </row>
    <row r="38" spans="1:8">
      <c r="A38" s="272"/>
      <c r="G38" s="43"/>
    </row>
    <row r="39" spans="1:8">
      <c r="A39" s="272" t="s">
        <v>1936</v>
      </c>
      <c r="B39" s="1" t="s">
        <v>1290</v>
      </c>
      <c r="G39" s="43"/>
    </row>
    <row r="40" spans="1:8">
      <c r="A40" s="639" t="s">
        <v>1938</v>
      </c>
      <c r="B40" s="152" t="s">
        <v>2506</v>
      </c>
      <c r="C40" s="352"/>
      <c r="D40" s="352"/>
      <c r="E40" s="352"/>
      <c r="F40" s="352"/>
      <c r="G40" s="319"/>
    </row>
    <row r="41" spans="1:8">
      <c r="A41" s="272" t="s">
        <v>1939</v>
      </c>
      <c r="B41" s="1" t="s">
        <v>1291</v>
      </c>
      <c r="C41" s="352"/>
      <c r="D41" s="352"/>
      <c r="E41" s="352"/>
      <c r="F41" s="352"/>
      <c r="G41" s="319"/>
    </row>
    <row r="42" spans="1:8">
      <c r="A42" s="272"/>
      <c r="B42" s="1" t="s">
        <v>1292</v>
      </c>
      <c r="G42" s="43"/>
    </row>
    <row r="43" spans="1:8">
      <c r="A43" s="639" t="s">
        <v>1942</v>
      </c>
      <c r="B43" s="152" t="s">
        <v>2507</v>
      </c>
      <c r="G43" s="43"/>
    </row>
    <row r="44" spans="1:8">
      <c r="A44" s="639" t="s">
        <v>1944</v>
      </c>
      <c r="B44" s="152" t="s">
        <v>2508</v>
      </c>
      <c r="C44" s="352"/>
      <c r="D44" s="352"/>
      <c r="E44" s="352"/>
      <c r="F44" s="352"/>
      <c r="G44" s="319"/>
    </row>
    <row r="45" spans="1:8">
      <c r="A45" s="639"/>
      <c r="B45" s="152"/>
      <c r="C45" s="352"/>
      <c r="D45" s="352"/>
      <c r="E45" s="352"/>
      <c r="F45" s="352"/>
      <c r="G45" s="319"/>
    </row>
    <row r="46" spans="1:8">
      <c r="A46" s="639"/>
      <c r="B46" s="152"/>
      <c r="C46" s="352"/>
      <c r="D46" s="352"/>
      <c r="E46" s="352"/>
      <c r="F46" s="352"/>
      <c r="G46" s="319"/>
    </row>
    <row r="47" spans="1:8">
      <c r="A47" s="294"/>
      <c r="B47" s="23"/>
      <c r="C47" s="23"/>
      <c r="D47" s="23"/>
      <c r="E47" s="23"/>
      <c r="F47" s="23"/>
      <c r="G47" s="24"/>
    </row>
    <row r="48" spans="1:8">
      <c r="A48" s="272"/>
      <c r="B48" s="83"/>
      <c r="C48" s="367" t="s">
        <v>1293</v>
      </c>
      <c r="D48" s="640" t="s">
        <v>1294</v>
      </c>
      <c r="E48" s="626"/>
      <c r="F48" s="274" t="s">
        <v>1293</v>
      </c>
      <c r="G48" s="43"/>
    </row>
    <row r="49" spans="1:7">
      <c r="A49" s="272"/>
      <c r="B49" s="83"/>
      <c r="C49" s="367" t="s">
        <v>1295</v>
      </c>
      <c r="D49" s="273"/>
      <c r="E49" s="273"/>
      <c r="F49" s="274" t="s">
        <v>1296</v>
      </c>
      <c r="G49" s="31" t="s">
        <v>1297</v>
      </c>
    </row>
    <row r="50" spans="1:7">
      <c r="A50" s="272" t="s">
        <v>1973</v>
      </c>
      <c r="B50" s="274" t="s">
        <v>1298</v>
      </c>
      <c r="C50" s="367" t="s">
        <v>1299</v>
      </c>
      <c r="D50" s="275" t="s">
        <v>1300</v>
      </c>
      <c r="E50" s="275" t="s">
        <v>1301</v>
      </c>
      <c r="F50" s="274" t="s">
        <v>1302</v>
      </c>
      <c r="G50" s="31" t="s">
        <v>1303</v>
      </c>
    </row>
    <row r="51" spans="1:7">
      <c r="A51" s="294" t="s">
        <v>1979</v>
      </c>
      <c r="B51" s="301" t="s">
        <v>2070</v>
      </c>
      <c r="C51" s="627" t="s">
        <v>2071</v>
      </c>
      <c r="D51" s="302" t="s">
        <v>514</v>
      </c>
      <c r="E51" s="302" t="s">
        <v>564</v>
      </c>
      <c r="F51" s="301" t="s">
        <v>1335</v>
      </c>
      <c r="G51" s="38" t="s">
        <v>1336</v>
      </c>
    </row>
    <row r="52" spans="1:7">
      <c r="A52" s="272">
        <v>1</v>
      </c>
      <c r="B52" s="83"/>
      <c r="C52" s="641"/>
      <c r="D52" s="642"/>
      <c r="E52" s="642"/>
      <c r="F52" s="87"/>
      <c r="G52" s="48"/>
    </row>
    <row r="53" spans="1:7">
      <c r="A53" s="272">
        <v>2</v>
      </c>
      <c r="B53" s="83" t="s">
        <v>3008</v>
      </c>
      <c r="C53" s="641">
        <v>584463689</v>
      </c>
      <c r="D53" s="642">
        <v>1055497077</v>
      </c>
      <c r="E53" s="642">
        <v>1205694193</v>
      </c>
      <c r="F53" s="87">
        <f>C53-D53+E53</f>
        <v>734660805</v>
      </c>
      <c r="G53" s="48">
        <v>1837884</v>
      </c>
    </row>
    <row r="54" spans="1:7">
      <c r="A54" s="272">
        <v>3</v>
      </c>
      <c r="B54" s="83"/>
      <c r="C54" s="641"/>
      <c r="D54" s="642"/>
      <c r="E54" s="642"/>
      <c r="F54" s="87"/>
      <c r="G54" s="48"/>
    </row>
    <row r="55" spans="1:7" ht="18" customHeight="1">
      <c r="A55" s="272">
        <v>4</v>
      </c>
      <c r="B55" s="643" t="s">
        <v>1304</v>
      </c>
      <c r="C55" s="644">
        <f>SUM(C53:C54)</f>
        <v>584463689</v>
      </c>
      <c r="D55" s="645">
        <f>SUM(D53:D54)</f>
        <v>1055497077</v>
      </c>
      <c r="E55" s="645">
        <f>SUM(E53:E54)</f>
        <v>1205694193</v>
      </c>
      <c r="F55" s="646">
        <f>C55-D55+E55</f>
        <v>734660805</v>
      </c>
      <c r="G55" s="647">
        <f>SUM(G53:G54)</f>
        <v>1837884</v>
      </c>
    </row>
    <row r="56" spans="1:7">
      <c r="A56" s="272">
        <v>5</v>
      </c>
      <c r="B56" s="83"/>
      <c r="C56" s="648"/>
      <c r="D56" s="649"/>
      <c r="E56" s="649"/>
      <c r="F56" s="650"/>
      <c r="G56" s="43"/>
    </row>
    <row r="57" spans="1:7">
      <c r="A57" s="272">
        <v>6</v>
      </c>
      <c r="B57" s="83" t="s">
        <v>2992</v>
      </c>
      <c r="C57" s="106"/>
      <c r="D57" s="651"/>
      <c r="E57" s="651"/>
      <c r="F57" s="650"/>
      <c r="G57" s="43"/>
    </row>
    <row r="58" spans="1:7">
      <c r="A58" s="272">
        <v>7</v>
      </c>
      <c r="B58" s="83"/>
      <c r="C58" s="648"/>
      <c r="D58" s="649"/>
      <c r="E58" s="649"/>
      <c r="F58" s="650"/>
      <c r="G58" s="43"/>
    </row>
    <row r="59" spans="1:7">
      <c r="A59" s="160">
        <v>8</v>
      </c>
      <c r="B59" s="83" t="s">
        <v>2964</v>
      </c>
      <c r="C59" s="648">
        <v>126102578</v>
      </c>
      <c r="D59" s="649">
        <v>721245850</v>
      </c>
      <c r="E59" s="649">
        <v>950899779</v>
      </c>
      <c r="F59" s="253">
        <f>C59-D59+E59</f>
        <v>355756507</v>
      </c>
      <c r="G59" s="287"/>
    </row>
    <row r="60" spans="1:7">
      <c r="A60" s="160">
        <v>9</v>
      </c>
      <c r="B60" s="83" t="s">
        <v>2968</v>
      </c>
      <c r="C60" s="648">
        <v>16248845</v>
      </c>
      <c r="D60" s="649">
        <v>1748351774</v>
      </c>
      <c r="E60" s="649">
        <v>1754357834</v>
      </c>
      <c r="F60" s="253">
        <f>C60-D60+E60</f>
        <v>22254905</v>
      </c>
      <c r="G60" s="254"/>
    </row>
    <row r="61" spans="1:7">
      <c r="A61" s="160">
        <v>10</v>
      </c>
      <c r="B61" s="83" t="s">
        <v>2255</v>
      </c>
      <c r="C61" s="648">
        <f>2310983+1</f>
        <v>2310984</v>
      </c>
      <c r="D61" s="649">
        <v>122176860</v>
      </c>
      <c r="E61" s="649">
        <f>127780601+1</f>
        <v>127780602</v>
      </c>
      <c r="F61" s="253">
        <f>C61-D61+E61</f>
        <v>7914726</v>
      </c>
      <c r="G61" s="254"/>
    </row>
    <row r="62" spans="1:7">
      <c r="A62" s="160">
        <v>11</v>
      </c>
      <c r="B62" s="373"/>
      <c r="C62" s="652"/>
      <c r="D62" s="653"/>
      <c r="E62" s="653"/>
      <c r="F62" s="253"/>
      <c r="G62" s="254"/>
    </row>
    <row r="63" spans="1:7">
      <c r="A63" s="160">
        <v>12</v>
      </c>
      <c r="B63" s="654" t="s">
        <v>2993</v>
      </c>
      <c r="C63" s="652"/>
      <c r="D63" s="653"/>
      <c r="E63" s="653"/>
      <c r="F63" s="253"/>
      <c r="G63" s="254"/>
    </row>
    <row r="64" spans="1:7">
      <c r="A64" s="160">
        <v>13</v>
      </c>
      <c r="B64" s="373"/>
      <c r="C64" s="652"/>
      <c r="D64" s="653"/>
      <c r="E64" s="653"/>
      <c r="F64" s="253"/>
      <c r="G64" s="254"/>
    </row>
    <row r="65" spans="1:9">
      <c r="A65" s="160">
        <v>14</v>
      </c>
      <c r="B65" s="654" t="s">
        <v>2967</v>
      </c>
      <c r="C65" s="652"/>
      <c r="D65" s="653"/>
      <c r="E65" s="653"/>
      <c r="F65" s="253"/>
      <c r="G65" s="254"/>
    </row>
    <row r="66" spans="1:9">
      <c r="A66" s="160">
        <v>15</v>
      </c>
      <c r="B66" s="373"/>
      <c r="C66" s="652"/>
      <c r="D66" s="653"/>
      <c r="E66" s="653"/>
      <c r="F66" s="253"/>
      <c r="G66" s="254"/>
    </row>
    <row r="67" spans="1:9" ht="18.75" customHeight="1" thickBot="1">
      <c r="A67" s="457">
        <v>15</v>
      </c>
      <c r="B67" s="655" t="s">
        <v>2965</v>
      </c>
      <c r="C67" s="388">
        <f>SUM(C56:C66)</f>
        <v>144662407</v>
      </c>
      <c r="D67" s="388">
        <f>SUM(D56:D66)</f>
        <v>2591774484</v>
      </c>
      <c r="E67" s="388">
        <f>SUM(E56:E66)</f>
        <v>2833038215</v>
      </c>
      <c r="F67" s="388">
        <f>SUM(F56:F66)</f>
        <v>385926138</v>
      </c>
      <c r="G67" s="389">
        <f>SUM(G56:G66)</f>
        <v>0</v>
      </c>
      <c r="I67" s="1173"/>
    </row>
    <row r="68" spans="1:9">
      <c r="F68" s="352"/>
      <c r="G68" s="173" t="s">
        <v>2574</v>
      </c>
    </row>
    <row r="69" spans="1:9">
      <c r="A69" s="13" t="s">
        <v>1305</v>
      </c>
      <c r="B69" s="13"/>
      <c r="C69" s="13"/>
      <c r="D69" s="13"/>
      <c r="E69" s="13"/>
      <c r="F69" s="13"/>
      <c r="G69" s="13"/>
    </row>
    <row r="70" spans="1:9">
      <c r="C70" s="260"/>
      <c r="F70" s="439"/>
    </row>
    <row r="71" spans="1:9">
      <c r="A71" s="106"/>
      <c r="B71" s="106"/>
      <c r="C71" s="261"/>
      <c r="F71" s="439"/>
    </row>
    <row r="72" spans="1:9">
      <c r="A72" s="106"/>
      <c r="B72" s="106"/>
    </row>
    <row r="73" spans="1:9">
      <c r="A73" s="106"/>
      <c r="B73" s="106"/>
    </row>
    <row r="74" spans="1:9">
      <c r="A74" s="106"/>
      <c r="B74" s="106"/>
    </row>
    <row r="75" spans="1:9">
      <c r="A75" s="106"/>
      <c r="B75" s="113"/>
    </row>
    <row r="76" spans="1:9">
      <c r="A76" s="106"/>
    </row>
    <row r="77" spans="1:9">
      <c r="A77" s="106"/>
      <c r="B77" s="2"/>
    </row>
    <row r="78" spans="1:9">
      <c r="A78" s="106"/>
      <c r="B78" s="113"/>
    </row>
    <row r="79" spans="1:9">
      <c r="A79" s="106"/>
      <c r="B79" s="113"/>
    </row>
    <row r="80" spans="1:9">
      <c r="A80" s="106"/>
      <c r="B80" s="113"/>
    </row>
    <row r="81" spans="1:2">
      <c r="A81" s="106"/>
      <c r="B81" s="113"/>
    </row>
    <row r="82" spans="1:2">
      <c r="A82" s="106"/>
      <c r="B82" s="113"/>
    </row>
    <row r="83" spans="1:2">
      <c r="A83" s="106"/>
      <c r="B83" s="113"/>
    </row>
    <row r="84" spans="1:2">
      <c r="A84" s="106"/>
      <c r="B84" s="106"/>
    </row>
  </sheetData>
  <printOptions horizontalCentered="1" verticalCentered="1"/>
  <pageMargins left="0.5" right="0.5" top="0.5" bottom="0.5" header="0.5" footer="0.5"/>
  <pageSetup scale="6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M62"/>
  <sheetViews>
    <sheetView defaultGridColor="0" topLeftCell="A22" colorId="22" zoomScale="85" zoomScaleNormal="85" zoomScaleSheetLayoutView="80" workbookViewId="0">
      <selection activeCell="I29" sqref="I29:J46"/>
    </sheetView>
  </sheetViews>
  <sheetFormatPr defaultColWidth="9.6640625" defaultRowHeight="15"/>
  <cols>
    <col min="1" max="1" width="4.6640625" style="1" customWidth="1"/>
    <col min="2" max="2" width="40.6640625" style="1" customWidth="1"/>
    <col min="3" max="3" width="16.6640625" style="1" customWidth="1"/>
    <col min="4" max="4" width="12.6640625" style="1" customWidth="1"/>
    <col min="5" max="5" width="15.6640625" style="1" customWidth="1"/>
    <col min="6" max="6" width="12.88671875" style="1" customWidth="1"/>
    <col min="7" max="7" width="15.6640625" style="1" customWidth="1"/>
    <col min="8" max="8" width="16.6640625" style="1" customWidth="1"/>
    <col min="9" max="16384" width="9.6640625" style="1"/>
  </cols>
  <sheetData>
    <row r="1" spans="1:8" ht="15.75" thickBot="1">
      <c r="A1" s="2" t="str">
        <f>'Data Sheet'!$A$49</f>
        <v>Annual Report of The Brooklyn Union Gas Company d/b/a National Grid New York</v>
      </c>
      <c r="B1" s="4"/>
      <c r="C1" s="4"/>
      <c r="D1" s="4"/>
      <c r="E1" s="4"/>
      <c r="F1" s="4" t="str">
        <f>'Data Sheet'!$A$45</f>
        <v>Year ended December 31, 2016</v>
      </c>
      <c r="G1" s="226"/>
      <c r="H1" s="4"/>
    </row>
    <row r="2" spans="1:8">
      <c r="A2" s="132"/>
      <c r="B2" s="656"/>
      <c r="C2" s="656"/>
      <c r="D2" s="656"/>
      <c r="E2" s="656"/>
      <c r="F2" s="656"/>
      <c r="G2" s="656"/>
      <c r="H2" s="133"/>
    </row>
    <row r="3" spans="1:8" ht="15.75">
      <c r="A3" s="10" t="s">
        <v>1306</v>
      </c>
      <c r="B3" s="12"/>
      <c r="C3" s="12"/>
      <c r="D3" s="12"/>
      <c r="E3" s="12"/>
      <c r="F3" s="12"/>
      <c r="G3" s="12"/>
      <c r="H3" s="657"/>
    </row>
    <row r="4" spans="1:8">
      <c r="A4" s="560"/>
      <c r="B4" s="4"/>
      <c r="C4" s="4"/>
      <c r="D4" s="4"/>
      <c r="E4" s="4"/>
      <c r="F4" s="4"/>
      <c r="G4" s="4"/>
      <c r="H4" s="561"/>
    </row>
    <row r="5" spans="1:8">
      <c r="A5" s="67"/>
      <c r="B5" s="4" t="s">
        <v>1307</v>
      </c>
      <c r="C5" s="4"/>
      <c r="D5" s="4"/>
      <c r="E5" s="4"/>
      <c r="F5" s="4"/>
      <c r="G5" s="4"/>
      <c r="H5" s="561"/>
    </row>
    <row r="6" spans="1:8">
      <c r="A6" s="67"/>
      <c r="B6" s="4" t="s">
        <v>1308</v>
      </c>
      <c r="C6" s="4"/>
      <c r="D6" s="4"/>
      <c r="E6" s="4"/>
      <c r="F6" s="4"/>
      <c r="G6" s="4"/>
      <c r="H6" s="561"/>
    </row>
    <row r="7" spans="1:8">
      <c r="A7" s="67"/>
      <c r="B7" s="4" t="s">
        <v>1857</v>
      </c>
      <c r="C7" s="4"/>
      <c r="D7" s="4"/>
      <c r="E7" s="4"/>
      <c r="F7" s="4"/>
      <c r="G7" s="4"/>
      <c r="H7" s="561"/>
    </row>
    <row r="8" spans="1:8">
      <c r="A8" s="67"/>
      <c r="B8" s="4" t="s">
        <v>1858</v>
      </c>
      <c r="C8" s="4"/>
      <c r="D8" s="4"/>
      <c r="E8" s="4"/>
      <c r="F8" s="4"/>
      <c r="G8" s="4"/>
      <c r="H8" s="561"/>
    </row>
    <row r="9" spans="1:8">
      <c r="A9" s="67"/>
      <c r="B9" s="4" t="s">
        <v>1859</v>
      </c>
      <c r="C9" s="4"/>
      <c r="D9" s="4"/>
      <c r="E9" s="4"/>
      <c r="F9" s="4"/>
      <c r="G9" s="4"/>
      <c r="H9" s="561"/>
    </row>
    <row r="10" spans="1:8">
      <c r="A10" s="67"/>
      <c r="B10" s="4" t="s">
        <v>1860</v>
      </c>
      <c r="C10" s="4"/>
      <c r="D10" s="4"/>
      <c r="E10" s="4"/>
      <c r="F10" s="4"/>
      <c r="G10" s="4"/>
      <c r="H10" s="561"/>
    </row>
    <row r="11" spans="1:8">
      <c r="A11" s="67"/>
      <c r="B11" s="4" t="s">
        <v>1861</v>
      </c>
      <c r="C11" s="4"/>
      <c r="D11" s="4"/>
      <c r="E11" s="4"/>
      <c r="F11" s="4"/>
      <c r="G11" s="4"/>
      <c r="H11" s="561"/>
    </row>
    <row r="12" spans="1:8">
      <c r="A12" s="67"/>
      <c r="B12" s="371" t="s">
        <v>1862</v>
      </c>
      <c r="C12" s="371"/>
      <c r="D12" s="371"/>
      <c r="E12" s="371"/>
      <c r="F12" s="371"/>
      <c r="G12" s="371"/>
      <c r="H12" s="372"/>
    </row>
    <row r="13" spans="1:8">
      <c r="A13" s="658"/>
      <c r="B13" s="373"/>
      <c r="C13" s="53" t="s">
        <v>1293</v>
      </c>
      <c r="D13" s="415" t="s">
        <v>1300</v>
      </c>
      <c r="E13" s="659"/>
      <c r="F13" s="415" t="s">
        <v>1301</v>
      </c>
      <c r="G13" s="659"/>
      <c r="H13" s="561"/>
    </row>
    <row r="14" spans="1:8">
      <c r="A14" s="560"/>
      <c r="B14" s="373"/>
      <c r="C14" s="53" t="s">
        <v>1295</v>
      </c>
      <c r="D14" s="85" t="s">
        <v>1863</v>
      </c>
      <c r="E14" s="373"/>
      <c r="F14" s="85" t="s">
        <v>1863</v>
      </c>
      <c r="G14" s="373"/>
      <c r="H14" s="660" t="s">
        <v>1293</v>
      </c>
    </row>
    <row r="15" spans="1:8">
      <c r="A15" s="661" t="s">
        <v>1368</v>
      </c>
      <c r="B15" s="164" t="s">
        <v>1864</v>
      </c>
      <c r="C15" s="53" t="s">
        <v>1299</v>
      </c>
      <c r="D15" s="85" t="s">
        <v>1865</v>
      </c>
      <c r="E15" s="164" t="s">
        <v>225</v>
      </c>
      <c r="F15" s="85" t="s">
        <v>1865</v>
      </c>
      <c r="G15" s="164" t="s">
        <v>225</v>
      </c>
      <c r="H15" s="660" t="s">
        <v>1866</v>
      </c>
    </row>
    <row r="16" spans="1:8">
      <c r="A16" s="661" t="s">
        <v>1371</v>
      </c>
      <c r="B16" s="416" t="s">
        <v>2070</v>
      </c>
      <c r="C16" s="33" t="s">
        <v>2071</v>
      </c>
      <c r="D16" s="141" t="s">
        <v>514</v>
      </c>
      <c r="E16" s="416" t="s">
        <v>564</v>
      </c>
      <c r="F16" s="141" t="s">
        <v>1335</v>
      </c>
      <c r="G16" s="416" t="s">
        <v>1336</v>
      </c>
      <c r="H16" s="660" t="s">
        <v>1337</v>
      </c>
    </row>
    <row r="17" spans="1:13">
      <c r="A17" s="662">
        <v>1</v>
      </c>
      <c r="B17" s="373"/>
      <c r="C17" s="663"/>
      <c r="D17" s="664"/>
      <c r="E17" s="453"/>
      <c r="F17" s="454"/>
      <c r="G17" s="453"/>
      <c r="H17" s="400"/>
    </row>
    <row r="18" spans="1:13">
      <c r="A18" s="661">
        <v>2</v>
      </c>
      <c r="B18" s="373"/>
      <c r="C18" s="665"/>
      <c r="D18" s="664"/>
      <c r="E18" s="454"/>
      <c r="F18" s="454"/>
      <c r="G18" s="454"/>
      <c r="H18" s="555"/>
    </row>
    <row r="19" spans="1:13">
      <c r="A19" s="661">
        <v>3</v>
      </c>
      <c r="B19" s="373"/>
      <c r="C19" s="665"/>
      <c r="D19" s="664"/>
      <c r="E19" s="454"/>
      <c r="F19" s="454"/>
      <c r="G19" s="454"/>
      <c r="H19" s="555"/>
    </row>
    <row r="20" spans="1:13">
      <c r="A20" s="661">
        <v>4</v>
      </c>
      <c r="B20" s="373"/>
      <c r="C20" s="665"/>
      <c r="D20" s="664"/>
      <c r="E20" s="454"/>
      <c r="F20" s="454"/>
      <c r="G20" s="454"/>
      <c r="H20" s="555"/>
    </row>
    <row r="21" spans="1:13">
      <c r="A21" s="661">
        <v>5</v>
      </c>
      <c r="B21" s="373"/>
      <c r="C21" s="665"/>
      <c r="D21" s="664"/>
      <c r="E21" s="454"/>
      <c r="F21" s="454"/>
      <c r="G21" s="454"/>
      <c r="H21" s="555"/>
    </row>
    <row r="22" spans="1:13">
      <c r="A22" s="661">
        <v>6</v>
      </c>
      <c r="B22" s="373"/>
      <c r="C22" s="665"/>
      <c r="D22" s="664"/>
      <c r="E22" s="454"/>
      <c r="F22" s="454"/>
      <c r="G22" s="454"/>
      <c r="H22" s="555"/>
    </row>
    <row r="23" spans="1:13">
      <c r="A23" s="661">
        <v>7</v>
      </c>
      <c r="B23" s="666" t="s">
        <v>1867</v>
      </c>
      <c r="C23" s="667">
        <f>SUM(C17:C22)</f>
        <v>0</v>
      </c>
      <c r="D23" s="668"/>
      <c r="E23" s="612">
        <f>SUM(E17:E22)</f>
        <v>0</v>
      </c>
      <c r="F23" s="612"/>
      <c r="G23" s="612">
        <f>SUM(G17:G22)</f>
        <v>0</v>
      </c>
      <c r="H23" s="669">
        <f>SUM(H17:H22)</f>
        <v>0</v>
      </c>
    </row>
    <row r="24" spans="1:13">
      <c r="A24" s="661">
        <v>8</v>
      </c>
      <c r="B24" s="670" t="s">
        <v>2794</v>
      </c>
      <c r="C24" s="665"/>
      <c r="D24" s="664"/>
      <c r="E24" s="454"/>
      <c r="F24" s="454"/>
      <c r="G24" s="454"/>
      <c r="H24" s="671"/>
    </row>
    <row r="25" spans="1:13">
      <c r="A25" s="661">
        <v>9</v>
      </c>
      <c r="B25" s="373" t="s">
        <v>2795</v>
      </c>
      <c r="C25" s="665">
        <v>17311977</v>
      </c>
      <c r="D25" s="672"/>
      <c r="E25" s="454">
        <v>4511299</v>
      </c>
      <c r="F25" s="673" t="s">
        <v>2796</v>
      </c>
      <c r="G25" s="454"/>
      <c r="H25" s="555">
        <f>C25-E25+G25</f>
        <v>12800678</v>
      </c>
      <c r="I25" s="674"/>
      <c r="K25" s="674"/>
      <c r="M25" s="674"/>
    </row>
    <row r="26" spans="1:13">
      <c r="A26" s="661">
        <v>10</v>
      </c>
      <c r="B26" s="373" t="s">
        <v>2797</v>
      </c>
      <c r="C26" s="665">
        <v>17584960</v>
      </c>
      <c r="D26" s="672" t="s">
        <v>2798</v>
      </c>
      <c r="E26" s="454">
        <v>5491908</v>
      </c>
      <c r="F26" s="673" t="s">
        <v>2799</v>
      </c>
      <c r="G26" s="454">
        <v>5739899</v>
      </c>
      <c r="H26" s="555">
        <f>C26-E26+G26</f>
        <v>17832951</v>
      </c>
      <c r="I26" s="674"/>
      <c r="K26" s="674"/>
      <c r="M26" s="674"/>
    </row>
    <row r="27" spans="1:13">
      <c r="A27" s="661">
        <v>11</v>
      </c>
      <c r="B27" s="373" t="s">
        <v>2800</v>
      </c>
      <c r="C27" s="665">
        <v>1526761</v>
      </c>
      <c r="D27" s="672" t="s">
        <v>2798</v>
      </c>
      <c r="E27" s="454">
        <v>1997494</v>
      </c>
      <c r="F27" s="673" t="s">
        <v>2799</v>
      </c>
      <c r="G27" s="454">
        <v>3160969</v>
      </c>
      <c r="H27" s="555">
        <f>C27-E27+G27</f>
        <v>2690236</v>
      </c>
      <c r="I27" s="674"/>
      <c r="K27" s="674"/>
      <c r="M27" s="674"/>
    </row>
    <row r="28" spans="1:13">
      <c r="A28" s="661">
        <v>12</v>
      </c>
      <c r="B28" s="373" t="s">
        <v>2994</v>
      </c>
      <c r="C28" s="665">
        <v>9891931</v>
      </c>
      <c r="D28" s="672" t="s">
        <v>2799</v>
      </c>
      <c r="E28" s="454">
        <v>0</v>
      </c>
      <c r="F28" s="675"/>
      <c r="G28" s="454">
        <f>4393537+1</f>
        <v>4393538</v>
      </c>
      <c r="H28" s="555">
        <f>C28-E28+G28</f>
        <v>14285469</v>
      </c>
      <c r="I28" s="674"/>
      <c r="K28" s="674"/>
      <c r="M28" s="674"/>
    </row>
    <row r="29" spans="1:13">
      <c r="A29" s="661">
        <v>13</v>
      </c>
      <c r="B29" s="373"/>
      <c r="C29" s="665"/>
      <c r="D29" s="672"/>
      <c r="E29" s="454"/>
      <c r="F29" s="675"/>
      <c r="G29" s="454"/>
      <c r="H29" s="555"/>
      <c r="I29" s="674"/>
      <c r="K29" s="674"/>
      <c r="M29" s="674"/>
    </row>
    <row r="30" spans="1:13">
      <c r="A30" s="661">
        <v>14</v>
      </c>
      <c r="B30" s="666" t="s">
        <v>1868</v>
      </c>
      <c r="C30" s="667">
        <f>SUM(C24:C29)</f>
        <v>46315629</v>
      </c>
      <c r="D30" s="668"/>
      <c r="E30" s="612">
        <f>SUM(E24:E29)</f>
        <v>12000701</v>
      </c>
      <c r="F30" s="612"/>
      <c r="G30" s="612">
        <f>SUM(G24:G29)</f>
        <v>13294406</v>
      </c>
      <c r="H30" s="669">
        <f>SUM(H24:H29)</f>
        <v>47609334</v>
      </c>
    </row>
    <row r="31" spans="1:13">
      <c r="A31" s="661">
        <v>15</v>
      </c>
      <c r="B31" s="373" t="s">
        <v>2801</v>
      </c>
      <c r="C31" s="665">
        <v>214448446</v>
      </c>
      <c r="D31" s="672"/>
      <c r="E31" s="454">
        <v>117185000</v>
      </c>
      <c r="F31" s="673"/>
      <c r="G31" s="454">
        <v>51575820</v>
      </c>
      <c r="H31" s="671">
        <v>148839266</v>
      </c>
      <c r="I31" s="674"/>
      <c r="K31" s="674"/>
      <c r="M31" s="674"/>
    </row>
    <row r="32" spans="1:13">
      <c r="A32" s="661">
        <v>16</v>
      </c>
      <c r="B32" s="373" t="s">
        <v>2802</v>
      </c>
      <c r="C32" s="665">
        <v>-45514378</v>
      </c>
      <c r="D32" s="672"/>
      <c r="E32" s="454">
        <v>129604457</v>
      </c>
      <c r="F32" s="673"/>
      <c r="G32" s="454">
        <v>207833289</v>
      </c>
      <c r="H32" s="555">
        <v>32714454</v>
      </c>
      <c r="I32" s="674"/>
      <c r="K32" s="674"/>
      <c r="M32" s="674"/>
    </row>
    <row r="33" spans="1:13">
      <c r="A33" s="661">
        <v>17</v>
      </c>
      <c r="B33" s="373"/>
      <c r="C33" s="665"/>
      <c r="D33" s="672"/>
      <c r="E33" s="454"/>
      <c r="F33" s="454"/>
      <c r="G33" s="454"/>
      <c r="H33" s="555"/>
    </row>
    <row r="34" spans="1:13">
      <c r="A34" s="661">
        <v>18</v>
      </c>
      <c r="B34" s="373"/>
      <c r="C34" s="665"/>
      <c r="D34" s="664"/>
      <c r="E34" s="454"/>
      <c r="F34" s="454"/>
      <c r="G34" s="454"/>
      <c r="H34" s="555"/>
    </row>
    <row r="35" spans="1:13">
      <c r="A35" s="661">
        <v>19</v>
      </c>
      <c r="B35" s="373"/>
      <c r="C35" s="665"/>
      <c r="D35" s="664"/>
      <c r="E35" s="454"/>
      <c r="F35" s="454"/>
      <c r="G35" s="454"/>
      <c r="H35" s="555"/>
    </row>
    <row r="36" spans="1:13">
      <c r="A36" s="661">
        <v>20</v>
      </c>
      <c r="B36" s="373"/>
      <c r="C36" s="665"/>
      <c r="D36" s="664"/>
      <c r="E36" s="454"/>
      <c r="F36" s="454"/>
      <c r="G36" s="454"/>
      <c r="H36" s="555"/>
    </row>
    <row r="37" spans="1:13">
      <c r="A37" s="661">
        <v>21</v>
      </c>
      <c r="B37" s="666" t="s">
        <v>1869</v>
      </c>
      <c r="C37" s="667">
        <f>SUM(C31:C36)</f>
        <v>168934068</v>
      </c>
      <c r="D37" s="668"/>
      <c r="E37" s="612">
        <f>SUM(E31:E36)</f>
        <v>246789457</v>
      </c>
      <c r="F37" s="612"/>
      <c r="G37" s="612">
        <f>SUM(G31:G36)</f>
        <v>259409109</v>
      </c>
      <c r="H37" s="669">
        <f>SUM(H31:H36)</f>
        <v>181553720</v>
      </c>
      <c r="I37" s="674"/>
    </row>
    <row r="38" spans="1:13">
      <c r="A38" s="661">
        <v>22</v>
      </c>
      <c r="B38" s="670" t="s">
        <v>2803</v>
      </c>
      <c r="C38" s="665"/>
      <c r="D38" s="664"/>
      <c r="E38" s="454"/>
      <c r="F38" s="454"/>
      <c r="G38" s="454"/>
      <c r="H38" s="671"/>
    </row>
    <row r="39" spans="1:13">
      <c r="A39" s="661">
        <v>23</v>
      </c>
      <c r="B39" s="373" t="s">
        <v>2804</v>
      </c>
      <c r="C39" s="665">
        <v>575315976</v>
      </c>
      <c r="D39" s="672" t="s">
        <v>2805</v>
      </c>
      <c r="E39" s="454">
        <v>875898000</v>
      </c>
      <c r="F39" s="673" t="s">
        <v>2805</v>
      </c>
      <c r="G39" s="454">
        <v>863019760</v>
      </c>
      <c r="H39" s="555">
        <v>562437736</v>
      </c>
      <c r="I39" s="674"/>
      <c r="K39" s="674"/>
      <c r="M39" s="674"/>
    </row>
    <row r="40" spans="1:13">
      <c r="A40" s="661">
        <v>24</v>
      </c>
      <c r="B40" s="373"/>
      <c r="C40" s="665"/>
      <c r="D40" s="664"/>
      <c r="E40" s="454"/>
      <c r="F40" s="454"/>
      <c r="G40" s="454"/>
      <c r="H40" s="555"/>
    </row>
    <row r="41" spans="1:13">
      <c r="A41" s="661">
        <v>25</v>
      </c>
      <c r="B41" s="373"/>
      <c r="C41" s="665"/>
      <c r="D41" s="664"/>
      <c r="E41" s="454"/>
      <c r="F41" s="454"/>
      <c r="G41" s="454"/>
      <c r="H41" s="555"/>
    </row>
    <row r="42" spans="1:13">
      <c r="A42" s="661">
        <v>26</v>
      </c>
      <c r="B42" s="373"/>
      <c r="C42" s="665"/>
      <c r="D42" s="664"/>
      <c r="E42" s="454"/>
      <c r="F42" s="454"/>
      <c r="G42" s="454"/>
      <c r="H42" s="555"/>
    </row>
    <row r="43" spans="1:13">
      <c r="A43" s="661">
        <v>27</v>
      </c>
      <c r="B43" s="373"/>
      <c r="C43" s="665"/>
      <c r="D43" s="664"/>
      <c r="E43" s="454"/>
      <c r="F43" s="454"/>
      <c r="G43" s="454"/>
      <c r="H43" s="555"/>
    </row>
    <row r="44" spans="1:13">
      <c r="A44" s="661">
        <v>28</v>
      </c>
      <c r="B44" s="373"/>
      <c r="C44" s="665"/>
      <c r="D44" s="664"/>
      <c r="E44" s="454"/>
      <c r="F44" s="454"/>
      <c r="G44" s="454"/>
      <c r="H44" s="555"/>
    </row>
    <row r="45" spans="1:13" ht="15.75" thickBot="1">
      <c r="A45" s="457">
        <v>29</v>
      </c>
      <c r="B45" s="655" t="s">
        <v>1870</v>
      </c>
      <c r="C45" s="676">
        <f>SUM(C38:C44)</f>
        <v>575315976</v>
      </c>
      <c r="D45" s="677"/>
      <c r="E45" s="678">
        <f>SUM(E38:E44)</f>
        <v>875898000</v>
      </c>
      <c r="F45" s="679"/>
      <c r="G45" s="678">
        <f>SUM(G38:G44)</f>
        <v>863019760</v>
      </c>
      <c r="H45" s="680">
        <f>SUM(H38:H44)</f>
        <v>562437736</v>
      </c>
    </row>
    <row r="46" spans="1:13">
      <c r="A46" s="656" t="s">
        <v>967</v>
      </c>
      <c r="B46" s="656"/>
      <c r="C46" s="656"/>
      <c r="D46" s="656"/>
      <c r="E46" s="656"/>
      <c r="F46" s="656"/>
      <c r="G46" s="656"/>
      <c r="H46" s="656"/>
    </row>
    <row r="47" spans="1:13">
      <c r="A47" s="12" t="s">
        <v>1871</v>
      </c>
      <c r="B47" s="12"/>
      <c r="C47" s="12"/>
      <c r="D47" s="12"/>
      <c r="E47" s="12"/>
      <c r="F47" s="12"/>
      <c r="G47" s="12"/>
      <c r="H47" s="12"/>
    </row>
    <row r="48" spans="1:13">
      <c r="A48" s="4"/>
      <c r="B48" s="4"/>
      <c r="C48" s="4"/>
      <c r="D48" s="4"/>
      <c r="E48" s="4"/>
      <c r="F48" s="4"/>
      <c r="G48" s="4"/>
      <c r="H48" s="4"/>
    </row>
    <row r="49" spans="1:8">
      <c r="A49" s="4"/>
      <c r="B49" s="4"/>
      <c r="C49" s="681"/>
      <c r="D49" s="681"/>
      <c r="E49" s="681"/>
      <c r="F49" s="681"/>
      <c r="G49" s="681"/>
      <c r="H49" s="681"/>
    </row>
    <row r="50" spans="1:8">
      <c r="A50" s="4"/>
      <c r="B50" s="4"/>
      <c r="C50" s="681"/>
      <c r="D50" s="681"/>
      <c r="E50" s="681"/>
      <c r="F50" s="681"/>
      <c r="G50" s="681"/>
      <c r="H50" s="681"/>
    </row>
    <row r="51" spans="1:8">
      <c r="A51" s="4"/>
      <c r="B51" s="4"/>
      <c r="C51" s="681"/>
      <c r="D51" s="681"/>
      <c r="E51" s="681"/>
      <c r="F51" s="681"/>
      <c r="G51" s="681"/>
      <c r="H51" s="681"/>
    </row>
    <row r="52" spans="1:8">
      <c r="A52" s="4"/>
      <c r="B52" s="4"/>
      <c r="C52" s="681"/>
      <c r="D52" s="681"/>
      <c r="E52" s="681"/>
      <c r="F52" s="681"/>
      <c r="G52" s="681"/>
      <c r="H52" s="681"/>
    </row>
    <row r="53" spans="1:8" ht="18">
      <c r="A53" s="4"/>
      <c r="B53" s="351"/>
      <c r="C53" s="681"/>
      <c r="D53" s="681"/>
      <c r="E53" s="681"/>
      <c r="F53" s="681"/>
      <c r="G53" s="681"/>
      <c r="H53" s="681"/>
    </row>
    <row r="54" spans="1:8">
      <c r="A54" s="4"/>
      <c r="B54" s="113"/>
      <c r="C54" s="4"/>
      <c r="D54" s="4"/>
      <c r="E54" s="4"/>
      <c r="F54" s="4"/>
      <c r="G54" s="4"/>
      <c r="H54" s="4"/>
    </row>
    <row r="55" spans="1:8">
      <c r="A55" s="4"/>
      <c r="B55" s="4"/>
      <c r="C55" s="4"/>
      <c r="D55" s="4"/>
      <c r="E55" s="4"/>
      <c r="F55" s="4"/>
      <c r="G55" s="4"/>
      <c r="H55" s="4"/>
    </row>
    <row r="56" spans="1:8" ht="18">
      <c r="A56" s="4"/>
      <c r="B56" s="351"/>
      <c r="C56" s="4"/>
      <c r="D56" s="4"/>
      <c r="E56" s="4"/>
      <c r="F56" s="4"/>
      <c r="G56" s="4"/>
      <c r="H56" s="4"/>
    </row>
    <row r="57" spans="1:8">
      <c r="A57" s="4"/>
      <c r="B57" s="113"/>
      <c r="C57" s="4"/>
      <c r="D57" s="4"/>
      <c r="E57" s="4"/>
      <c r="F57" s="4"/>
      <c r="G57" s="4"/>
      <c r="H57" s="4"/>
    </row>
    <row r="58" spans="1:8">
      <c r="A58" s="4"/>
      <c r="B58" s="113"/>
      <c r="C58" s="4"/>
      <c r="D58" s="4"/>
      <c r="E58" s="4"/>
      <c r="F58" s="4"/>
      <c r="G58" s="4"/>
      <c r="H58" s="4"/>
    </row>
    <row r="59" spans="1:8">
      <c r="A59" s="4"/>
      <c r="B59" s="113"/>
      <c r="C59" s="4"/>
      <c r="D59" s="4"/>
      <c r="E59" s="4"/>
      <c r="F59" s="4"/>
      <c r="G59" s="4"/>
      <c r="H59" s="4"/>
    </row>
    <row r="60" spans="1:8">
      <c r="A60" s="4"/>
      <c r="B60" s="113"/>
      <c r="C60" s="4"/>
      <c r="D60" s="4"/>
      <c r="E60" s="4"/>
      <c r="F60" s="4"/>
      <c r="G60" s="4"/>
      <c r="H60" s="4"/>
    </row>
    <row r="61" spans="1:8">
      <c r="A61" s="4"/>
      <c r="B61" s="113"/>
      <c r="C61" s="4"/>
      <c r="D61" s="4"/>
      <c r="E61" s="4"/>
      <c r="F61" s="4"/>
      <c r="G61" s="4"/>
      <c r="H61" s="4"/>
    </row>
    <row r="62" spans="1:8">
      <c r="A62" s="4"/>
      <c r="B62" s="113"/>
      <c r="C62" s="4"/>
      <c r="D62" s="4"/>
      <c r="E62" s="4"/>
      <c r="F62" s="4"/>
      <c r="G62" s="4"/>
      <c r="H62" s="4"/>
    </row>
  </sheetData>
  <printOptions horizontalCentered="1" verticalCentered="1"/>
  <pageMargins left="0.5" right="0.5" top="0.5" bottom="0.5" header="0.5" footer="0.5"/>
  <pageSetup scale="7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E44"/>
  <sheetViews>
    <sheetView defaultGridColor="0" colorId="22" zoomScale="70" zoomScaleNormal="70" zoomScaleSheetLayoutView="50" workbookViewId="0"/>
  </sheetViews>
  <sheetFormatPr defaultColWidth="9.6640625" defaultRowHeight="15"/>
  <cols>
    <col min="1" max="10" width="11.6640625" customWidth="1"/>
  </cols>
  <sheetData>
    <row r="1" spans="1:1">
      <c r="A1" t="s">
        <v>1753</v>
      </c>
    </row>
    <row r="3" spans="1:1">
      <c r="A3" t="s">
        <v>1754</v>
      </c>
    </row>
    <row r="7" spans="1:1">
      <c r="A7" t="s">
        <v>1755</v>
      </c>
    </row>
    <row r="8" spans="1:1">
      <c r="A8" t="s">
        <v>1884</v>
      </c>
    </row>
    <row r="10" spans="1:1">
      <c r="A10" t="s">
        <v>1885</v>
      </c>
    </row>
    <row r="12" spans="1:1">
      <c r="A12" t="s">
        <v>1013</v>
      </c>
    </row>
    <row r="14" spans="1:1">
      <c r="A14" t="s">
        <v>1886</v>
      </c>
    </row>
    <row r="16" spans="1:1">
      <c r="A16" t="s">
        <v>283</v>
      </c>
    </row>
    <row r="17" spans="1:5">
      <c r="A17" t="s">
        <v>1915</v>
      </c>
    </row>
    <row r="19" spans="1:5">
      <c r="A19" t="s">
        <v>284</v>
      </c>
    </row>
    <row r="20" spans="1:5">
      <c r="A20" t="s">
        <v>1887</v>
      </c>
    </row>
    <row r="22" spans="1:5">
      <c r="A22" t="s">
        <v>285</v>
      </c>
    </row>
    <row r="23" spans="1:5">
      <c r="A23" t="s">
        <v>1888</v>
      </c>
    </row>
    <row r="25" spans="1:5">
      <c r="A25" t="s">
        <v>286</v>
      </c>
    </row>
    <row r="26" spans="1:5">
      <c r="A26" t="s">
        <v>2573</v>
      </c>
    </row>
    <row r="28" spans="1:5">
      <c r="A28" t="s">
        <v>287</v>
      </c>
    </row>
    <row r="29" spans="1:5">
      <c r="A29" t="s">
        <v>288</v>
      </c>
    </row>
    <row r="31" spans="1:5">
      <c r="C31" t="s">
        <v>1913</v>
      </c>
      <c r="E31" t="s">
        <v>1914</v>
      </c>
    </row>
    <row r="32" spans="1:5">
      <c r="A32" t="s">
        <v>289</v>
      </c>
      <c r="C32" t="s">
        <v>290</v>
      </c>
      <c r="E32" t="s">
        <v>290</v>
      </c>
    </row>
    <row r="33" spans="1:5">
      <c r="A33" t="s">
        <v>291</v>
      </c>
      <c r="C33" t="s">
        <v>1889</v>
      </c>
      <c r="E33" t="s">
        <v>1890</v>
      </c>
    </row>
    <row r="34" spans="1:5">
      <c r="A34" t="s">
        <v>292</v>
      </c>
      <c r="C34" t="s">
        <v>1891</v>
      </c>
      <c r="E34" t="s">
        <v>1892</v>
      </c>
    </row>
    <row r="35" spans="1:5">
      <c r="A35" t="s">
        <v>293</v>
      </c>
      <c r="C35" t="s">
        <v>1893</v>
      </c>
      <c r="E35" t="s">
        <v>1894</v>
      </c>
    </row>
    <row r="36" spans="1:5">
      <c r="A36" t="s">
        <v>294</v>
      </c>
      <c r="C36" t="s">
        <v>1895</v>
      </c>
      <c r="E36" t="s">
        <v>1896</v>
      </c>
    </row>
    <row r="37" spans="1:5">
      <c r="A37" t="s">
        <v>295</v>
      </c>
      <c r="C37" t="s">
        <v>1897</v>
      </c>
      <c r="E37" t="s">
        <v>1898</v>
      </c>
    </row>
    <row r="38" spans="1:5">
      <c r="A38" t="s">
        <v>296</v>
      </c>
      <c r="C38" t="s">
        <v>1899</v>
      </c>
      <c r="E38" t="s">
        <v>1900</v>
      </c>
    </row>
    <row r="39" spans="1:5">
      <c r="A39" t="s">
        <v>297</v>
      </c>
      <c r="C39" t="s">
        <v>1901</v>
      </c>
      <c r="E39" t="s">
        <v>1902</v>
      </c>
    </row>
    <row r="40" spans="1:5">
      <c r="A40" t="s">
        <v>298</v>
      </c>
      <c r="C40" t="s">
        <v>1903</v>
      </c>
      <c r="E40" t="s">
        <v>1904</v>
      </c>
    </row>
    <row r="41" spans="1:5">
      <c r="A41" t="s">
        <v>299</v>
      </c>
      <c r="C41" t="s">
        <v>1905</v>
      </c>
      <c r="E41" t="s">
        <v>1906</v>
      </c>
    </row>
    <row r="42" spans="1:5">
      <c r="A42" t="s">
        <v>300</v>
      </c>
      <c r="C42" t="s">
        <v>1907</v>
      </c>
      <c r="E42" t="s">
        <v>1908</v>
      </c>
    </row>
    <row r="43" spans="1:5">
      <c r="A43" t="s">
        <v>301</v>
      </c>
      <c r="C43" t="s">
        <v>1909</v>
      </c>
      <c r="E43" t="s">
        <v>1910</v>
      </c>
    </row>
    <row r="44" spans="1:5">
      <c r="A44" t="s">
        <v>302</v>
      </c>
      <c r="C44" t="s">
        <v>1911</v>
      </c>
      <c r="E44" t="s">
        <v>1912</v>
      </c>
    </row>
  </sheetData>
  <printOptions horizontalCentered="1" verticalCentered="1"/>
  <pageMargins left="0.5" right="0.5" top="0.5" bottom="0.5" header="0.5" footer="0.5"/>
  <pageSetup scale="76"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D88"/>
  <sheetViews>
    <sheetView defaultGridColor="0" topLeftCell="A46" colorId="22" zoomScale="70" zoomScaleNormal="70" workbookViewId="0"/>
  </sheetViews>
  <sheetFormatPr defaultColWidth="9.6640625" defaultRowHeight="15"/>
  <cols>
    <col min="1" max="1" width="4.6640625" style="1" customWidth="1"/>
    <col min="2" max="2" width="82.77734375" style="1" customWidth="1"/>
    <col min="3" max="3" width="29.88671875" style="1" customWidth="1"/>
    <col min="4" max="16384" width="9.6640625" style="1"/>
  </cols>
  <sheetData>
    <row r="1" spans="1:4" ht="18.75" thickBot="1">
      <c r="A1" s="2" t="str">
        <f>'Data Sheet'!$A$49</f>
        <v>Annual Report of The Brooklyn Union Gas Company d/b/a National Grid New York</v>
      </c>
      <c r="B1" s="4"/>
      <c r="C1" s="682" t="str">
        <f>'Data Sheet'!$A$45</f>
        <v>Year ended December 31, 2016</v>
      </c>
      <c r="D1" s="683"/>
    </row>
    <row r="2" spans="1:4" ht="18">
      <c r="A2" s="684"/>
      <c r="B2" s="685"/>
      <c r="C2" s="686"/>
      <c r="D2" s="683"/>
    </row>
    <row r="3" spans="1:4" ht="18">
      <c r="A3" s="687" t="s">
        <v>1872</v>
      </c>
      <c r="B3" s="688"/>
      <c r="C3" s="689"/>
      <c r="D3" s="683"/>
    </row>
    <row r="4" spans="1:4" ht="18">
      <c r="A4" s="690"/>
      <c r="B4" s="683"/>
      <c r="C4" s="691"/>
      <c r="D4" s="683"/>
    </row>
    <row r="5" spans="1:4" ht="18">
      <c r="A5" s="690"/>
      <c r="B5" s="692" t="s">
        <v>1873</v>
      </c>
      <c r="C5" s="693"/>
      <c r="D5" s="683"/>
    </row>
    <row r="6" spans="1:4" ht="18">
      <c r="A6" s="690"/>
      <c r="B6" s="692" t="s">
        <v>1874</v>
      </c>
      <c r="C6" s="693"/>
      <c r="D6" s="683"/>
    </row>
    <row r="7" spans="1:4" ht="18">
      <c r="A7" s="690"/>
      <c r="B7" s="692" t="s">
        <v>1875</v>
      </c>
      <c r="C7" s="693"/>
      <c r="D7" s="683"/>
    </row>
    <row r="8" spans="1:4" ht="18">
      <c r="A8" s="690"/>
      <c r="B8" s="692" t="s">
        <v>1876</v>
      </c>
      <c r="C8" s="693"/>
      <c r="D8" s="683"/>
    </row>
    <row r="9" spans="1:4" ht="18">
      <c r="A9" s="690"/>
      <c r="B9" s="692" t="s">
        <v>1877</v>
      </c>
      <c r="C9" s="693"/>
      <c r="D9" s="683"/>
    </row>
    <row r="10" spans="1:4" ht="18">
      <c r="A10" s="690"/>
      <c r="B10" s="692" t="s">
        <v>1878</v>
      </c>
      <c r="C10" s="693"/>
      <c r="D10" s="683"/>
    </row>
    <row r="11" spans="1:4" ht="18">
      <c r="A11" s="690"/>
      <c r="B11" s="692" t="s">
        <v>1879</v>
      </c>
      <c r="C11" s="693"/>
      <c r="D11" s="683"/>
    </row>
    <row r="12" spans="1:4" ht="18">
      <c r="A12" s="690"/>
      <c r="B12" s="692" t="s">
        <v>1880</v>
      </c>
      <c r="C12" s="693"/>
      <c r="D12" s="683"/>
    </row>
    <row r="13" spans="1:4" ht="18">
      <c r="A13" s="690"/>
      <c r="B13" s="692" t="s">
        <v>1881</v>
      </c>
      <c r="C13" s="693"/>
      <c r="D13" s="683"/>
    </row>
    <row r="14" spans="1:4" ht="18">
      <c r="A14" s="690"/>
      <c r="B14" s="692" t="s">
        <v>1882</v>
      </c>
      <c r="C14" s="693"/>
      <c r="D14" s="683"/>
    </row>
    <row r="15" spans="1:4" ht="18">
      <c r="A15" s="690"/>
      <c r="B15" s="692" t="s">
        <v>2080</v>
      </c>
      <c r="C15" s="693"/>
      <c r="D15" s="683"/>
    </row>
    <row r="16" spans="1:4" ht="18">
      <c r="A16" s="690"/>
      <c r="B16" s="692" t="s">
        <v>2081</v>
      </c>
      <c r="C16" s="693"/>
      <c r="D16" s="683"/>
    </row>
    <row r="17" spans="1:4" ht="18">
      <c r="A17" s="690"/>
      <c r="B17" s="692" t="s">
        <v>2082</v>
      </c>
      <c r="C17" s="693"/>
      <c r="D17" s="683"/>
    </row>
    <row r="18" spans="1:4" ht="18">
      <c r="A18" s="690"/>
      <c r="B18" s="692" t="s">
        <v>1756</v>
      </c>
      <c r="C18" s="693"/>
      <c r="D18" s="683"/>
    </row>
    <row r="19" spans="1:4" ht="18">
      <c r="A19" s="690"/>
      <c r="B19" s="692" t="s">
        <v>1757</v>
      </c>
      <c r="C19" s="693"/>
      <c r="D19" s="683"/>
    </row>
    <row r="20" spans="1:4" ht="18">
      <c r="A20" s="690"/>
      <c r="B20" s="692" t="s">
        <v>1758</v>
      </c>
      <c r="C20" s="693"/>
      <c r="D20" s="683"/>
    </row>
    <row r="21" spans="1:4" ht="18">
      <c r="A21" s="690"/>
      <c r="B21" s="692" t="s">
        <v>1759</v>
      </c>
      <c r="C21" s="693"/>
      <c r="D21" s="683"/>
    </row>
    <row r="22" spans="1:4" ht="18">
      <c r="A22" s="690"/>
      <c r="B22" s="692" t="s">
        <v>1760</v>
      </c>
      <c r="C22" s="693"/>
      <c r="D22" s="683"/>
    </row>
    <row r="23" spans="1:4" ht="18">
      <c r="A23" s="690"/>
      <c r="B23" s="692" t="s">
        <v>1761</v>
      </c>
      <c r="C23" s="693"/>
      <c r="D23" s="683"/>
    </row>
    <row r="24" spans="1:4" ht="18">
      <c r="A24" s="690"/>
      <c r="B24" s="692" t="s">
        <v>1762</v>
      </c>
      <c r="C24" s="693"/>
      <c r="D24" s="683"/>
    </row>
    <row r="25" spans="1:4" ht="18">
      <c r="A25" s="690"/>
      <c r="B25" s="694"/>
      <c r="C25" s="695"/>
      <c r="D25" s="683"/>
    </row>
    <row r="26" spans="1:4" ht="18">
      <c r="A26" s="658"/>
      <c r="B26" s="373"/>
      <c r="C26" s="561"/>
      <c r="D26" s="683"/>
    </row>
    <row r="27" spans="1:4" ht="18">
      <c r="A27" s="696" t="s">
        <v>1368</v>
      </c>
      <c r="B27" s="164" t="s">
        <v>1763</v>
      </c>
      <c r="C27" s="660" t="s">
        <v>231</v>
      </c>
      <c r="D27" s="683"/>
    </row>
    <row r="28" spans="1:4" ht="18">
      <c r="A28" s="697" t="s">
        <v>1371</v>
      </c>
      <c r="B28" s="416" t="s">
        <v>2070</v>
      </c>
      <c r="C28" s="698" t="s">
        <v>2071</v>
      </c>
      <c r="D28" s="683"/>
    </row>
    <row r="29" spans="1:4" ht="18">
      <c r="A29" s="560">
        <v>1</v>
      </c>
      <c r="B29" s="373"/>
      <c r="C29" s="699"/>
      <c r="D29" s="683"/>
    </row>
    <row r="30" spans="1:4" ht="18">
      <c r="A30" s="560">
        <v>2</v>
      </c>
      <c r="B30" s="373" t="s">
        <v>2915</v>
      </c>
      <c r="C30" s="699"/>
      <c r="D30" s="683"/>
    </row>
    <row r="31" spans="1:4" ht="18">
      <c r="A31" s="560">
        <v>3</v>
      </c>
      <c r="B31" s="373"/>
      <c r="C31" s="561"/>
      <c r="D31" s="683"/>
    </row>
    <row r="32" spans="1:4" ht="18">
      <c r="A32" s="560">
        <v>4</v>
      </c>
      <c r="B32" s="249"/>
      <c r="C32" s="561"/>
      <c r="D32" s="683"/>
    </row>
    <row r="33" spans="1:4" ht="18">
      <c r="A33" s="560">
        <v>5</v>
      </c>
      <c r="B33" s="373"/>
      <c r="C33" s="561"/>
      <c r="D33" s="683"/>
    </row>
    <row r="34" spans="1:4" ht="18">
      <c r="A34" s="560">
        <v>6</v>
      </c>
      <c r="B34" s="373"/>
      <c r="C34" s="561"/>
      <c r="D34" s="683"/>
    </row>
    <row r="35" spans="1:4" ht="18">
      <c r="A35" s="560">
        <v>7</v>
      </c>
      <c r="B35" s="373"/>
      <c r="C35" s="561"/>
      <c r="D35" s="683"/>
    </row>
    <row r="36" spans="1:4" ht="18">
      <c r="A36" s="560">
        <v>8</v>
      </c>
      <c r="B36" s="373"/>
      <c r="C36" s="561"/>
      <c r="D36" s="683"/>
    </row>
    <row r="37" spans="1:4" ht="18">
      <c r="A37" s="560">
        <v>9</v>
      </c>
      <c r="B37" s="373"/>
      <c r="C37" s="561"/>
      <c r="D37" s="683"/>
    </row>
    <row r="38" spans="1:4" ht="18">
      <c r="A38" s="560">
        <v>10</v>
      </c>
      <c r="B38" s="373"/>
      <c r="C38" s="561"/>
      <c r="D38" s="683"/>
    </row>
    <row r="39" spans="1:4" ht="18">
      <c r="A39" s="560">
        <v>11</v>
      </c>
      <c r="B39" s="373"/>
      <c r="C39" s="561"/>
      <c r="D39" s="683"/>
    </row>
    <row r="40" spans="1:4" ht="18">
      <c r="A40" s="560">
        <v>12</v>
      </c>
      <c r="B40" s="373"/>
      <c r="C40" s="561"/>
      <c r="D40" s="683"/>
    </row>
    <row r="41" spans="1:4" ht="18">
      <c r="A41" s="560">
        <v>13</v>
      </c>
      <c r="B41" s="373"/>
      <c r="C41" s="561"/>
      <c r="D41" s="683"/>
    </row>
    <row r="42" spans="1:4" ht="18">
      <c r="A42" s="560">
        <v>14</v>
      </c>
      <c r="B42" s="373"/>
      <c r="C42" s="561"/>
      <c r="D42" s="683"/>
    </row>
    <row r="43" spans="1:4" ht="18">
      <c r="A43" s="560">
        <v>15</v>
      </c>
      <c r="B43" s="373"/>
      <c r="C43" s="561"/>
      <c r="D43" s="683"/>
    </row>
    <row r="44" spans="1:4" ht="18">
      <c r="A44" s="560">
        <v>16</v>
      </c>
      <c r="B44" s="373"/>
      <c r="C44" s="561"/>
      <c r="D44" s="683"/>
    </row>
    <row r="45" spans="1:4" ht="18">
      <c r="A45" s="560">
        <v>17</v>
      </c>
      <c r="B45" s="373"/>
      <c r="C45" s="561"/>
      <c r="D45" s="683"/>
    </row>
    <row r="46" spans="1:4" ht="18">
      <c r="A46" s="560">
        <v>18</v>
      </c>
      <c r="B46" s="373"/>
      <c r="C46" s="561"/>
      <c r="D46" s="683"/>
    </row>
    <row r="47" spans="1:4" ht="18">
      <c r="A47" s="560">
        <v>19</v>
      </c>
      <c r="B47" s="373"/>
      <c r="C47" s="561"/>
      <c r="D47" s="683"/>
    </row>
    <row r="48" spans="1:4" ht="18">
      <c r="A48" s="560">
        <v>20</v>
      </c>
      <c r="B48" s="373"/>
      <c r="C48" s="561"/>
      <c r="D48" s="683"/>
    </row>
    <row r="49" spans="1:4" ht="18">
      <c r="A49" s="560">
        <v>21</v>
      </c>
      <c r="B49" s="373"/>
      <c r="C49" s="561"/>
      <c r="D49" s="683"/>
    </row>
    <row r="50" spans="1:4" ht="18">
      <c r="A50" s="560">
        <v>22</v>
      </c>
      <c r="B50" s="373"/>
      <c r="C50" s="561"/>
      <c r="D50" s="683"/>
    </row>
    <row r="51" spans="1:4" ht="18">
      <c r="A51" s="560">
        <v>23</v>
      </c>
      <c r="B51" s="373"/>
      <c r="C51" s="561"/>
      <c r="D51" s="683"/>
    </row>
    <row r="52" spans="1:4" ht="18">
      <c r="A52" s="560">
        <v>24</v>
      </c>
      <c r="B52" s="373"/>
      <c r="C52" s="561"/>
      <c r="D52" s="683"/>
    </row>
    <row r="53" spans="1:4" ht="18">
      <c r="A53" s="560">
        <v>25</v>
      </c>
      <c r="B53" s="373"/>
      <c r="C53" s="561"/>
      <c r="D53" s="683"/>
    </row>
    <row r="54" spans="1:4" ht="18">
      <c r="A54" s="560">
        <v>26</v>
      </c>
      <c r="B54" s="373"/>
      <c r="C54" s="561"/>
      <c r="D54" s="683"/>
    </row>
    <row r="55" spans="1:4" ht="18">
      <c r="A55" s="560">
        <v>27</v>
      </c>
      <c r="B55" s="373"/>
      <c r="C55" s="561"/>
      <c r="D55" s="683"/>
    </row>
    <row r="56" spans="1:4" ht="18">
      <c r="A56" s="560">
        <v>28</v>
      </c>
      <c r="B56" s="373"/>
      <c r="C56" s="561"/>
      <c r="D56" s="683"/>
    </row>
    <row r="57" spans="1:4" ht="18">
      <c r="A57" s="560">
        <v>29</v>
      </c>
      <c r="B57" s="373"/>
      <c r="C57" s="561"/>
      <c r="D57" s="683"/>
    </row>
    <row r="58" spans="1:4" ht="18">
      <c r="A58" s="560">
        <v>30</v>
      </c>
      <c r="B58" s="373"/>
      <c r="C58" s="561"/>
      <c r="D58" s="683"/>
    </row>
    <row r="59" spans="1:4" ht="18">
      <c r="A59" s="560">
        <v>31</v>
      </c>
      <c r="B59" s="373"/>
      <c r="C59" s="561"/>
      <c r="D59" s="683"/>
    </row>
    <row r="60" spans="1:4" ht="18">
      <c r="A60" s="560">
        <v>32</v>
      </c>
      <c r="B60" s="373"/>
      <c r="C60" s="561"/>
      <c r="D60" s="683"/>
    </row>
    <row r="61" spans="1:4" ht="18">
      <c r="A61" s="560">
        <v>33</v>
      </c>
      <c r="B61" s="373"/>
      <c r="C61" s="134"/>
      <c r="D61" s="683"/>
    </row>
    <row r="62" spans="1:4" ht="18.75" thickBot="1">
      <c r="A62" s="700">
        <v>34</v>
      </c>
      <c r="B62" s="701" t="s">
        <v>1009</v>
      </c>
      <c r="C62" s="384">
        <f>SUM(C29:C61)</f>
        <v>0</v>
      </c>
      <c r="D62" s="683"/>
    </row>
    <row r="63" spans="1:4" ht="18">
      <c r="A63" s="4" t="s">
        <v>2284</v>
      </c>
      <c r="B63" s="4"/>
      <c r="C63" s="8"/>
      <c r="D63" s="683"/>
    </row>
    <row r="64" spans="1:4" ht="18">
      <c r="A64" s="12" t="s">
        <v>1764</v>
      </c>
      <c r="B64" s="13"/>
      <c r="C64" s="12"/>
      <c r="D64" s="683"/>
    </row>
    <row r="65" spans="1:4" ht="18">
      <c r="A65" s="683"/>
      <c r="B65" s="683"/>
      <c r="C65" s="683"/>
      <c r="D65" s="683"/>
    </row>
    <row r="66" spans="1:4" ht="18">
      <c r="A66" s="683"/>
      <c r="B66" s="683"/>
      <c r="C66" s="683"/>
      <c r="D66" s="683"/>
    </row>
    <row r="67" spans="1:4" ht="18">
      <c r="A67" s="683"/>
      <c r="B67" s="683"/>
      <c r="C67" s="683"/>
      <c r="D67" s="683"/>
    </row>
    <row r="68" spans="1:4" ht="18">
      <c r="A68" s="683"/>
      <c r="B68" s="683"/>
      <c r="C68" s="683"/>
      <c r="D68" s="683"/>
    </row>
    <row r="69" spans="1:4" ht="18">
      <c r="A69" s="683"/>
      <c r="B69" s="683"/>
      <c r="C69" s="683"/>
      <c r="D69" s="683"/>
    </row>
    <row r="70" spans="1:4" ht="18">
      <c r="A70" s="683"/>
      <c r="B70" s="113"/>
      <c r="C70" s="683"/>
      <c r="D70" s="683"/>
    </row>
    <row r="71" spans="1:4" ht="18">
      <c r="A71" s="683"/>
      <c r="C71" s="683"/>
      <c r="D71" s="683"/>
    </row>
    <row r="72" spans="1:4" ht="18">
      <c r="A72" s="683"/>
      <c r="B72" s="4"/>
      <c r="C72" s="683"/>
      <c r="D72" s="683"/>
    </row>
    <row r="73" spans="1:4" ht="18">
      <c r="A73" s="683"/>
      <c r="B73" s="113"/>
      <c r="C73" s="683"/>
      <c r="D73" s="683"/>
    </row>
    <row r="74" spans="1:4" ht="18">
      <c r="A74" s="683"/>
      <c r="B74" s="113"/>
      <c r="D74" s="683"/>
    </row>
    <row r="75" spans="1:4" ht="18">
      <c r="A75" s="683"/>
      <c r="B75" s="113"/>
      <c r="D75" s="683"/>
    </row>
    <row r="76" spans="1:4" ht="18">
      <c r="A76" s="683"/>
      <c r="B76" s="113"/>
      <c r="D76" s="683"/>
    </row>
    <row r="77" spans="1:4" ht="18">
      <c r="A77" s="683"/>
      <c r="B77" s="113"/>
      <c r="D77" s="683"/>
    </row>
    <row r="78" spans="1:4" ht="18">
      <c r="A78" s="683"/>
      <c r="B78" s="113"/>
      <c r="D78" s="683"/>
    </row>
    <row r="79" spans="1:4" ht="18">
      <c r="A79" s="683"/>
      <c r="B79" s="683"/>
      <c r="D79" s="683"/>
    </row>
    <row r="80" spans="1:4" ht="18">
      <c r="A80" s="683"/>
      <c r="B80" s="683"/>
      <c r="D80" s="683"/>
    </row>
    <row r="81" spans="1:4" ht="18">
      <c r="A81" s="683"/>
      <c r="B81" s="683"/>
      <c r="D81" s="683"/>
    </row>
    <row r="82" spans="1:4" ht="18">
      <c r="A82" s="683"/>
      <c r="B82" s="683"/>
      <c r="D82" s="683"/>
    </row>
    <row r="83" spans="1:4" ht="18">
      <c r="A83" s="683"/>
      <c r="B83" s="683"/>
      <c r="C83" s="683"/>
      <c r="D83" s="683"/>
    </row>
    <row r="84" spans="1:4" ht="18">
      <c r="A84" s="683"/>
      <c r="B84" s="683"/>
      <c r="C84" s="683"/>
      <c r="D84" s="683"/>
    </row>
    <row r="85" spans="1:4" ht="18">
      <c r="A85" s="683"/>
      <c r="B85" s="683"/>
      <c r="C85" s="683"/>
      <c r="D85" s="683"/>
    </row>
    <row r="86" spans="1:4" ht="18">
      <c r="A86" s="683"/>
      <c r="B86" s="683"/>
      <c r="C86" s="683"/>
      <c r="D86" s="683"/>
    </row>
    <row r="87" spans="1:4" ht="18">
      <c r="A87" s="683"/>
      <c r="B87" s="683"/>
      <c r="C87" s="683"/>
      <c r="D87" s="683"/>
    </row>
    <row r="88" spans="1:4" ht="18">
      <c r="A88" s="683"/>
      <c r="B88" s="683"/>
      <c r="C88" s="683"/>
      <c r="D88" s="683"/>
    </row>
  </sheetData>
  <printOptions horizontalCentered="1" verticalCentered="1"/>
  <pageMargins left="0.5" right="0.5" top="0.5" bottom="0.5" header="0.5" footer="0.5"/>
  <pageSetup scale="6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49"/>
  <sheetViews>
    <sheetView defaultGridColor="0" colorId="22" zoomScale="70" zoomScaleNormal="70" zoomScaleSheetLayoutView="75" workbookViewId="0">
      <selection activeCell="C19" sqref="C19"/>
    </sheetView>
  </sheetViews>
  <sheetFormatPr defaultColWidth="9.6640625" defaultRowHeight="15"/>
  <cols>
    <col min="1" max="1" width="4.6640625" style="1" customWidth="1"/>
    <col min="2" max="2" width="1.6640625" style="1" customWidth="1"/>
    <col min="3" max="3" width="35.77734375" style="1" customWidth="1"/>
    <col min="4" max="4" width="17.77734375" style="1" customWidth="1"/>
    <col min="5" max="5" width="17.44140625" style="1" customWidth="1"/>
    <col min="6" max="6" width="17.88671875" style="1" customWidth="1"/>
    <col min="7" max="7" width="16.77734375" style="1" customWidth="1"/>
    <col min="8" max="8" width="18.5546875" style="1" customWidth="1"/>
    <col min="9" max="16384" width="9.6640625" style="1"/>
  </cols>
  <sheetData>
    <row r="1" spans="1:8" ht="15.75" thickBot="1">
      <c r="A1" s="2" t="str">
        <f>'Data Sheet'!$A$49</f>
        <v>Annual Report of The Brooklyn Union Gas Company d/b/a National Grid New York</v>
      </c>
      <c r="G1" s="226" t="str">
        <f>'Data Sheet'!$A$45</f>
        <v>Year ended December 31, 2016</v>
      </c>
      <c r="H1" s="13"/>
    </row>
    <row r="2" spans="1:8" ht="12.75" customHeight="1">
      <c r="A2" s="6"/>
      <c r="B2" s="7"/>
      <c r="C2" s="7"/>
      <c r="D2" s="7"/>
      <c r="E2" s="7"/>
      <c r="F2" s="7"/>
      <c r="G2" s="7"/>
      <c r="H2" s="9"/>
    </row>
    <row r="3" spans="1:8" ht="15.75" customHeight="1">
      <c r="A3" s="10" t="s">
        <v>2199</v>
      </c>
      <c r="B3" s="13"/>
      <c r="C3" s="11"/>
      <c r="D3" s="13"/>
      <c r="E3" s="13"/>
      <c r="F3" s="13"/>
      <c r="G3" s="13"/>
      <c r="H3" s="14"/>
    </row>
    <row r="4" spans="1:8" ht="12.75" customHeight="1">
      <c r="A4" s="73"/>
      <c r="H4" s="43"/>
    </row>
    <row r="5" spans="1:8" ht="12.75" customHeight="1">
      <c r="A5" s="272" t="s">
        <v>1936</v>
      </c>
      <c r="C5" s="13" t="s">
        <v>2200</v>
      </c>
      <c r="D5" s="13"/>
      <c r="E5" s="13"/>
      <c r="F5" s="13"/>
      <c r="G5" s="13"/>
      <c r="H5" s="14"/>
    </row>
    <row r="6" spans="1:8" ht="12.75" customHeight="1">
      <c r="A6" s="73"/>
      <c r="C6" s="1" t="s">
        <v>2201</v>
      </c>
      <c r="D6" s="13"/>
      <c r="E6" s="13"/>
      <c r="F6" s="13"/>
      <c r="G6" s="13"/>
      <c r="H6" s="14"/>
    </row>
    <row r="7" spans="1:8" ht="12.75" customHeight="1">
      <c r="A7" s="73"/>
      <c r="C7" s="1" t="s">
        <v>2202</v>
      </c>
      <c r="H7" s="43"/>
    </row>
    <row r="8" spans="1:8" ht="12.75" customHeight="1">
      <c r="A8" s="73"/>
      <c r="E8" s="23"/>
      <c r="F8" s="23"/>
      <c r="G8" s="23"/>
      <c r="H8" s="24"/>
    </row>
    <row r="9" spans="1:8" ht="12.75" customHeight="1">
      <c r="A9" s="702" t="s">
        <v>1973</v>
      </c>
      <c r="B9" s="91"/>
      <c r="C9" s="91"/>
      <c r="D9" s="703" t="s">
        <v>1416</v>
      </c>
      <c r="E9" s="640" t="s">
        <v>1417</v>
      </c>
      <c r="F9" s="626"/>
      <c r="G9" s="626"/>
      <c r="H9" s="299"/>
    </row>
    <row r="10" spans="1:8" ht="12.75" customHeight="1">
      <c r="A10" s="272" t="s">
        <v>1979</v>
      </c>
      <c r="B10" s="273"/>
      <c r="C10" s="367" t="s">
        <v>1801</v>
      </c>
      <c r="D10" s="275" t="s">
        <v>2193</v>
      </c>
      <c r="E10" s="275" t="s">
        <v>2194</v>
      </c>
      <c r="F10" s="275" t="s">
        <v>2195</v>
      </c>
      <c r="G10" s="275" t="s">
        <v>2196</v>
      </c>
      <c r="H10" s="276" t="s">
        <v>1009</v>
      </c>
    </row>
    <row r="11" spans="1:8" ht="12.75" customHeight="1">
      <c r="A11" s="270"/>
      <c r="B11" s="277"/>
      <c r="C11" s="627" t="s">
        <v>2070</v>
      </c>
      <c r="D11" s="302" t="s">
        <v>2071</v>
      </c>
      <c r="E11" s="302" t="s">
        <v>514</v>
      </c>
      <c r="F11" s="302" t="s">
        <v>564</v>
      </c>
      <c r="G11" s="302" t="s">
        <v>1335</v>
      </c>
      <c r="H11" s="303" t="s">
        <v>1336</v>
      </c>
    </row>
    <row r="12" spans="1:8" ht="12.75" customHeight="1">
      <c r="A12" s="272"/>
      <c r="B12" s="273"/>
      <c r="C12" s="70" t="s">
        <v>2203</v>
      </c>
      <c r="D12" s="704"/>
      <c r="E12" s="704"/>
      <c r="F12" s="704"/>
      <c r="G12" s="704"/>
      <c r="H12" s="705"/>
    </row>
    <row r="13" spans="1:8" ht="12.75" customHeight="1">
      <c r="A13" s="272">
        <v>1</v>
      </c>
      <c r="B13" s="273"/>
      <c r="C13" s="1" t="s">
        <v>2204</v>
      </c>
      <c r="D13" s="706"/>
      <c r="E13" s="706"/>
      <c r="F13" s="706"/>
      <c r="G13" s="706"/>
      <c r="H13" s="629">
        <f>SUM(E13:G13)</f>
        <v>0</v>
      </c>
    </row>
    <row r="14" spans="1:8" ht="12.75" customHeight="1">
      <c r="A14" s="272">
        <v>2</v>
      </c>
      <c r="B14" s="273"/>
      <c r="C14" s="1" t="s">
        <v>2205</v>
      </c>
      <c r="D14" s="286"/>
      <c r="E14" s="286"/>
      <c r="F14" s="286"/>
      <c r="G14" s="286"/>
      <c r="H14" s="287">
        <f>SUM(E14:G14)</f>
        <v>0</v>
      </c>
    </row>
    <row r="15" spans="1:8" ht="12.75" customHeight="1">
      <c r="A15" s="272">
        <v>3</v>
      </c>
      <c r="B15" s="273"/>
      <c r="C15" s="1" t="s">
        <v>2206</v>
      </c>
      <c r="D15" s="286"/>
      <c r="E15" s="286"/>
      <c r="F15" s="286"/>
      <c r="G15" s="286"/>
      <c r="H15" s="287">
        <f>SUM(E15:G15)</f>
        <v>0</v>
      </c>
    </row>
    <row r="16" spans="1:8" ht="12.75" customHeight="1">
      <c r="A16" s="272">
        <v>4</v>
      </c>
      <c r="B16" s="273"/>
      <c r="D16" s="286"/>
      <c r="E16" s="286"/>
      <c r="F16" s="286"/>
      <c r="G16" s="286"/>
      <c r="H16" s="287">
        <f>SUM(E16:G16)</f>
        <v>0</v>
      </c>
    </row>
    <row r="17" spans="1:8" ht="12.75" customHeight="1">
      <c r="A17" s="272"/>
      <c r="B17" s="273"/>
      <c r="C17" s="70" t="s">
        <v>217</v>
      </c>
      <c r="D17" s="707"/>
      <c r="E17" s="707"/>
      <c r="F17" s="707"/>
      <c r="G17" s="707"/>
      <c r="H17" s="708"/>
    </row>
    <row r="18" spans="1:8" ht="12.75" customHeight="1">
      <c r="A18" s="272">
        <v>5</v>
      </c>
      <c r="B18" s="273"/>
      <c r="C18" s="709" t="s">
        <v>218</v>
      </c>
      <c r="D18" s="286"/>
      <c r="E18" s="286"/>
      <c r="F18" s="286"/>
      <c r="G18" s="286"/>
      <c r="H18" s="287">
        <f>SUM(E18:G18)</f>
        <v>0</v>
      </c>
    </row>
    <row r="19" spans="1:8" ht="12.75" customHeight="1">
      <c r="A19" s="272">
        <v>6</v>
      </c>
      <c r="B19" s="273"/>
      <c r="C19" s="709" t="s">
        <v>219</v>
      </c>
      <c r="D19" s="286"/>
      <c r="E19" s="286"/>
      <c r="F19" s="286"/>
      <c r="G19" s="286"/>
      <c r="H19" s="287">
        <f>SUM(E19:G19)</f>
        <v>0</v>
      </c>
    </row>
    <row r="20" spans="1:8" ht="12.75" customHeight="1">
      <c r="A20" s="272">
        <v>7</v>
      </c>
      <c r="B20" s="273"/>
      <c r="C20" s="1" t="s">
        <v>220</v>
      </c>
      <c r="D20" s="286"/>
      <c r="E20" s="286"/>
      <c r="F20" s="286"/>
      <c r="G20" s="286"/>
      <c r="H20" s="287">
        <f>SUM(E20:G20)</f>
        <v>0</v>
      </c>
    </row>
    <row r="21" spans="1:8" ht="12.75" customHeight="1">
      <c r="A21" s="272">
        <v>8</v>
      </c>
      <c r="B21" s="273"/>
      <c r="D21" s="286"/>
      <c r="E21" s="286"/>
      <c r="F21" s="286"/>
      <c r="G21" s="286"/>
      <c r="H21" s="287">
        <f>SUM(E21:G21)</f>
        <v>0</v>
      </c>
    </row>
    <row r="22" spans="1:8" ht="12.75" customHeight="1">
      <c r="A22" s="272"/>
      <c r="B22" s="273"/>
      <c r="C22" s="70" t="s">
        <v>221</v>
      </c>
      <c r="D22" s="707"/>
      <c r="E22" s="707"/>
      <c r="F22" s="707"/>
      <c r="G22" s="707"/>
      <c r="H22" s="708"/>
    </row>
    <row r="23" spans="1:8" ht="12.75" customHeight="1">
      <c r="A23" s="272">
        <v>9</v>
      </c>
      <c r="B23" s="273"/>
      <c r="C23" s="1" t="s">
        <v>222</v>
      </c>
      <c r="D23" s="286"/>
      <c r="E23" s="286"/>
      <c r="F23" s="286"/>
      <c r="G23" s="286"/>
      <c r="H23" s="287">
        <f>SUM(E23:G23)</f>
        <v>0</v>
      </c>
    </row>
    <row r="24" spans="1:8" ht="12.75" customHeight="1">
      <c r="A24" s="710">
        <v>10</v>
      </c>
      <c r="B24" s="273"/>
      <c r="C24" s="1" t="s">
        <v>223</v>
      </c>
      <c r="D24" s="286"/>
      <c r="E24" s="286"/>
      <c r="F24" s="286"/>
      <c r="G24" s="286"/>
      <c r="H24" s="287">
        <f>SUM(E24:G24)</f>
        <v>0</v>
      </c>
    </row>
    <row r="25" spans="1:8" ht="12.75" customHeight="1">
      <c r="A25" s="272">
        <v>11</v>
      </c>
      <c r="B25" s="273"/>
      <c r="D25" s="286"/>
      <c r="E25" s="286"/>
      <c r="F25" s="286"/>
      <c r="G25" s="286"/>
      <c r="H25" s="287">
        <f>SUM(E25:G25)</f>
        <v>0</v>
      </c>
    </row>
    <row r="26" spans="1:8" ht="12.75" customHeight="1">
      <c r="A26" s="272"/>
      <c r="B26" s="273"/>
      <c r="C26" s="70" t="s">
        <v>224</v>
      </c>
      <c r="D26" s="707"/>
      <c r="E26" s="707"/>
      <c r="F26" s="707"/>
      <c r="G26" s="707"/>
      <c r="H26" s="708"/>
    </row>
    <row r="27" spans="1:8" ht="12.75" customHeight="1">
      <c r="A27" s="272">
        <v>12</v>
      </c>
      <c r="B27" s="273"/>
      <c r="D27" s="286"/>
      <c r="E27" s="286"/>
      <c r="F27" s="286"/>
      <c r="G27" s="286"/>
      <c r="H27" s="287">
        <f>SUM(E27:G27)</f>
        <v>0</v>
      </c>
    </row>
    <row r="28" spans="1:8" ht="12.75" customHeight="1">
      <c r="A28" s="272">
        <v>13</v>
      </c>
      <c r="B28" s="273"/>
      <c r="D28" s="286"/>
      <c r="E28" s="286"/>
      <c r="F28" s="286"/>
      <c r="G28" s="286"/>
      <c r="H28" s="287">
        <f>SUM(E28:G28)</f>
        <v>0</v>
      </c>
    </row>
    <row r="29" spans="1:8" ht="12.75" customHeight="1">
      <c r="A29" s="272">
        <v>14</v>
      </c>
      <c r="B29" s="273"/>
      <c r="D29" s="286"/>
      <c r="E29" s="286"/>
      <c r="F29" s="286"/>
      <c r="G29" s="286"/>
      <c r="H29" s="287">
        <f>SUM(E29:G29)</f>
        <v>0</v>
      </c>
    </row>
    <row r="30" spans="1:8" ht="12.75" customHeight="1">
      <c r="A30" s="272">
        <v>15</v>
      </c>
      <c r="B30" s="273"/>
      <c r="D30" s="286"/>
      <c r="E30" s="286"/>
      <c r="F30" s="286"/>
      <c r="G30" s="286"/>
      <c r="H30" s="287">
        <f>SUM(E30:G30)</f>
        <v>0</v>
      </c>
    </row>
    <row r="31" spans="1:8" ht="15.75" customHeight="1" thickBot="1">
      <c r="A31" s="294">
        <v>16</v>
      </c>
      <c r="B31" s="711"/>
      <c r="C31" s="712" t="s">
        <v>1009</v>
      </c>
      <c r="D31" s="713">
        <f>D13+D14+D15+D16+D18+D19+D20+D21+D23+D24+D25+SUM(D27:D30)</f>
        <v>0</v>
      </c>
      <c r="E31" s="713">
        <f>E13+E14+E15+E16+E18+E19+E20+E21+E23+E24+E25+SUM(E27:E30)</f>
        <v>0</v>
      </c>
      <c r="F31" s="713">
        <f>F13+F14+F15+F16+F18+F19+F20+F21+F23+F24+F25+SUM(F27:F30)</f>
        <v>0</v>
      </c>
      <c r="G31" s="713">
        <f>G13+G14+G15+G16+G18+G19+G20+G21+G23+G24+G25+SUM(G27:G30)</f>
        <v>0</v>
      </c>
      <c r="H31" s="714">
        <f>SUM(E31:G31)</f>
        <v>0</v>
      </c>
    </row>
    <row r="32" spans="1:8" ht="12.75" customHeight="1" thickTop="1">
      <c r="A32" s="710"/>
      <c r="B32" s="715"/>
      <c r="C32" s="224" t="s">
        <v>1309</v>
      </c>
      <c r="D32" s="715"/>
      <c r="E32" s="715"/>
      <c r="F32" s="715"/>
      <c r="G32" s="715"/>
      <c r="H32" s="716"/>
    </row>
    <row r="33" spans="1:8" ht="15.75" customHeight="1" thickBot="1">
      <c r="A33" s="717">
        <v>17</v>
      </c>
      <c r="B33" s="718"/>
      <c r="C33" s="719" t="s">
        <v>1310</v>
      </c>
      <c r="D33" s="720" t="s">
        <v>516</v>
      </c>
      <c r="E33" s="720"/>
      <c r="F33" s="720"/>
      <c r="G33" s="720"/>
      <c r="H33" s="721"/>
    </row>
    <row r="34" spans="1:8" ht="12.75" customHeight="1">
      <c r="A34" s="1" t="s">
        <v>2197</v>
      </c>
    </row>
    <row r="35" spans="1:8" ht="12.75" customHeight="1">
      <c r="A35" s="13" t="s">
        <v>1311</v>
      </c>
      <c r="B35" s="13"/>
      <c r="C35" s="13"/>
      <c r="D35" s="13"/>
      <c r="E35" s="13"/>
      <c r="F35" s="13"/>
      <c r="G35" s="13"/>
      <c r="H35" s="13"/>
    </row>
    <row r="40" spans="1:8">
      <c r="C40" s="106"/>
    </row>
    <row r="41" spans="1:8">
      <c r="C41" s="113"/>
    </row>
    <row r="43" spans="1:8">
      <c r="C43" s="4"/>
    </row>
    <row r="44" spans="1:8">
      <c r="C44" s="113"/>
    </row>
    <row r="45" spans="1:8">
      <c r="C45" s="113"/>
    </row>
    <row r="46" spans="1:8">
      <c r="C46" s="113"/>
    </row>
    <row r="47" spans="1:8">
      <c r="C47" s="113"/>
    </row>
    <row r="48" spans="1:8">
      <c r="C48" s="113"/>
    </row>
    <row r="49" spans="3:3">
      <c r="C49" s="113"/>
    </row>
  </sheetData>
  <printOptions horizontalCentered="1" verticalCentered="1"/>
  <pageMargins left="0.5" right="0.5" top="0.5" bottom="0.5" header="0" footer="0"/>
  <pageSetup scale="81"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Q77"/>
  <sheetViews>
    <sheetView defaultGridColor="0" topLeftCell="A25" colorId="22" zoomScale="70" zoomScaleNormal="70" workbookViewId="0"/>
  </sheetViews>
  <sheetFormatPr defaultColWidth="9.6640625" defaultRowHeight="15"/>
  <cols>
    <col min="1" max="1" width="4.6640625" style="1" customWidth="1"/>
    <col min="2" max="2" width="67" style="1" customWidth="1"/>
    <col min="3" max="3" width="15.6640625" style="1" customWidth="1"/>
    <col min="4" max="4" width="16.21875" style="1" customWidth="1"/>
    <col min="5" max="16384" width="9.6640625" style="1"/>
  </cols>
  <sheetData>
    <row r="1" spans="1:17" ht="15.75" thickBot="1">
      <c r="A1" s="2" t="str">
        <f>'Data Sheet'!$A$49</f>
        <v>Annual Report of The Brooklyn Union Gas Company d/b/a National Grid New York</v>
      </c>
      <c r="C1" s="226" t="str">
        <f>'Data Sheet'!$A$45</f>
        <v>Year ended December 31, 2016</v>
      </c>
      <c r="D1" s="13"/>
      <c r="Q1" s="722"/>
    </row>
    <row r="2" spans="1:17">
      <c r="A2" s="6"/>
      <c r="B2" s="7"/>
      <c r="C2" s="7"/>
      <c r="D2" s="9"/>
    </row>
    <row r="3" spans="1:17" ht="15.75">
      <c r="A3" s="10" t="s">
        <v>1312</v>
      </c>
      <c r="B3" s="11"/>
      <c r="C3" s="13"/>
      <c r="D3" s="14"/>
    </row>
    <row r="4" spans="1:17">
      <c r="A4" s="73"/>
      <c r="D4" s="43"/>
    </row>
    <row r="5" spans="1:17">
      <c r="A5" s="73"/>
      <c r="B5" s="1" t="s">
        <v>1313</v>
      </c>
      <c r="D5" s="43"/>
    </row>
    <row r="6" spans="1:17">
      <c r="A6" s="73"/>
      <c r="B6" s="1" t="s">
        <v>1314</v>
      </c>
      <c r="D6" s="43"/>
    </row>
    <row r="7" spans="1:17">
      <c r="A7" s="73"/>
      <c r="B7" s="1" t="s">
        <v>1315</v>
      </c>
      <c r="D7" s="43"/>
    </row>
    <row r="8" spans="1:17">
      <c r="A8" s="73"/>
      <c r="B8" s="1" t="s">
        <v>1316</v>
      </c>
      <c r="D8" s="43"/>
    </row>
    <row r="9" spans="1:17">
      <c r="A9" s="73"/>
      <c r="B9" s="1" t="s">
        <v>402</v>
      </c>
      <c r="D9" s="43"/>
    </row>
    <row r="10" spans="1:17">
      <c r="A10" s="73"/>
      <c r="B10" s="1" t="s">
        <v>403</v>
      </c>
      <c r="D10" s="43"/>
    </row>
    <row r="11" spans="1:17">
      <c r="A11" s="270"/>
      <c r="B11" s="23"/>
      <c r="C11" s="23"/>
      <c r="D11" s="24"/>
    </row>
    <row r="12" spans="1:17">
      <c r="A12" s="73"/>
      <c r="B12" s="83"/>
      <c r="C12" s="367" t="s">
        <v>404</v>
      </c>
      <c r="D12" s="276" t="s">
        <v>405</v>
      </c>
    </row>
    <row r="13" spans="1:17">
      <c r="A13" s="272" t="s">
        <v>1368</v>
      </c>
      <c r="B13" s="274" t="s">
        <v>406</v>
      </c>
      <c r="C13" s="367" t="s">
        <v>225</v>
      </c>
      <c r="D13" s="276" t="s">
        <v>407</v>
      </c>
    </row>
    <row r="14" spans="1:17">
      <c r="A14" s="294" t="s">
        <v>1371</v>
      </c>
      <c r="B14" s="301" t="s">
        <v>2070</v>
      </c>
      <c r="C14" s="627" t="s">
        <v>2071</v>
      </c>
      <c r="D14" s="303" t="s">
        <v>514</v>
      </c>
    </row>
    <row r="15" spans="1:17">
      <c r="A15" s="272">
        <v>1</v>
      </c>
      <c r="B15" s="83" t="s">
        <v>408</v>
      </c>
      <c r="C15" s="723"/>
      <c r="D15" s="705"/>
    </row>
    <row r="16" spans="1:17">
      <c r="A16" s="272">
        <v>2</v>
      </c>
      <c r="B16" s="83"/>
      <c r="C16" s="628"/>
      <c r="D16" s="629"/>
    </row>
    <row r="17" spans="1:4">
      <c r="A17" s="272">
        <v>3</v>
      </c>
      <c r="B17" s="87" t="s">
        <v>2915</v>
      </c>
      <c r="C17" s="630"/>
      <c r="D17" s="287"/>
    </row>
    <row r="18" spans="1:4">
      <c r="A18" s="272">
        <v>4</v>
      </c>
      <c r="B18" s="83"/>
      <c r="C18" s="630"/>
      <c r="D18" s="287"/>
    </row>
    <row r="19" spans="1:4">
      <c r="A19" s="272">
        <v>5</v>
      </c>
      <c r="B19" s="83"/>
      <c r="C19" s="630"/>
      <c r="D19" s="287"/>
    </row>
    <row r="20" spans="1:4">
      <c r="A20" s="272">
        <v>6</v>
      </c>
      <c r="B20" s="83"/>
      <c r="C20" s="630"/>
      <c r="D20" s="287"/>
    </row>
    <row r="21" spans="1:4">
      <c r="A21" s="272">
        <v>7</v>
      </c>
      <c r="B21" s="83"/>
      <c r="C21" s="630"/>
      <c r="D21" s="287"/>
    </row>
    <row r="22" spans="1:4">
      <c r="A22" s="272">
        <v>8</v>
      </c>
      <c r="B22" s="83"/>
      <c r="C22" s="630"/>
      <c r="D22" s="287"/>
    </row>
    <row r="23" spans="1:4">
      <c r="A23" s="272">
        <v>9</v>
      </c>
      <c r="B23" s="83"/>
      <c r="C23" s="630"/>
      <c r="D23" s="287"/>
    </row>
    <row r="24" spans="1:4">
      <c r="A24" s="272">
        <v>10</v>
      </c>
      <c r="B24" s="83"/>
      <c r="C24" s="630"/>
      <c r="D24" s="287"/>
    </row>
    <row r="25" spans="1:4">
      <c r="A25" s="272">
        <v>11</v>
      </c>
      <c r="B25" s="83"/>
      <c r="C25" s="630"/>
      <c r="D25" s="287"/>
    </row>
    <row r="26" spans="1:4">
      <c r="A26" s="272">
        <v>12</v>
      </c>
      <c r="B26" s="83"/>
      <c r="C26" s="630"/>
      <c r="D26" s="287"/>
    </row>
    <row r="27" spans="1:4">
      <c r="A27" s="272">
        <v>13</v>
      </c>
      <c r="B27" s="83"/>
      <c r="C27" s="630"/>
      <c r="D27" s="287"/>
    </row>
    <row r="28" spans="1:4">
      <c r="A28" s="272">
        <v>14</v>
      </c>
      <c r="B28" s="83"/>
      <c r="C28" s="630"/>
      <c r="D28" s="287"/>
    </row>
    <row r="29" spans="1:4">
      <c r="A29" s="272">
        <v>15</v>
      </c>
      <c r="B29" s="83"/>
      <c r="C29" s="630"/>
      <c r="D29" s="287"/>
    </row>
    <row r="30" spans="1:4">
      <c r="A30" s="272">
        <v>16</v>
      </c>
      <c r="B30" s="83"/>
      <c r="C30" s="630"/>
      <c r="D30" s="287"/>
    </row>
    <row r="31" spans="1:4">
      <c r="A31" s="272">
        <v>17</v>
      </c>
      <c r="B31" s="83"/>
      <c r="C31" s="630"/>
      <c r="D31" s="287"/>
    </row>
    <row r="32" spans="1:4">
      <c r="A32" s="272">
        <v>18</v>
      </c>
      <c r="B32" s="83"/>
      <c r="C32" s="630"/>
      <c r="D32" s="287"/>
    </row>
    <row r="33" spans="1:4">
      <c r="A33" s="272">
        <v>19</v>
      </c>
      <c r="B33" s="83"/>
      <c r="C33" s="630"/>
      <c r="D33" s="287"/>
    </row>
    <row r="34" spans="1:4">
      <c r="A34" s="272">
        <v>20</v>
      </c>
      <c r="B34" s="83"/>
      <c r="C34" s="630"/>
      <c r="D34" s="287"/>
    </row>
    <row r="35" spans="1:4">
      <c r="A35" s="272">
        <v>21</v>
      </c>
      <c r="B35" s="724" t="s">
        <v>1105</v>
      </c>
      <c r="C35" s="725">
        <f>SUM(C16:C34)</f>
        <v>0</v>
      </c>
      <c r="D35" s="635">
        <f>SUM(D16:D34)</f>
        <v>0</v>
      </c>
    </row>
    <row r="36" spans="1:4">
      <c r="A36" s="272">
        <v>22</v>
      </c>
      <c r="B36" s="83" t="s">
        <v>1106</v>
      </c>
      <c r="C36" s="723"/>
      <c r="D36" s="726"/>
    </row>
    <row r="37" spans="1:4">
      <c r="A37" s="272">
        <v>23</v>
      </c>
      <c r="B37" s="83"/>
      <c r="C37" s="628"/>
      <c r="D37" s="629"/>
    </row>
    <row r="38" spans="1:4">
      <c r="A38" s="272">
        <v>24</v>
      </c>
      <c r="B38" s="83" t="s">
        <v>2915</v>
      </c>
      <c r="C38" s="630"/>
      <c r="D38" s="287"/>
    </row>
    <row r="39" spans="1:4">
      <c r="A39" s="272">
        <v>25</v>
      </c>
      <c r="B39" s="83"/>
      <c r="C39" s="630"/>
      <c r="D39" s="287"/>
    </row>
    <row r="40" spans="1:4">
      <c r="A40" s="272">
        <v>26</v>
      </c>
      <c r="B40" s="83"/>
      <c r="C40" s="630"/>
      <c r="D40" s="287"/>
    </row>
    <row r="41" spans="1:4">
      <c r="A41" s="272">
        <v>27</v>
      </c>
      <c r="B41" s="83"/>
      <c r="C41" s="630"/>
      <c r="D41" s="287"/>
    </row>
    <row r="42" spans="1:4">
      <c r="A42" s="272">
        <v>28</v>
      </c>
      <c r="B42" s="83"/>
      <c r="C42" s="630"/>
      <c r="D42" s="287"/>
    </row>
    <row r="43" spans="1:4">
      <c r="A43" s="272">
        <v>29</v>
      </c>
      <c r="B43" s="83"/>
      <c r="C43" s="630"/>
      <c r="D43" s="287"/>
    </row>
    <row r="44" spans="1:4">
      <c r="A44" s="272">
        <v>30</v>
      </c>
      <c r="B44" s="83"/>
      <c r="C44" s="630"/>
      <c r="D44" s="287"/>
    </row>
    <row r="45" spans="1:4">
      <c r="A45" s="272">
        <v>31</v>
      </c>
      <c r="B45" s="83"/>
      <c r="C45" s="630"/>
      <c r="D45" s="287"/>
    </row>
    <row r="46" spans="1:4">
      <c r="A46" s="272">
        <v>32</v>
      </c>
      <c r="B46" s="83"/>
      <c r="C46" s="630"/>
      <c r="D46" s="287"/>
    </row>
    <row r="47" spans="1:4">
      <c r="A47" s="272">
        <v>33</v>
      </c>
      <c r="B47" s="83"/>
      <c r="C47" s="630"/>
      <c r="D47" s="287"/>
    </row>
    <row r="48" spans="1:4">
      <c r="A48" s="272">
        <v>34</v>
      </c>
      <c r="B48" s="83"/>
      <c r="C48" s="630"/>
      <c r="D48" s="287"/>
    </row>
    <row r="49" spans="1:4">
      <c r="A49" s="272">
        <v>35</v>
      </c>
      <c r="B49" s="83"/>
      <c r="C49" s="630"/>
      <c r="D49" s="287"/>
    </row>
    <row r="50" spans="1:4">
      <c r="A50" s="272">
        <v>36</v>
      </c>
      <c r="B50" s="83"/>
      <c r="C50" s="630"/>
      <c r="D50" s="287"/>
    </row>
    <row r="51" spans="1:4">
      <c r="A51" s="272">
        <v>37</v>
      </c>
      <c r="B51" s="83"/>
      <c r="C51" s="630"/>
      <c r="D51" s="287"/>
    </row>
    <row r="52" spans="1:4">
      <c r="A52" s="272">
        <v>38</v>
      </c>
      <c r="B52" s="83"/>
      <c r="C52" s="630"/>
      <c r="D52" s="287"/>
    </row>
    <row r="53" spans="1:4">
      <c r="A53" s="272">
        <v>40</v>
      </c>
      <c r="B53" s="83"/>
      <c r="C53" s="630"/>
      <c r="D53" s="287"/>
    </row>
    <row r="54" spans="1:4">
      <c r="A54" s="272">
        <v>41</v>
      </c>
      <c r="B54" s="83"/>
      <c r="C54" s="630"/>
      <c r="D54" s="287"/>
    </row>
    <row r="55" spans="1:4">
      <c r="A55" s="272">
        <v>42</v>
      </c>
      <c r="B55" s="83"/>
      <c r="C55" s="630"/>
      <c r="D55" s="287"/>
    </row>
    <row r="56" spans="1:4">
      <c r="A56" s="272">
        <v>43</v>
      </c>
      <c r="B56" s="83"/>
      <c r="C56" s="630"/>
      <c r="D56" s="287"/>
    </row>
    <row r="57" spans="1:4">
      <c r="A57" s="272">
        <v>44</v>
      </c>
      <c r="B57" s="83"/>
      <c r="C57" s="630"/>
      <c r="D57" s="287"/>
    </row>
    <row r="58" spans="1:4">
      <c r="A58" s="272">
        <v>45</v>
      </c>
      <c r="B58" s="83"/>
      <c r="C58" s="630"/>
      <c r="D58" s="287"/>
    </row>
    <row r="59" spans="1:4">
      <c r="A59" s="272">
        <v>46</v>
      </c>
      <c r="B59" s="724" t="s">
        <v>1107</v>
      </c>
      <c r="C59" s="725">
        <f>SUM(C37:C58)</f>
        <v>0</v>
      </c>
      <c r="D59" s="635">
        <f>SUM(D37:D58)</f>
        <v>0</v>
      </c>
    </row>
    <row r="60" spans="1:4" ht="15.75" thickBot="1">
      <c r="A60" s="717">
        <v>47</v>
      </c>
      <c r="B60" s="727" t="s">
        <v>1108</v>
      </c>
      <c r="C60" s="728">
        <f>C35+C59</f>
        <v>0</v>
      </c>
      <c r="D60" s="729">
        <f>D35+D59</f>
        <v>0</v>
      </c>
    </row>
    <row r="61" spans="1:4">
      <c r="C61" s="630"/>
      <c r="D61" s="1" t="s">
        <v>1935</v>
      </c>
    </row>
    <row r="62" spans="1:4">
      <c r="A62" s="13" t="s">
        <v>1109</v>
      </c>
      <c r="B62" s="13"/>
      <c r="C62" s="13"/>
      <c r="D62" s="13"/>
    </row>
    <row r="69" spans="2:2">
      <c r="B69" s="113"/>
    </row>
    <row r="72" spans="2:2">
      <c r="B72" s="113"/>
    </row>
    <row r="73" spans="2:2">
      <c r="B73" s="113"/>
    </row>
    <row r="74" spans="2:2">
      <c r="B74" s="113"/>
    </row>
    <row r="75" spans="2:2">
      <c r="B75" s="113"/>
    </row>
    <row r="76" spans="2:2">
      <c r="B76" s="113"/>
    </row>
    <row r="77" spans="2:2">
      <c r="B77" s="113"/>
    </row>
  </sheetData>
  <printOptions horizontalCentered="1" verticalCentered="1"/>
  <pageMargins left="0.5" right="0.5" top="0.5" bottom="0.5" header="0.5" footer="0.5"/>
  <pageSetup scale="77"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6"/>
  <sheetViews>
    <sheetView topLeftCell="A24" zoomScale="50" zoomScaleNormal="50" zoomScaleSheetLayoutView="70" workbookViewId="0">
      <selection activeCell="F27" sqref="F27"/>
    </sheetView>
  </sheetViews>
  <sheetFormatPr defaultRowHeight="15"/>
  <cols>
    <col min="1" max="1" width="4.77734375" style="1" customWidth="1"/>
    <col min="2" max="2" width="1.6640625" style="1" customWidth="1"/>
    <col min="3" max="3" width="45.44140625" style="1" customWidth="1"/>
    <col min="4" max="4" width="51.6640625" style="1" customWidth="1"/>
    <col min="5" max="5" width="16" style="1" customWidth="1"/>
    <col min="6" max="6" width="19.77734375" style="1" customWidth="1"/>
    <col min="7" max="7" width="17.21875" style="1" customWidth="1"/>
    <col min="8" max="16384" width="8.88671875" style="1"/>
  </cols>
  <sheetData>
    <row r="1" spans="1:8" ht="15.75" thickBot="1">
      <c r="A1" s="4" t="s">
        <v>3096</v>
      </c>
      <c r="F1" s="730"/>
      <c r="G1" s="368"/>
    </row>
    <row r="2" spans="1:8">
      <c r="A2" s="6"/>
      <c r="B2" s="7"/>
      <c r="C2" s="7"/>
      <c r="D2" s="7"/>
      <c r="E2" s="7"/>
      <c r="G2" s="9"/>
    </row>
    <row r="3" spans="1:8" ht="20.25">
      <c r="A3" s="177" t="s">
        <v>1110</v>
      </c>
      <c r="B3" s="731"/>
      <c r="C3" s="731"/>
      <c r="D3" s="731"/>
      <c r="E3" s="731"/>
      <c r="F3" s="731"/>
      <c r="G3" s="732"/>
    </row>
    <row r="4" spans="1:8" ht="20.25">
      <c r="A4" s="179"/>
      <c r="B4" s="174"/>
      <c r="C4" s="174"/>
      <c r="D4" s="174"/>
      <c r="E4" s="174"/>
      <c r="F4" s="174"/>
      <c r="G4" s="733"/>
    </row>
    <row r="5" spans="1:8" ht="20.25">
      <c r="A5" s="734" t="s">
        <v>1936</v>
      </c>
      <c r="B5" s="174"/>
      <c r="C5" s="4" t="s">
        <v>1111</v>
      </c>
      <c r="D5" s="174"/>
      <c r="E5" s="174"/>
      <c r="F5" s="174"/>
      <c r="G5" s="733"/>
    </row>
    <row r="6" spans="1:8" ht="20.25">
      <c r="A6" s="179"/>
      <c r="B6" s="174"/>
      <c r="C6" s="4" t="s">
        <v>1112</v>
      </c>
      <c r="D6" s="174"/>
      <c r="E6" s="174"/>
      <c r="F6" s="174"/>
      <c r="G6" s="733"/>
    </row>
    <row r="7" spans="1:8" ht="20.25">
      <c r="A7" s="179"/>
      <c r="B7" s="174"/>
      <c r="C7" s="4" t="s">
        <v>419</v>
      </c>
      <c r="D7" s="174"/>
      <c r="E7" s="174"/>
      <c r="F7" s="174"/>
      <c r="G7" s="733"/>
    </row>
    <row r="8" spans="1:8" ht="20.25">
      <c r="A8" s="179"/>
      <c r="B8" s="174"/>
      <c r="C8" s="4" t="s">
        <v>420</v>
      </c>
      <c r="D8" s="174"/>
      <c r="E8" s="174"/>
      <c r="F8" s="174"/>
      <c r="G8" s="733"/>
    </row>
    <row r="9" spans="1:8" ht="20.25">
      <c r="A9" s="179"/>
      <c r="B9" s="174"/>
      <c r="C9" s="152" t="s">
        <v>2509</v>
      </c>
      <c r="D9" s="735"/>
      <c r="E9" s="735"/>
      <c r="F9" s="735"/>
      <c r="G9" s="736"/>
      <c r="H9" s="352"/>
    </row>
    <row r="10" spans="1:8" ht="20.25">
      <c r="A10" s="179"/>
      <c r="B10" s="174"/>
      <c r="C10" s="152" t="s">
        <v>2510</v>
      </c>
      <c r="D10" s="735"/>
      <c r="E10" s="735"/>
      <c r="F10" s="735"/>
      <c r="G10" s="736"/>
      <c r="H10" s="352"/>
    </row>
    <row r="11" spans="1:8" ht="20.25">
      <c r="A11" s="179"/>
      <c r="B11" s="174"/>
      <c r="C11" s="4" t="s">
        <v>2511</v>
      </c>
      <c r="D11" s="174"/>
      <c r="E11" s="174"/>
      <c r="F11" s="174"/>
      <c r="G11" s="733"/>
    </row>
    <row r="12" spans="1:8" ht="20.25">
      <c r="A12" s="179"/>
      <c r="B12" s="174"/>
      <c r="C12" s="4" t="s">
        <v>421</v>
      </c>
      <c r="D12" s="174"/>
      <c r="E12" s="174"/>
      <c r="F12" s="174"/>
      <c r="G12" s="733"/>
    </row>
    <row r="13" spans="1:8" ht="20.25">
      <c r="A13" s="179"/>
      <c r="B13" s="174"/>
      <c r="C13" s="4" t="s">
        <v>422</v>
      </c>
      <c r="D13" s="174"/>
      <c r="E13" s="174"/>
      <c r="F13" s="174"/>
      <c r="G13" s="733"/>
    </row>
    <row r="14" spans="1:8" ht="20.25">
      <c r="A14" s="179"/>
      <c r="B14" s="174"/>
      <c r="C14" s="4" t="s">
        <v>423</v>
      </c>
      <c r="D14" s="174"/>
      <c r="E14" s="174"/>
      <c r="F14" s="174"/>
      <c r="G14" s="733"/>
    </row>
    <row r="15" spans="1:8" ht="20.25">
      <c r="A15" s="179"/>
      <c r="B15" s="174"/>
      <c r="C15" s="174"/>
      <c r="D15" s="174"/>
      <c r="E15" s="174"/>
      <c r="F15" s="174"/>
      <c r="G15" s="733"/>
    </row>
    <row r="16" spans="1:8" ht="20.25">
      <c r="A16" s="179"/>
      <c r="B16" s="174"/>
      <c r="C16" s="174"/>
      <c r="D16" s="174"/>
      <c r="E16" s="174"/>
      <c r="F16" s="174"/>
      <c r="G16" s="733"/>
    </row>
    <row r="17" spans="1:7" ht="20.25">
      <c r="A17" s="737" t="s">
        <v>1938</v>
      </c>
      <c r="B17" s="738"/>
      <c r="C17" s="738" t="s">
        <v>424</v>
      </c>
      <c r="D17" s="738"/>
      <c r="E17" s="738"/>
      <c r="F17" s="738"/>
      <c r="G17" s="739"/>
    </row>
    <row r="18" spans="1:7" ht="20.25">
      <c r="A18" s="740" t="s">
        <v>1973</v>
      </c>
      <c r="B18" s="174"/>
      <c r="C18" s="174"/>
      <c r="D18" s="741"/>
      <c r="E18" s="174"/>
      <c r="F18" s="742"/>
      <c r="G18" s="743" t="s">
        <v>1009</v>
      </c>
    </row>
    <row r="19" spans="1:7" ht="20.25">
      <c r="A19" s="740" t="s">
        <v>1979</v>
      </c>
      <c r="B19" s="174"/>
      <c r="C19" s="744" t="s">
        <v>425</v>
      </c>
      <c r="D19" s="745" t="s">
        <v>426</v>
      </c>
      <c r="E19" s="174"/>
      <c r="F19" s="742"/>
      <c r="G19" s="743" t="s">
        <v>427</v>
      </c>
    </row>
    <row r="20" spans="1:7" ht="20.25">
      <c r="A20" s="746">
        <v>1</v>
      </c>
      <c r="B20" s="747"/>
      <c r="C20" s="89" t="s">
        <v>2806</v>
      </c>
      <c r="D20" s="138" t="s">
        <v>2848</v>
      </c>
      <c r="E20" s="89"/>
      <c r="F20" s="433"/>
      <c r="G20" s="425">
        <v>242346628</v>
      </c>
    </row>
    <row r="21" spans="1:7" ht="20.25">
      <c r="A21" s="734">
        <v>2</v>
      </c>
      <c r="B21" s="741"/>
      <c r="C21" s="4" t="s">
        <v>2807</v>
      </c>
      <c r="D21" s="162" t="s">
        <v>2848</v>
      </c>
      <c r="E21" s="4"/>
      <c r="F21" s="373"/>
      <c r="G21" s="254">
        <v>19560721</v>
      </c>
    </row>
    <row r="22" spans="1:7" ht="20.25">
      <c r="A22" s="734">
        <v>3</v>
      </c>
      <c r="B22" s="741"/>
      <c r="C22" s="4" t="s">
        <v>2808</v>
      </c>
      <c r="D22" s="162" t="s">
        <v>2849</v>
      </c>
      <c r="E22" s="4"/>
      <c r="F22" s="373"/>
      <c r="G22" s="254">
        <v>17724222</v>
      </c>
    </row>
    <row r="23" spans="1:7" ht="20.25">
      <c r="A23" s="734">
        <v>4</v>
      </c>
      <c r="B23" s="741"/>
      <c r="C23" s="428" t="s">
        <v>2809</v>
      </c>
      <c r="D23" s="162" t="s">
        <v>2850</v>
      </c>
      <c r="E23" s="4"/>
      <c r="F23" s="373"/>
      <c r="G23" s="254">
        <v>13795026</v>
      </c>
    </row>
    <row r="24" spans="1:7" ht="20.25">
      <c r="A24" s="734">
        <v>5</v>
      </c>
      <c r="B24" s="741"/>
      <c r="C24" s="4" t="s">
        <v>2810</v>
      </c>
      <c r="D24" s="162" t="s">
        <v>2848</v>
      </c>
      <c r="E24" s="4"/>
      <c r="F24" s="373"/>
      <c r="G24" s="254">
        <v>5570000</v>
      </c>
    </row>
    <row r="25" spans="1:7" ht="20.25">
      <c r="A25" s="734">
        <v>6</v>
      </c>
      <c r="B25" s="741"/>
      <c r="C25" s="4" t="s">
        <v>2811</v>
      </c>
      <c r="D25" s="162" t="s">
        <v>2848</v>
      </c>
      <c r="E25" s="4"/>
      <c r="F25" s="373"/>
      <c r="G25" s="254">
        <v>4723648</v>
      </c>
    </row>
    <row r="26" spans="1:7" ht="20.25">
      <c r="A26" s="734">
        <v>7</v>
      </c>
      <c r="B26" s="741"/>
      <c r="C26" s="4" t="s">
        <v>2812</v>
      </c>
      <c r="D26" s="162" t="s">
        <v>2850</v>
      </c>
      <c r="E26" s="4"/>
      <c r="F26" s="373"/>
      <c r="G26" s="254">
        <v>3876210</v>
      </c>
    </row>
    <row r="27" spans="1:7" ht="20.25">
      <c r="A27" s="734">
        <v>8</v>
      </c>
      <c r="B27" s="741"/>
      <c r="C27" s="4" t="s">
        <v>2813</v>
      </c>
      <c r="D27" s="162" t="s">
        <v>2851</v>
      </c>
      <c r="E27" s="4"/>
      <c r="F27" s="373"/>
      <c r="G27" s="254">
        <v>3694443</v>
      </c>
    </row>
    <row r="28" spans="1:7" ht="20.25">
      <c r="A28" s="734">
        <v>9</v>
      </c>
      <c r="B28" s="741"/>
      <c r="C28" s="4" t="s">
        <v>2814</v>
      </c>
      <c r="D28" s="162" t="s">
        <v>2849</v>
      </c>
      <c r="E28" s="4"/>
      <c r="F28" s="373"/>
      <c r="G28" s="254">
        <v>3363046</v>
      </c>
    </row>
    <row r="29" spans="1:7" ht="20.25">
      <c r="A29" s="734">
        <v>10</v>
      </c>
      <c r="B29" s="741"/>
      <c r="C29" s="4" t="s">
        <v>2815</v>
      </c>
      <c r="D29" s="162" t="s">
        <v>2851</v>
      </c>
      <c r="E29" s="4"/>
      <c r="F29" s="373"/>
      <c r="G29" s="254">
        <v>3300890</v>
      </c>
    </row>
    <row r="30" spans="1:7" ht="20.25">
      <c r="A30" s="734">
        <v>11</v>
      </c>
      <c r="B30" s="741"/>
      <c r="C30" s="4" t="s">
        <v>2816</v>
      </c>
      <c r="D30" s="162" t="s">
        <v>2848</v>
      </c>
      <c r="E30" s="4"/>
      <c r="F30" s="373"/>
      <c r="G30" s="254">
        <v>3078303</v>
      </c>
    </row>
    <row r="31" spans="1:7" ht="20.25">
      <c r="A31" s="734">
        <v>12</v>
      </c>
      <c r="B31" s="741"/>
      <c r="C31" s="4" t="s">
        <v>2817</v>
      </c>
      <c r="D31" s="162" t="s">
        <v>2852</v>
      </c>
      <c r="E31" s="4"/>
      <c r="F31" s="373"/>
      <c r="G31" s="254">
        <v>2683108</v>
      </c>
    </row>
    <row r="32" spans="1:7" ht="20.25">
      <c r="A32" s="734">
        <v>13</v>
      </c>
      <c r="B32" s="741"/>
      <c r="C32" s="4" t="s">
        <v>2818</v>
      </c>
      <c r="D32" s="162" t="s">
        <v>2848</v>
      </c>
      <c r="E32" s="4"/>
      <c r="F32" s="373"/>
      <c r="G32" s="254">
        <v>2673407</v>
      </c>
    </row>
    <row r="33" spans="1:7" ht="20.25">
      <c r="A33" s="734">
        <v>14</v>
      </c>
      <c r="B33" s="741"/>
      <c r="C33" s="4" t="s">
        <v>2819</v>
      </c>
      <c r="D33" s="162" t="s">
        <v>2853</v>
      </c>
      <c r="E33" s="4"/>
      <c r="F33" s="373"/>
      <c r="G33" s="254">
        <v>2600873</v>
      </c>
    </row>
    <row r="34" spans="1:7" ht="20.25">
      <c r="A34" s="734">
        <v>15</v>
      </c>
      <c r="B34" s="741"/>
      <c r="C34" s="4" t="s">
        <v>2820</v>
      </c>
      <c r="D34" s="162" t="s">
        <v>2853</v>
      </c>
      <c r="E34" s="4"/>
      <c r="F34" s="373"/>
      <c r="G34" s="254">
        <v>2481545</v>
      </c>
    </row>
    <row r="35" spans="1:7" ht="20.25">
      <c r="A35" s="734">
        <v>16</v>
      </c>
      <c r="B35" s="741"/>
      <c r="C35" s="4" t="s">
        <v>2821</v>
      </c>
      <c r="D35" s="162" t="s">
        <v>2851</v>
      </c>
      <c r="E35" s="4"/>
      <c r="F35" s="373"/>
      <c r="G35" s="254">
        <v>2457086</v>
      </c>
    </row>
    <row r="36" spans="1:7" ht="20.25">
      <c r="A36" s="734">
        <v>17</v>
      </c>
      <c r="B36" s="741"/>
      <c r="C36" s="4" t="s">
        <v>2822</v>
      </c>
      <c r="D36" s="162" t="s">
        <v>2852</v>
      </c>
      <c r="E36" s="4"/>
      <c r="F36" s="373"/>
      <c r="G36" s="254">
        <v>2322674</v>
      </c>
    </row>
    <row r="37" spans="1:7" ht="20.25">
      <c r="A37" s="734">
        <v>18</v>
      </c>
      <c r="B37" s="741"/>
      <c r="C37" s="4" t="s">
        <v>2823</v>
      </c>
      <c r="D37" s="162" t="s">
        <v>2848</v>
      </c>
      <c r="E37" s="4"/>
      <c r="F37" s="373"/>
      <c r="G37" s="254">
        <v>2295932</v>
      </c>
    </row>
    <row r="38" spans="1:7" ht="20.25">
      <c r="A38" s="734">
        <v>19</v>
      </c>
      <c r="B38" s="741"/>
      <c r="C38" s="4" t="s">
        <v>2824</v>
      </c>
      <c r="D38" s="162" t="s">
        <v>2854</v>
      </c>
      <c r="E38" s="4"/>
      <c r="F38" s="373"/>
      <c r="G38" s="254">
        <v>2229519</v>
      </c>
    </row>
    <row r="39" spans="1:7" ht="20.25">
      <c r="A39" s="734">
        <v>20</v>
      </c>
      <c r="B39" s="741"/>
      <c r="C39" s="4" t="s">
        <v>2825</v>
      </c>
      <c r="D39" s="162" t="s">
        <v>2855</v>
      </c>
      <c r="E39" s="4"/>
      <c r="F39" s="373"/>
      <c r="G39" s="254">
        <v>2129060</v>
      </c>
    </row>
    <row r="40" spans="1:7" ht="20.25">
      <c r="A40" s="734">
        <v>21</v>
      </c>
      <c r="B40" s="741"/>
      <c r="C40" s="4" t="s">
        <v>2826</v>
      </c>
      <c r="D40" s="162" t="s">
        <v>2854</v>
      </c>
      <c r="E40" s="4"/>
      <c r="F40" s="373"/>
      <c r="G40" s="254">
        <v>2126449</v>
      </c>
    </row>
    <row r="41" spans="1:7" ht="20.25">
      <c r="A41" s="734">
        <v>22</v>
      </c>
      <c r="B41" s="741"/>
      <c r="C41" s="4" t="s">
        <v>2827</v>
      </c>
      <c r="D41" s="162" t="s">
        <v>2852</v>
      </c>
      <c r="E41" s="4"/>
      <c r="F41" s="373"/>
      <c r="G41" s="254">
        <v>1936496</v>
      </c>
    </row>
    <row r="42" spans="1:7" ht="20.25">
      <c r="A42" s="734">
        <v>23</v>
      </c>
      <c r="B42" s="741"/>
      <c r="C42" s="4" t="s">
        <v>2828</v>
      </c>
      <c r="D42" s="162" t="s">
        <v>2848</v>
      </c>
      <c r="E42" s="4"/>
      <c r="F42" s="373"/>
      <c r="G42" s="254">
        <v>1904072</v>
      </c>
    </row>
    <row r="43" spans="1:7" ht="20.25">
      <c r="A43" s="734">
        <v>24</v>
      </c>
      <c r="B43" s="741"/>
      <c r="C43" s="4" t="s">
        <v>2829</v>
      </c>
      <c r="D43" s="162" t="s">
        <v>2854</v>
      </c>
      <c r="E43" s="4"/>
      <c r="F43" s="373"/>
      <c r="G43" s="254">
        <v>1752619</v>
      </c>
    </row>
    <row r="44" spans="1:7" ht="20.25">
      <c r="A44" s="734">
        <v>25</v>
      </c>
      <c r="B44" s="741"/>
      <c r="C44" s="4" t="s">
        <v>2830</v>
      </c>
      <c r="D44" s="162" t="s">
        <v>2853</v>
      </c>
      <c r="E44" s="4"/>
      <c r="F44" s="373"/>
      <c r="G44" s="254">
        <v>1705394</v>
      </c>
    </row>
    <row r="45" spans="1:7" ht="20.25">
      <c r="A45" s="734">
        <v>26</v>
      </c>
      <c r="B45" s="741"/>
      <c r="C45" s="4" t="s">
        <v>2831</v>
      </c>
      <c r="D45" s="162" t="s">
        <v>2852</v>
      </c>
      <c r="E45" s="4"/>
      <c r="F45" s="373"/>
      <c r="G45" s="254">
        <v>1683467</v>
      </c>
    </row>
    <row r="46" spans="1:7" ht="20.25">
      <c r="A46" s="734">
        <v>27</v>
      </c>
      <c r="B46" s="741"/>
      <c r="C46" s="4" t="s">
        <v>2832</v>
      </c>
      <c r="D46" s="162" t="s">
        <v>2854</v>
      </c>
      <c r="E46" s="4"/>
      <c r="F46" s="373"/>
      <c r="G46" s="254">
        <v>1636573</v>
      </c>
    </row>
    <row r="47" spans="1:7" ht="20.25">
      <c r="A47" s="734">
        <v>28</v>
      </c>
      <c r="B47" s="741"/>
      <c r="C47" s="4" t="s">
        <v>2833</v>
      </c>
      <c r="D47" s="453" t="s">
        <v>2852</v>
      </c>
      <c r="E47" s="428"/>
      <c r="F47" s="249"/>
      <c r="G47" s="254">
        <v>1488399</v>
      </c>
    </row>
    <row r="48" spans="1:7" ht="20.25">
      <c r="A48" s="734">
        <v>29</v>
      </c>
      <c r="B48" s="741"/>
      <c r="C48" s="4" t="s">
        <v>2834</v>
      </c>
      <c r="D48" s="162" t="s">
        <v>2848</v>
      </c>
      <c r="E48" s="4"/>
      <c r="F48" s="373"/>
      <c r="G48" s="254">
        <v>1470213</v>
      </c>
    </row>
    <row r="49" spans="1:7" ht="20.25">
      <c r="A49" s="734">
        <v>30</v>
      </c>
      <c r="B49" s="741"/>
      <c r="C49" s="4" t="s">
        <v>2835</v>
      </c>
      <c r="D49" s="162" t="s">
        <v>2855</v>
      </c>
      <c r="E49" s="4"/>
      <c r="F49" s="373"/>
      <c r="G49" s="254">
        <v>1446926</v>
      </c>
    </row>
    <row r="50" spans="1:7" ht="20.25">
      <c r="A50" s="734">
        <v>31</v>
      </c>
      <c r="B50" s="741"/>
      <c r="C50" s="4" t="s">
        <v>2836</v>
      </c>
      <c r="D50" s="162" t="s">
        <v>2848</v>
      </c>
      <c r="E50" s="4"/>
      <c r="F50" s="373"/>
      <c r="G50" s="254">
        <v>1403898</v>
      </c>
    </row>
    <row r="51" spans="1:7" ht="20.25">
      <c r="A51" s="734">
        <v>32</v>
      </c>
      <c r="B51" s="741"/>
      <c r="C51" s="4" t="s">
        <v>2837</v>
      </c>
      <c r="D51" s="162" t="s">
        <v>2854</v>
      </c>
      <c r="E51" s="4"/>
      <c r="F51" s="373"/>
      <c r="G51" s="254">
        <v>1387000</v>
      </c>
    </row>
    <row r="52" spans="1:7" ht="20.25">
      <c r="A52" s="734">
        <v>33</v>
      </c>
      <c r="B52" s="741"/>
      <c r="C52" s="4" t="s">
        <v>2838</v>
      </c>
      <c r="D52" s="162" t="s">
        <v>2848</v>
      </c>
      <c r="E52" s="4"/>
      <c r="F52" s="373"/>
      <c r="G52" s="254">
        <v>1350000</v>
      </c>
    </row>
    <row r="53" spans="1:7" ht="20.25">
      <c r="A53" s="734">
        <v>34</v>
      </c>
      <c r="B53" s="741"/>
      <c r="C53" s="4" t="s">
        <v>2839</v>
      </c>
      <c r="D53" s="162" t="s">
        <v>2850</v>
      </c>
      <c r="E53" s="4"/>
      <c r="F53" s="373"/>
      <c r="G53" s="254">
        <v>1325890</v>
      </c>
    </row>
    <row r="54" spans="1:7" ht="20.25">
      <c r="A54" s="734">
        <v>35</v>
      </c>
      <c r="B54" s="741"/>
      <c r="C54" s="4" t="s">
        <v>2840</v>
      </c>
      <c r="D54" s="162" t="s">
        <v>2850</v>
      </c>
      <c r="E54" s="4"/>
      <c r="F54" s="373"/>
      <c r="G54" s="254">
        <v>1250256</v>
      </c>
    </row>
    <row r="55" spans="1:7" ht="20.25">
      <c r="A55" s="734">
        <v>36</v>
      </c>
      <c r="B55" s="741"/>
      <c r="C55" s="4" t="s">
        <v>2841</v>
      </c>
      <c r="D55" s="162" t="s">
        <v>2848</v>
      </c>
      <c r="E55" s="4"/>
      <c r="F55" s="373"/>
      <c r="G55" s="254">
        <v>1247199</v>
      </c>
    </row>
    <row r="56" spans="1:7" ht="20.25">
      <c r="A56" s="734">
        <v>37</v>
      </c>
      <c r="B56" s="741"/>
      <c r="C56" s="4" t="s">
        <v>2842</v>
      </c>
      <c r="D56" s="162" t="s">
        <v>2849</v>
      </c>
      <c r="E56" s="4"/>
      <c r="F56" s="373"/>
      <c r="G56" s="254">
        <v>1188272</v>
      </c>
    </row>
    <row r="57" spans="1:7" ht="20.25">
      <c r="A57" s="734">
        <v>38</v>
      </c>
      <c r="B57" s="741"/>
      <c r="C57" s="4" t="s">
        <v>2843</v>
      </c>
      <c r="D57" s="162" t="s">
        <v>2856</v>
      </c>
      <c r="E57" s="4"/>
      <c r="F57" s="373"/>
      <c r="G57" s="254">
        <v>1182409</v>
      </c>
    </row>
    <row r="58" spans="1:7" ht="20.25">
      <c r="A58" s="734">
        <v>39</v>
      </c>
      <c r="B58" s="741"/>
      <c r="C58" s="4" t="s">
        <v>2844</v>
      </c>
      <c r="D58" s="162" t="s">
        <v>2856</v>
      </c>
      <c r="E58" s="4"/>
      <c r="F58" s="373"/>
      <c r="G58" s="254">
        <v>1143673</v>
      </c>
    </row>
    <row r="59" spans="1:7" ht="20.25">
      <c r="A59" s="734">
        <v>40</v>
      </c>
      <c r="B59" s="741"/>
      <c r="C59" s="4" t="s">
        <v>2845</v>
      </c>
      <c r="D59" s="162" t="s">
        <v>2853</v>
      </c>
      <c r="E59" s="4"/>
      <c r="F59" s="373"/>
      <c r="G59" s="254">
        <v>1124500</v>
      </c>
    </row>
    <row r="60" spans="1:7" ht="20.25">
      <c r="A60" s="734">
        <v>41</v>
      </c>
      <c r="B60" s="741"/>
      <c r="C60" s="4" t="s">
        <v>2846</v>
      </c>
      <c r="D60" s="162" t="s">
        <v>2848</v>
      </c>
      <c r="E60" s="4"/>
      <c r="F60" s="373"/>
      <c r="G60" s="254">
        <v>1104903</v>
      </c>
    </row>
    <row r="61" spans="1:7" ht="20.25">
      <c r="A61" s="734">
        <v>42</v>
      </c>
      <c r="B61" s="741"/>
      <c r="C61" s="4" t="s">
        <v>2847</v>
      </c>
      <c r="D61" s="162" t="s">
        <v>2857</v>
      </c>
      <c r="E61" s="4"/>
      <c r="F61" s="373"/>
      <c r="G61" s="254">
        <v>1071971</v>
      </c>
    </row>
    <row r="62" spans="1:7" ht="21" thickBot="1">
      <c r="A62" s="748">
        <v>43</v>
      </c>
      <c r="B62" s="749"/>
      <c r="C62" s="750" t="s">
        <v>3009</v>
      </c>
      <c r="D62" s="749"/>
      <c r="E62" s="751"/>
      <c r="F62" s="752"/>
      <c r="G62" s="753">
        <f>SUM(G20:G61)</f>
        <v>374836920</v>
      </c>
    </row>
    <row r="63" spans="1:7" ht="20.25">
      <c r="A63" s="735"/>
      <c r="B63" s="735"/>
      <c r="C63" s="735"/>
      <c r="D63" s="174"/>
      <c r="E63" s="174"/>
      <c r="F63" s="754"/>
      <c r="G63" s="174"/>
    </row>
    <row r="64" spans="1:7" ht="20.25">
      <c r="A64" s="186"/>
      <c r="B64" s="186"/>
      <c r="C64" s="186"/>
      <c r="D64" s="186"/>
      <c r="E64" s="186"/>
      <c r="F64" s="186"/>
      <c r="G64" s="186"/>
    </row>
    <row r="65" spans="1:7" ht="20.25">
      <c r="A65" s="731" t="s">
        <v>428</v>
      </c>
      <c r="B65" s="186"/>
      <c r="C65" s="186"/>
      <c r="D65" s="186"/>
      <c r="E65" s="186"/>
      <c r="F65" s="186"/>
      <c r="G65" s="186"/>
    </row>
    <row r="66" spans="1:7" ht="20.25">
      <c r="A66" s="174" t="s">
        <v>1947</v>
      </c>
      <c r="B66" s="174"/>
      <c r="C66" s="174"/>
      <c r="D66" s="174"/>
      <c r="E66" s="174"/>
      <c r="F66" s="174"/>
      <c r="G66" s="174"/>
    </row>
  </sheetData>
  <printOptions horizontalCentered="1" verticalCentered="1"/>
  <pageMargins left="0.42" right="0.36" top="0.5" bottom="0.51" header="0.5" footer="0.26"/>
  <pageSetup scale="52"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2:G80"/>
  <sheetViews>
    <sheetView defaultGridColor="0" topLeftCell="A43" colorId="22" zoomScale="70" zoomScaleNormal="70" zoomScaleSheetLayoutView="70" workbookViewId="0">
      <selection activeCell="A2" sqref="A2"/>
    </sheetView>
  </sheetViews>
  <sheetFormatPr defaultColWidth="9.6640625" defaultRowHeight="15"/>
  <cols>
    <col min="1" max="1" width="4.6640625" style="1" customWidth="1"/>
    <col min="2" max="2" width="1.6640625" style="1" customWidth="1"/>
    <col min="3" max="3" width="43" style="1" customWidth="1"/>
    <col min="4" max="4" width="41.6640625" style="1" customWidth="1"/>
    <col min="5" max="5" width="17.33203125" style="1" customWidth="1"/>
    <col min="6" max="6" width="9.6640625" style="1" customWidth="1"/>
    <col min="7" max="7" width="25.5546875" style="1" customWidth="1"/>
    <col min="8" max="16384" width="9.6640625" style="1"/>
  </cols>
  <sheetData>
    <row r="2" spans="1:7" ht="15.75" thickBot="1">
      <c r="A2" s="130" t="str">
        <f>'Data Sheet'!$A$49</f>
        <v>Annual Report of The Brooklyn Union Gas Company d/b/a National Grid New York</v>
      </c>
      <c r="G2" s="755" t="str">
        <f>'Data Sheet'!$A$45</f>
        <v>Year ended December 31, 2016</v>
      </c>
    </row>
    <row r="3" spans="1:7">
      <c r="A3" s="6"/>
      <c r="B3" s="7"/>
      <c r="C3" s="7"/>
      <c r="D3" s="7"/>
      <c r="E3" s="7"/>
      <c r="F3" s="7"/>
      <c r="G3" s="9"/>
    </row>
    <row r="4" spans="1:7" ht="15.75">
      <c r="A4" s="10" t="s">
        <v>1110</v>
      </c>
      <c r="B4" s="11"/>
      <c r="C4" s="11"/>
      <c r="D4" s="11"/>
      <c r="E4" s="11"/>
      <c r="F4" s="11"/>
      <c r="G4" s="19"/>
    </row>
    <row r="5" spans="1:7">
      <c r="A5" s="270"/>
      <c r="B5" s="23"/>
      <c r="C5" s="23"/>
      <c r="D5" s="23"/>
      <c r="E5" s="23"/>
      <c r="F5" s="23"/>
      <c r="G5" s="24"/>
    </row>
    <row r="6" spans="1:7">
      <c r="A6" s="756" t="s">
        <v>1973</v>
      </c>
      <c r="D6" s="83"/>
      <c r="E6" s="367" t="s">
        <v>2995</v>
      </c>
      <c r="F6" s="274" t="s">
        <v>1920</v>
      </c>
      <c r="G6" s="31" t="s">
        <v>1009</v>
      </c>
    </row>
    <row r="7" spans="1:7" ht="15.75" thickBot="1">
      <c r="A7" s="757" t="s">
        <v>1979</v>
      </c>
      <c r="B7" s="75"/>
      <c r="C7" s="758" t="s">
        <v>425</v>
      </c>
      <c r="D7" s="759" t="s">
        <v>426</v>
      </c>
      <c r="E7" s="758" t="s">
        <v>2996</v>
      </c>
      <c r="F7" s="759" t="s">
        <v>2997</v>
      </c>
      <c r="G7" s="760" t="s">
        <v>427</v>
      </c>
    </row>
    <row r="8" spans="1:7">
      <c r="A8" s="756">
        <v>1</v>
      </c>
      <c r="C8" s="1" t="s">
        <v>2858</v>
      </c>
      <c r="D8" s="83" t="s">
        <v>2848</v>
      </c>
      <c r="F8" s="83"/>
      <c r="G8" s="95">
        <v>1048125</v>
      </c>
    </row>
    <row r="9" spans="1:7">
      <c r="A9" s="756">
        <v>2</v>
      </c>
      <c r="C9" s="1" t="s">
        <v>2859</v>
      </c>
      <c r="D9" s="83" t="s">
        <v>2848</v>
      </c>
      <c r="F9" s="83"/>
      <c r="G9" s="95">
        <v>1021899</v>
      </c>
    </row>
    <row r="10" spans="1:7">
      <c r="A10" s="756">
        <v>3</v>
      </c>
      <c r="C10" s="1" t="s">
        <v>2860</v>
      </c>
      <c r="D10" s="83" t="s">
        <v>2854</v>
      </c>
      <c r="F10" s="83"/>
      <c r="G10" s="95">
        <v>1012699</v>
      </c>
    </row>
    <row r="11" spans="1:7">
      <c r="A11" s="756">
        <v>4</v>
      </c>
      <c r="C11" s="1" t="s">
        <v>2861</v>
      </c>
      <c r="D11" s="83" t="s">
        <v>2851</v>
      </c>
      <c r="F11" s="83"/>
      <c r="G11" s="95">
        <v>961280</v>
      </c>
    </row>
    <row r="12" spans="1:7">
      <c r="A12" s="756">
        <v>5</v>
      </c>
      <c r="C12" s="1" t="s">
        <v>2862</v>
      </c>
      <c r="D12" s="83" t="s">
        <v>2848</v>
      </c>
      <c r="F12" s="83"/>
      <c r="G12" s="95">
        <v>940915</v>
      </c>
    </row>
    <row r="13" spans="1:7">
      <c r="A13" s="756">
        <v>6</v>
      </c>
      <c r="C13" s="1" t="s">
        <v>2863</v>
      </c>
      <c r="D13" s="83" t="s">
        <v>2856</v>
      </c>
      <c r="F13" s="83"/>
      <c r="G13" s="95">
        <v>852587</v>
      </c>
    </row>
    <row r="14" spans="1:7">
      <c r="A14" s="756">
        <v>7</v>
      </c>
      <c r="C14" s="1" t="s">
        <v>2864</v>
      </c>
      <c r="D14" s="83" t="s">
        <v>2852</v>
      </c>
      <c r="F14" s="83"/>
      <c r="G14" s="95">
        <v>835357</v>
      </c>
    </row>
    <row r="15" spans="1:7">
      <c r="A15" s="756">
        <v>8</v>
      </c>
      <c r="C15" s="1" t="s">
        <v>2865</v>
      </c>
      <c r="D15" s="83" t="s">
        <v>2853</v>
      </c>
      <c r="F15" s="83"/>
      <c r="G15" s="95">
        <v>813364</v>
      </c>
    </row>
    <row r="16" spans="1:7">
      <c r="A16" s="756">
        <v>9</v>
      </c>
      <c r="C16" s="1" t="s">
        <v>2866</v>
      </c>
      <c r="D16" s="83" t="s">
        <v>2911</v>
      </c>
      <c r="F16" s="83"/>
      <c r="G16" s="95">
        <v>785716</v>
      </c>
    </row>
    <row r="17" spans="1:7">
      <c r="A17" s="756">
        <v>10</v>
      </c>
      <c r="C17" s="1" t="s">
        <v>2867</v>
      </c>
      <c r="D17" s="83" t="s">
        <v>2849</v>
      </c>
      <c r="F17" s="83"/>
      <c r="G17" s="95">
        <v>774370</v>
      </c>
    </row>
    <row r="18" spans="1:7">
      <c r="A18" s="756">
        <v>11</v>
      </c>
      <c r="C18" s="1" t="s">
        <v>2868</v>
      </c>
      <c r="D18" s="83" t="s">
        <v>2855</v>
      </c>
      <c r="F18" s="83"/>
      <c r="G18" s="95">
        <v>748913</v>
      </c>
    </row>
    <row r="19" spans="1:7">
      <c r="A19" s="756">
        <v>12</v>
      </c>
      <c r="C19" s="1" t="s">
        <v>2869</v>
      </c>
      <c r="D19" s="83" t="s">
        <v>2848</v>
      </c>
      <c r="F19" s="83"/>
      <c r="G19" s="95">
        <v>713785</v>
      </c>
    </row>
    <row r="20" spans="1:7">
      <c r="A20" s="756">
        <v>13</v>
      </c>
      <c r="C20" s="1" t="s">
        <v>2870</v>
      </c>
      <c r="D20" s="83" t="s">
        <v>2848</v>
      </c>
      <c r="F20" s="83"/>
      <c r="G20" s="95">
        <v>700021</v>
      </c>
    </row>
    <row r="21" spans="1:7">
      <c r="A21" s="756">
        <v>14</v>
      </c>
      <c r="C21" s="1" t="s">
        <v>2871</v>
      </c>
      <c r="D21" s="83" t="s">
        <v>2850</v>
      </c>
      <c r="F21" s="83"/>
      <c r="G21" s="95">
        <v>698335</v>
      </c>
    </row>
    <row r="22" spans="1:7">
      <c r="A22" s="756">
        <v>15</v>
      </c>
      <c r="C22" s="1" t="s">
        <v>2872</v>
      </c>
      <c r="D22" s="83" t="s">
        <v>2912</v>
      </c>
      <c r="F22" s="83"/>
      <c r="G22" s="95">
        <v>634296</v>
      </c>
    </row>
    <row r="23" spans="1:7">
      <c r="A23" s="756">
        <v>16</v>
      </c>
      <c r="C23" s="1" t="s">
        <v>2873</v>
      </c>
      <c r="D23" s="83" t="s">
        <v>2853</v>
      </c>
      <c r="F23" s="83"/>
      <c r="G23" s="95">
        <v>630708</v>
      </c>
    </row>
    <row r="24" spans="1:7">
      <c r="A24" s="756">
        <v>17</v>
      </c>
      <c r="C24" s="1" t="s">
        <v>2874</v>
      </c>
      <c r="D24" s="83" t="s">
        <v>2851</v>
      </c>
      <c r="F24" s="83"/>
      <c r="G24" s="95">
        <v>619622</v>
      </c>
    </row>
    <row r="25" spans="1:7">
      <c r="A25" s="756">
        <v>18</v>
      </c>
      <c r="C25" s="1" t="s">
        <v>2875</v>
      </c>
      <c r="D25" s="83" t="s">
        <v>2850</v>
      </c>
      <c r="F25" s="83"/>
      <c r="G25" s="95">
        <v>606837</v>
      </c>
    </row>
    <row r="26" spans="1:7">
      <c r="A26" s="756">
        <v>19</v>
      </c>
      <c r="C26" s="628" t="s">
        <v>2876</v>
      </c>
      <c r="D26" s="83" t="s">
        <v>2852</v>
      </c>
      <c r="F26" s="83"/>
      <c r="G26" s="95">
        <v>571444</v>
      </c>
    </row>
    <row r="27" spans="1:7">
      <c r="A27" s="756">
        <v>20</v>
      </c>
      <c r="C27" s="1" t="s">
        <v>2877</v>
      </c>
      <c r="D27" s="83" t="s">
        <v>2848</v>
      </c>
      <c r="F27" s="83"/>
      <c r="G27" s="95">
        <v>563000</v>
      </c>
    </row>
    <row r="28" spans="1:7">
      <c r="A28" s="756">
        <v>21</v>
      </c>
      <c r="C28" s="1" t="s">
        <v>2878</v>
      </c>
      <c r="D28" s="83" t="s">
        <v>2850</v>
      </c>
      <c r="F28" s="83"/>
      <c r="G28" s="95">
        <v>551195</v>
      </c>
    </row>
    <row r="29" spans="1:7">
      <c r="A29" s="756">
        <v>22</v>
      </c>
      <c r="C29" s="1" t="s">
        <v>2879</v>
      </c>
      <c r="D29" s="83" t="s">
        <v>2852</v>
      </c>
      <c r="F29" s="83"/>
      <c r="G29" s="95">
        <v>535662</v>
      </c>
    </row>
    <row r="30" spans="1:7">
      <c r="A30" s="756">
        <v>23</v>
      </c>
      <c r="C30" s="1" t="s">
        <v>2880</v>
      </c>
      <c r="D30" s="83" t="s">
        <v>2854</v>
      </c>
      <c r="F30" s="83"/>
      <c r="G30" s="95">
        <v>528308</v>
      </c>
    </row>
    <row r="31" spans="1:7">
      <c r="A31" s="756">
        <v>24</v>
      </c>
      <c r="C31" s="1" t="s">
        <v>2881</v>
      </c>
      <c r="D31" s="83" t="s">
        <v>2913</v>
      </c>
      <c r="F31" s="83"/>
      <c r="G31" s="95">
        <v>506879</v>
      </c>
    </row>
    <row r="32" spans="1:7">
      <c r="A32" s="756">
        <v>25</v>
      </c>
      <c r="C32" s="1" t="s">
        <v>2882</v>
      </c>
      <c r="D32" s="83" t="s">
        <v>2851</v>
      </c>
      <c r="F32" s="83"/>
      <c r="G32" s="95">
        <v>490500</v>
      </c>
    </row>
    <row r="33" spans="1:7">
      <c r="A33" s="756">
        <v>26</v>
      </c>
      <c r="C33" s="1" t="s">
        <v>2883</v>
      </c>
      <c r="D33" s="83" t="s">
        <v>2849</v>
      </c>
      <c r="F33" s="83"/>
      <c r="G33" s="95">
        <v>472002</v>
      </c>
    </row>
    <row r="34" spans="1:7">
      <c r="A34" s="756">
        <v>27</v>
      </c>
      <c r="C34" s="1" t="s">
        <v>2884</v>
      </c>
      <c r="D34" s="83" t="s">
        <v>2913</v>
      </c>
      <c r="F34" s="83"/>
      <c r="G34" s="95">
        <v>463194</v>
      </c>
    </row>
    <row r="35" spans="1:7">
      <c r="A35" s="756">
        <v>28</v>
      </c>
      <c r="C35" s="1" t="s">
        <v>2885</v>
      </c>
      <c r="D35" s="83" t="s">
        <v>2848</v>
      </c>
      <c r="F35" s="83"/>
      <c r="G35" s="95">
        <v>453097</v>
      </c>
    </row>
    <row r="36" spans="1:7">
      <c r="A36" s="756">
        <v>29</v>
      </c>
      <c r="C36" s="1" t="s">
        <v>2886</v>
      </c>
      <c r="D36" s="83" t="s">
        <v>2848</v>
      </c>
      <c r="F36" s="83"/>
      <c r="G36" s="95">
        <v>449113</v>
      </c>
    </row>
    <row r="37" spans="1:7">
      <c r="A37" s="756">
        <v>30</v>
      </c>
      <c r="C37" s="1" t="s">
        <v>2887</v>
      </c>
      <c r="D37" s="83" t="s">
        <v>2851</v>
      </c>
      <c r="F37" s="83"/>
      <c r="G37" s="95">
        <v>428391</v>
      </c>
    </row>
    <row r="38" spans="1:7">
      <c r="A38" s="756">
        <v>31</v>
      </c>
      <c r="C38" s="1" t="s">
        <v>2888</v>
      </c>
      <c r="D38" s="83" t="s">
        <v>2852</v>
      </c>
      <c r="F38" s="83"/>
      <c r="G38" s="95">
        <v>425078</v>
      </c>
    </row>
    <row r="39" spans="1:7">
      <c r="A39" s="756">
        <v>32</v>
      </c>
      <c r="C39" s="1" t="s">
        <v>2889</v>
      </c>
      <c r="D39" s="83" t="s">
        <v>2853</v>
      </c>
      <c r="F39" s="83"/>
      <c r="G39" s="95">
        <v>409315</v>
      </c>
    </row>
    <row r="40" spans="1:7">
      <c r="A40" s="756">
        <v>33</v>
      </c>
      <c r="C40" s="1" t="s">
        <v>2890</v>
      </c>
      <c r="D40" s="83" t="s">
        <v>2853</v>
      </c>
      <c r="F40" s="83"/>
      <c r="G40" s="95">
        <v>403458</v>
      </c>
    </row>
    <row r="41" spans="1:7">
      <c r="A41" s="756">
        <v>34</v>
      </c>
      <c r="C41" s="1" t="s">
        <v>2891</v>
      </c>
      <c r="D41" s="83" t="s">
        <v>2855</v>
      </c>
      <c r="F41" s="83"/>
      <c r="G41" s="95">
        <v>392836</v>
      </c>
    </row>
    <row r="42" spans="1:7">
      <c r="A42" s="756">
        <v>35</v>
      </c>
      <c r="C42" s="1" t="s">
        <v>2892</v>
      </c>
      <c r="D42" s="83" t="s">
        <v>2848</v>
      </c>
      <c r="F42" s="83"/>
      <c r="G42" s="95">
        <v>380934</v>
      </c>
    </row>
    <row r="43" spans="1:7">
      <c r="A43" s="756">
        <v>36</v>
      </c>
      <c r="C43" s="1" t="s">
        <v>2893</v>
      </c>
      <c r="D43" s="83" t="s">
        <v>2852</v>
      </c>
      <c r="F43" s="83"/>
      <c r="G43" s="95">
        <v>380543</v>
      </c>
    </row>
    <row r="44" spans="1:7">
      <c r="A44" s="756">
        <v>37</v>
      </c>
      <c r="C44" s="1" t="s">
        <v>2894</v>
      </c>
      <c r="D44" s="83" t="s">
        <v>2854</v>
      </c>
      <c r="F44" s="83"/>
      <c r="G44" s="95">
        <v>370706</v>
      </c>
    </row>
    <row r="45" spans="1:7">
      <c r="A45" s="756">
        <v>38</v>
      </c>
      <c r="C45" s="1" t="s">
        <v>2895</v>
      </c>
      <c r="D45" s="83" t="s">
        <v>2850</v>
      </c>
      <c r="F45" s="83"/>
      <c r="G45" s="95">
        <v>369064</v>
      </c>
    </row>
    <row r="46" spans="1:7">
      <c r="A46" s="756">
        <v>39</v>
      </c>
      <c r="C46" s="1" t="s">
        <v>2896</v>
      </c>
      <c r="D46" s="83" t="s">
        <v>2855</v>
      </c>
      <c r="F46" s="83"/>
      <c r="G46" s="95">
        <v>365119</v>
      </c>
    </row>
    <row r="47" spans="1:7">
      <c r="A47" s="756">
        <v>40</v>
      </c>
      <c r="C47" s="1" t="s">
        <v>2897</v>
      </c>
      <c r="D47" s="83" t="s">
        <v>2853</v>
      </c>
      <c r="F47" s="83"/>
      <c r="G47" s="95">
        <v>350611</v>
      </c>
    </row>
    <row r="48" spans="1:7">
      <c r="A48" s="756">
        <v>41</v>
      </c>
      <c r="C48" s="1" t="s">
        <v>2898</v>
      </c>
      <c r="D48" s="83" t="s">
        <v>2851</v>
      </c>
      <c r="F48" s="83"/>
      <c r="G48" s="95">
        <v>338385</v>
      </c>
    </row>
    <row r="49" spans="1:7">
      <c r="A49" s="756">
        <v>42</v>
      </c>
      <c r="C49" s="1" t="s">
        <v>2899</v>
      </c>
      <c r="D49" s="83" t="s">
        <v>2857</v>
      </c>
      <c r="F49" s="83"/>
      <c r="G49" s="95">
        <v>325768</v>
      </c>
    </row>
    <row r="50" spans="1:7">
      <c r="A50" s="756">
        <v>43</v>
      </c>
      <c r="C50" s="1" t="s">
        <v>2900</v>
      </c>
      <c r="D50" s="87" t="s">
        <v>2914</v>
      </c>
      <c r="E50" s="628"/>
      <c r="F50" s="87"/>
      <c r="G50" s="95">
        <v>325732</v>
      </c>
    </row>
    <row r="51" spans="1:7">
      <c r="A51" s="756">
        <v>44</v>
      </c>
      <c r="C51" s="1" t="s">
        <v>2901</v>
      </c>
      <c r="D51" s="83" t="s">
        <v>2857</v>
      </c>
      <c r="F51" s="83"/>
      <c r="G51" s="95">
        <v>319599</v>
      </c>
    </row>
    <row r="52" spans="1:7">
      <c r="A52" s="756">
        <v>45</v>
      </c>
      <c r="C52" s="1" t="s">
        <v>2902</v>
      </c>
      <c r="D52" s="83" t="s">
        <v>2850</v>
      </c>
      <c r="F52" s="83"/>
      <c r="G52" s="95">
        <v>313775</v>
      </c>
    </row>
    <row r="53" spans="1:7">
      <c r="A53" s="756">
        <v>46</v>
      </c>
      <c r="C53" s="1" t="s">
        <v>2903</v>
      </c>
      <c r="D53" s="83" t="s">
        <v>2848</v>
      </c>
      <c r="F53" s="83"/>
      <c r="G53" s="95">
        <v>309992</v>
      </c>
    </row>
    <row r="54" spans="1:7">
      <c r="A54" s="756">
        <v>47</v>
      </c>
      <c r="C54" s="1" t="s">
        <v>2904</v>
      </c>
      <c r="D54" s="83" t="s">
        <v>2913</v>
      </c>
      <c r="F54" s="83"/>
      <c r="G54" s="95">
        <v>306616</v>
      </c>
    </row>
    <row r="55" spans="1:7">
      <c r="A55" s="756">
        <v>48</v>
      </c>
      <c r="C55" s="1" t="s">
        <v>2905</v>
      </c>
      <c r="D55" s="83" t="s">
        <v>2853</v>
      </c>
      <c r="F55" s="83"/>
      <c r="G55" s="95">
        <v>282975</v>
      </c>
    </row>
    <row r="56" spans="1:7">
      <c r="A56" s="756">
        <v>49</v>
      </c>
      <c r="C56" s="1" t="s">
        <v>2906</v>
      </c>
      <c r="D56" s="83" t="s">
        <v>2854</v>
      </c>
      <c r="F56" s="83"/>
      <c r="G56" s="95">
        <v>280375</v>
      </c>
    </row>
    <row r="57" spans="1:7">
      <c r="A57" s="756">
        <v>50</v>
      </c>
      <c r="C57" s="1" t="s">
        <v>2907</v>
      </c>
      <c r="D57" s="83" t="s">
        <v>2852</v>
      </c>
      <c r="F57" s="83"/>
      <c r="G57" s="95">
        <v>270518</v>
      </c>
    </row>
    <row r="58" spans="1:7">
      <c r="A58" s="756">
        <v>51</v>
      </c>
      <c r="C58" s="1" t="s">
        <v>2908</v>
      </c>
      <c r="D58" s="83" t="s">
        <v>2848</v>
      </c>
      <c r="F58" s="83"/>
      <c r="G58" s="95">
        <v>260762</v>
      </c>
    </row>
    <row r="59" spans="1:7">
      <c r="A59" s="756">
        <v>52</v>
      </c>
      <c r="C59" s="1" t="s">
        <v>2909</v>
      </c>
      <c r="D59" s="83" t="s">
        <v>2850</v>
      </c>
      <c r="F59" s="83"/>
      <c r="G59" s="95">
        <v>258610</v>
      </c>
    </row>
    <row r="60" spans="1:7">
      <c r="A60" s="756">
        <v>53</v>
      </c>
      <c r="C60" s="1" t="s">
        <v>2910</v>
      </c>
      <c r="D60" s="83" t="s">
        <v>2855</v>
      </c>
      <c r="F60" s="83"/>
      <c r="G60" s="95">
        <v>251565</v>
      </c>
    </row>
    <row r="61" spans="1:7">
      <c r="A61" s="756">
        <v>54</v>
      </c>
      <c r="C61" s="367" t="s">
        <v>3009</v>
      </c>
      <c r="D61" s="83"/>
      <c r="F61" s="83"/>
      <c r="G61" s="761">
        <f>SUM(G8:G60)</f>
        <v>28103950</v>
      </c>
    </row>
    <row r="62" spans="1:7">
      <c r="A62" s="756">
        <v>55</v>
      </c>
      <c r="D62" s="83"/>
      <c r="F62" s="83"/>
      <c r="G62" s="95"/>
    </row>
    <row r="63" spans="1:7" ht="15.75" thickBot="1">
      <c r="A63" s="756">
        <v>56</v>
      </c>
      <c r="C63" s="1" t="s">
        <v>1681</v>
      </c>
      <c r="D63" s="83"/>
      <c r="F63" s="83"/>
      <c r="G63" s="762">
        <f>G61+'24'!G62</f>
        <v>402940870</v>
      </c>
    </row>
    <row r="64" spans="1:7" ht="16.5" thickTop="1" thickBot="1">
      <c r="A64" s="757">
        <v>57</v>
      </c>
      <c r="B64" s="75"/>
      <c r="C64" s="75"/>
      <c r="D64" s="763"/>
      <c r="E64" s="75"/>
      <c r="F64" s="763"/>
      <c r="G64" s="764"/>
    </row>
    <row r="66" spans="1:7">
      <c r="A66" s="13" t="s">
        <v>429</v>
      </c>
      <c r="B66" s="13"/>
      <c r="C66" s="13"/>
      <c r="D66" s="13"/>
      <c r="E66" s="13"/>
      <c r="F66" s="13"/>
      <c r="G66" s="13"/>
    </row>
    <row r="70" spans="1:7">
      <c r="G70" s="674"/>
    </row>
    <row r="72" spans="1:7">
      <c r="C72" s="113"/>
    </row>
    <row r="75" spans="1:7">
      <c r="C75" s="113"/>
    </row>
    <row r="76" spans="1:7">
      <c r="C76" s="113"/>
    </row>
    <row r="77" spans="1:7">
      <c r="C77" s="113"/>
    </row>
    <row r="78" spans="1:7">
      <c r="C78" s="113"/>
    </row>
    <row r="79" spans="1:7">
      <c r="C79" s="113"/>
    </row>
    <row r="80" spans="1:7">
      <c r="C80" s="113"/>
    </row>
  </sheetData>
  <printOptions horizontalCentered="1" verticalCentered="1"/>
  <pageMargins left="0.5" right="0.36" top="0.25" bottom="0.36" header="0.5" footer="0.5"/>
  <pageSetup scale="56" fitToHeight="2"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C153"/>
  <sheetViews>
    <sheetView defaultGridColor="0" colorId="22" zoomScale="70" zoomScaleNormal="70" workbookViewId="0">
      <selection activeCell="B27" sqref="B27"/>
    </sheetView>
  </sheetViews>
  <sheetFormatPr defaultColWidth="9.6640625" defaultRowHeight="15"/>
  <cols>
    <col min="1" max="1" width="5.6640625" style="1" customWidth="1"/>
    <col min="2" max="2" width="93.21875" style="1" customWidth="1"/>
    <col min="3" max="3" width="30.6640625" style="1" customWidth="1"/>
    <col min="4" max="16384" width="9.6640625" style="1"/>
  </cols>
  <sheetData>
    <row r="1" spans="1:3" ht="15.75" thickBot="1">
      <c r="A1" s="2" t="str">
        <f>'Data Sheet'!$A$49</f>
        <v>Annual Report of The Brooklyn Union Gas Company d/b/a National Grid New York</v>
      </c>
      <c r="C1" s="368" t="str">
        <f>'Data Sheet'!$A$45</f>
        <v>Year ended December 31, 2016</v>
      </c>
    </row>
    <row r="2" spans="1:3">
      <c r="A2" s="6"/>
      <c r="B2" s="7"/>
      <c r="C2" s="9"/>
    </row>
    <row r="3" spans="1:3" ht="15.75">
      <c r="A3" s="10" t="s">
        <v>430</v>
      </c>
      <c r="B3" s="13"/>
      <c r="C3" s="14"/>
    </row>
    <row r="4" spans="1:3">
      <c r="A4" s="73"/>
      <c r="C4" s="43"/>
    </row>
    <row r="5" spans="1:3">
      <c r="A5" s="73"/>
      <c r="B5" s="1" t="s">
        <v>431</v>
      </c>
      <c r="C5" s="43"/>
    </row>
    <row r="6" spans="1:3">
      <c r="A6" s="73"/>
      <c r="B6" s="1" t="s">
        <v>432</v>
      </c>
      <c r="C6" s="43"/>
    </row>
    <row r="7" spans="1:3">
      <c r="A7" s="73"/>
      <c r="B7" s="1" t="s">
        <v>433</v>
      </c>
      <c r="C7" s="43"/>
    </row>
    <row r="8" spans="1:3">
      <c r="A8" s="73"/>
      <c r="B8" s="1" t="s">
        <v>434</v>
      </c>
      <c r="C8" s="43"/>
    </row>
    <row r="9" spans="1:3">
      <c r="A9" s="73"/>
      <c r="C9" s="43"/>
    </row>
    <row r="10" spans="1:3">
      <c r="A10" s="73"/>
      <c r="B10" s="1" t="s">
        <v>435</v>
      </c>
      <c r="C10" s="43"/>
    </row>
    <row r="11" spans="1:3">
      <c r="A11" s="73"/>
      <c r="B11" s="1" t="s">
        <v>436</v>
      </c>
      <c r="C11" s="43"/>
    </row>
    <row r="12" spans="1:3">
      <c r="A12" s="73"/>
      <c r="B12" s="1" t="s">
        <v>437</v>
      </c>
      <c r="C12" s="43"/>
    </row>
    <row r="13" spans="1:3">
      <c r="A13" s="73"/>
      <c r="B13" s="1" t="s">
        <v>438</v>
      </c>
      <c r="C13" s="43"/>
    </row>
    <row r="14" spans="1:3">
      <c r="A14" s="73"/>
      <c r="B14" s="1" t="s">
        <v>439</v>
      </c>
      <c r="C14" s="43"/>
    </row>
    <row r="15" spans="1:3">
      <c r="A15" s="73"/>
      <c r="C15" s="43"/>
    </row>
    <row r="16" spans="1:3">
      <c r="A16" s="73"/>
      <c r="B16" s="1" t="s">
        <v>440</v>
      </c>
      <c r="C16" s="43"/>
    </row>
    <row r="17" spans="1:3" ht="15.75" thickBot="1">
      <c r="A17" s="74"/>
      <c r="B17" s="75"/>
      <c r="C17" s="77"/>
    </row>
    <row r="18" spans="1:3">
      <c r="A18" s="765"/>
      <c r="B18" s="106"/>
      <c r="C18" s="108"/>
    </row>
    <row r="19" spans="1:3">
      <c r="A19" s="765"/>
      <c r="B19" s="766"/>
      <c r="C19" s="767"/>
    </row>
    <row r="20" spans="1:3" ht="17.25" customHeight="1">
      <c r="A20" s="765"/>
      <c r="B20" s="766" t="s">
        <v>3037</v>
      </c>
      <c r="C20" s="767">
        <v>347141</v>
      </c>
    </row>
    <row r="21" spans="1:3" ht="20.25" customHeight="1">
      <c r="A21" s="765"/>
      <c r="B21" s="1" t="s">
        <v>3038</v>
      </c>
      <c r="C21" s="767"/>
    </row>
    <row r="22" spans="1:3">
      <c r="A22" s="765"/>
      <c r="C22" s="767"/>
    </row>
    <row r="23" spans="1:3">
      <c r="A23" s="765"/>
      <c r="B23" s="766" t="s">
        <v>3039</v>
      </c>
      <c r="C23" s="767">
        <v>22691800</v>
      </c>
    </row>
    <row r="24" spans="1:3" ht="20.25" customHeight="1">
      <c r="A24" s="765"/>
      <c r="B24" s="766" t="s">
        <v>3040</v>
      </c>
      <c r="C24" s="767"/>
    </row>
    <row r="25" spans="1:3" ht="18.75" customHeight="1">
      <c r="A25" s="765"/>
      <c r="B25" s="766" t="s">
        <v>3041</v>
      </c>
      <c r="C25" s="767"/>
    </row>
    <row r="26" spans="1:3">
      <c r="A26" s="765"/>
      <c r="B26" s="766"/>
      <c r="C26" s="767"/>
    </row>
    <row r="27" spans="1:3" ht="17.25" customHeight="1">
      <c r="A27" s="765"/>
      <c r="B27" s="766" t="s">
        <v>2618</v>
      </c>
      <c r="C27" s="767">
        <v>48440873</v>
      </c>
    </row>
    <row r="28" spans="1:3">
      <c r="A28" s="765"/>
      <c r="B28" s="766"/>
      <c r="C28" s="767"/>
    </row>
    <row r="29" spans="1:3" ht="18.75" customHeight="1">
      <c r="A29" s="765"/>
      <c r="B29" s="4" t="s">
        <v>3042</v>
      </c>
      <c r="C29" s="767">
        <v>3655211</v>
      </c>
    </row>
    <row r="30" spans="1:3" ht="17.25" customHeight="1">
      <c r="A30" s="765"/>
      <c r="B30" s="766" t="s">
        <v>3043</v>
      </c>
      <c r="C30" s="767"/>
    </row>
    <row r="31" spans="1:3" ht="17.25" customHeight="1">
      <c r="A31" s="765"/>
      <c r="B31" s="766" t="s">
        <v>3044</v>
      </c>
      <c r="C31" s="767"/>
    </row>
    <row r="32" spans="1:3">
      <c r="A32" s="765"/>
      <c r="B32" s="766"/>
      <c r="C32" s="767"/>
    </row>
    <row r="33" spans="1:3">
      <c r="A33" s="765"/>
      <c r="B33" s="766" t="s">
        <v>3045</v>
      </c>
      <c r="C33" s="767">
        <v>680793</v>
      </c>
    </row>
    <row r="34" spans="1:3" ht="17.25" customHeight="1">
      <c r="A34" s="765"/>
      <c r="B34" s="1" t="s">
        <v>3046</v>
      </c>
      <c r="C34" s="767"/>
    </row>
    <row r="35" spans="1:3">
      <c r="A35" s="765"/>
      <c r="C35" s="767"/>
    </row>
    <row r="36" spans="1:3" ht="15.75" thickBot="1">
      <c r="A36" s="765"/>
      <c r="B36" s="766" t="s">
        <v>1009</v>
      </c>
      <c r="C36" s="769">
        <f>SUM(C20:C33)</f>
        <v>75815818</v>
      </c>
    </row>
    <row r="37" spans="1:3" ht="15.75" thickTop="1">
      <c r="A37" s="765"/>
      <c r="B37" s="766"/>
      <c r="C37" s="108"/>
    </row>
    <row r="38" spans="1:3">
      <c r="A38" s="765"/>
      <c r="B38" s="766"/>
      <c r="C38" s="108"/>
    </row>
    <row r="39" spans="1:3">
      <c r="A39" s="765"/>
      <c r="B39" s="766"/>
      <c r="C39" s="108"/>
    </row>
    <row r="40" spans="1:3">
      <c r="A40" s="765"/>
      <c r="C40" s="108"/>
    </row>
    <row r="41" spans="1:3">
      <c r="A41" s="765"/>
      <c r="B41" s="766"/>
      <c r="C41" s="768"/>
    </row>
    <row r="42" spans="1:3">
      <c r="A42" s="765"/>
      <c r="B42" s="766"/>
      <c r="C42" s="108"/>
    </row>
    <row r="43" spans="1:3">
      <c r="A43" s="765"/>
      <c r="C43" s="108"/>
    </row>
    <row r="44" spans="1:3">
      <c r="A44" s="765"/>
      <c r="B44" s="766"/>
      <c r="C44" s="108"/>
    </row>
    <row r="45" spans="1:3">
      <c r="A45" s="765"/>
      <c r="B45" s="106"/>
      <c r="C45" s="108"/>
    </row>
    <row r="46" spans="1:3">
      <c r="A46" s="765"/>
      <c r="B46" s="106"/>
      <c r="C46" s="108"/>
    </row>
    <row r="47" spans="1:3">
      <c r="A47" s="765"/>
      <c r="B47" s="106"/>
      <c r="C47" s="108"/>
    </row>
    <row r="48" spans="1:3">
      <c r="A48" s="765"/>
      <c r="B48" s="106"/>
      <c r="C48" s="108"/>
    </row>
    <row r="49" spans="1:3">
      <c r="A49" s="765"/>
      <c r="B49" s="106"/>
      <c r="C49" s="108"/>
    </row>
    <row r="50" spans="1:3">
      <c r="A50" s="765"/>
      <c r="B50" s="106"/>
      <c r="C50" s="108"/>
    </row>
    <row r="51" spans="1:3">
      <c r="A51" s="765"/>
      <c r="B51" s="106"/>
      <c r="C51" s="108"/>
    </row>
    <row r="52" spans="1:3">
      <c r="A52" s="765"/>
      <c r="B52" s="106"/>
      <c r="C52" s="108"/>
    </row>
    <row r="53" spans="1:3">
      <c r="A53" s="765"/>
      <c r="B53" s="106"/>
      <c r="C53" s="108"/>
    </row>
    <row r="54" spans="1:3">
      <c r="A54" s="765"/>
      <c r="B54" s="106"/>
      <c r="C54" s="108"/>
    </row>
    <row r="55" spans="1:3">
      <c r="A55" s="765"/>
      <c r="B55" s="106"/>
      <c r="C55" s="108"/>
    </row>
    <row r="56" spans="1:3">
      <c r="A56" s="765"/>
      <c r="B56" s="106"/>
      <c r="C56" s="108"/>
    </row>
    <row r="57" spans="1:3">
      <c r="A57" s="765"/>
      <c r="B57" s="106"/>
      <c r="C57" s="108"/>
    </row>
    <row r="58" spans="1:3">
      <c r="A58" s="765"/>
      <c r="B58" s="106"/>
      <c r="C58" s="108"/>
    </row>
    <row r="59" spans="1:3">
      <c r="A59" s="765"/>
      <c r="B59" s="106"/>
      <c r="C59" s="108"/>
    </row>
    <row r="60" spans="1:3">
      <c r="A60" s="765"/>
      <c r="B60" s="106"/>
      <c r="C60" s="108"/>
    </row>
    <row r="61" spans="1:3">
      <c r="A61" s="765"/>
      <c r="B61" s="106"/>
      <c r="C61" s="108"/>
    </row>
    <row r="62" spans="1:3">
      <c r="A62" s="765"/>
      <c r="B62" s="106"/>
      <c r="C62" s="108"/>
    </row>
    <row r="63" spans="1:3">
      <c r="A63" s="765"/>
      <c r="B63" s="106"/>
      <c r="C63" s="108"/>
    </row>
    <row r="64" spans="1:3">
      <c r="A64" s="765"/>
      <c r="B64" s="106"/>
      <c r="C64" s="108"/>
    </row>
    <row r="65" spans="1:3">
      <c r="A65" s="765"/>
      <c r="B65" s="106"/>
      <c r="C65" s="108"/>
    </row>
    <row r="66" spans="1:3">
      <c r="A66" s="765"/>
      <c r="B66" s="106"/>
      <c r="C66" s="108"/>
    </row>
    <row r="67" spans="1:3" ht="15.75" thickBot="1">
      <c r="A67" s="770"/>
      <c r="B67" s="110"/>
      <c r="C67" s="112"/>
    </row>
    <row r="68" spans="1:3">
      <c r="A68" s="1" t="s">
        <v>2284</v>
      </c>
    </row>
    <row r="69" spans="1:3">
      <c r="A69" s="13" t="s">
        <v>441</v>
      </c>
      <c r="B69" s="13"/>
      <c r="C69" s="13"/>
    </row>
    <row r="70" spans="1:3" ht="15.75" thickBot="1">
      <c r="A70" s="2" t="str">
        <f>'Data Sheet'!$A$49</f>
        <v>Annual Report of The Brooklyn Union Gas Company d/b/a National Grid New York</v>
      </c>
      <c r="C70" s="227" t="str">
        <f>'Data Sheet'!$A$45</f>
        <v>Year ended December 31, 2016</v>
      </c>
    </row>
    <row r="71" spans="1:3">
      <c r="A71" s="6"/>
      <c r="B71" s="7"/>
      <c r="C71" s="9"/>
    </row>
    <row r="72" spans="1:3" ht="15.75">
      <c r="A72" s="10" t="s">
        <v>442</v>
      </c>
      <c r="B72" s="13"/>
      <c r="C72" s="14"/>
    </row>
    <row r="73" spans="1:3" ht="15.75" thickBot="1">
      <c r="A73" s="74"/>
      <c r="B73" s="75"/>
      <c r="C73" s="77"/>
    </row>
    <row r="74" spans="1:3">
      <c r="A74" s="765"/>
      <c r="B74" s="106"/>
      <c r="C74" s="108"/>
    </row>
    <row r="75" spans="1:3">
      <c r="A75" s="765"/>
      <c r="B75" s="106"/>
      <c r="C75" s="108"/>
    </row>
    <row r="76" spans="1:3">
      <c r="A76" s="765"/>
      <c r="B76" s="106"/>
      <c r="C76" s="108"/>
    </row>
    <row r="77" spans="1:3">
      <c r="A77" s="765"/>
      <c r="B77" s="106"/>
      <c r="C77" s="108"/>
    </row>
    <row r="78" spans="1:3">
      <c r="A78" s="765"/>
      <c r="B78" s="106"/>
      <c r="C78" s="108"/>
    </row>
    <row r="79" spans="1:3">
      <c r="A79" s="765"/>
      <c r="B79" s="106"/>
      <c r="C79" s="108"/>
    </row>
    <row r="80" spans="1:3">
      <c r="A80" s="765"/>
      <c r="B80" s="106"/>
      <c r="C80" s="108"/>
    </row>
    <row r="81" spans="1:3">
      <c r="A81" s="765"/>
      <c r="B81" s="106"/>
      <c r="C81" s="108"/>
    </row>
    <row r="82" spans="1:3">
      <c r="A82" s="765"/>
      <c r="B82" s="106"/>
      <c r="C82" s="108"/>
    </row>
    <row r="83" spans="1:3">
      <c r="A83" s="765"/>
      <c r="B83" s="106"/>
      <c r="C83" s="108"/>
    </row>
    <row r="84" spans="1:3">
      <c r="A84" s="765"/>
      <c r="B84" s="106"/>
      <c r="C84" s="108"/>
    </row>
    <row r="85" spans="1:3">
      <c r="A85" s="765"/>
      <c r="B85" s="106"/>
      <c r="C85" s="108"/>
    </row>
    <row r="86" spans="1:3">
      <c r="A86" s="765"/>
      <c r="B86" s="106"/>
      <c r="C86" s="108"/>
    </row>
    <row r="87" spans="1:3">
      <c r="A87" s="765"/>
      <c r="B87" s="106"/>
      <c r="C87" s="108"/>
    </row>
    <row r="88" spans="1:3">
      <c r="A88" s="765"/>
      <c r="B88" s="106"/>
      <c r="C88" s="108"/>
    </row>
    <row r="89" spans="1:3">
      <c r="A89" s="765"/>
      <c r="B89" s="106"/>
      <c r="C89" s="108"/>
    </row>
    <row r="90" spans="1:3">
      <c r="A90" s="765"/>
      <c r="B90" s="106"/>
      <c r="C90" s="108"/>
    </row>
    <row r="91" spans="1:3">
      <c r="A91" s="765"/>
      <c r="B91" s="106"/>
      <c r="C91" s="108"/>
    </row>
    <row r="92" spans="1:3">
      <c r="A92" s="765"/>
      <c r="B92" s="106"/>
      <c r="C92" s="108"/>
    </row>
    <row r="93" spans="1:3">
      <c r="A93" s="765"/>
      <c r="B93" s="106"/>
      <c r="C93" s="108"/>
    </row>
    <row r="94" spans="1:3">
      <c r="A94" s="765"/>
      <c r="B94" s="106"/>
      <c r="C94" s="108"/>
    </row>
    <row r="95" spans="1:3">
      <c r="A95" s="765"/>
      <c r="B95" s="106"/>
      <c r="C95" s="108"/>
    </row>
    <row r="96" spans="1:3">
      <c r="A96" s="765"/>
      <c r="B96" s="106"/>
      <c r="C96" s="108"/>
    </row>
    <row r="97" spans="1:3">
      <c r="A97" s="765"/>
      <c r="B97" s="106"/>
      <c r="C97" s="108"/>
    </row>
    <row r="98" spans="1:3">
      <c r="A98" s="765"/>
      <c r="B98" s="106"/>
      <c r="C98" s="108"/>
    </row>
    <row r="99" spans="1:3">
      <c r="A99" s="765"/>
      <c r="B99" s="106"/>
      <c r="C99" s="108"/>
    </row>
    <row r="100" spans="1:3">
      <c r="A100" s="765"/>
      <c r="B100" s="106"/>
      <c r="C100" s="108"/>
    </row>
    <row r="101" spans="1:3">
      <c r="A101" s="765"/>
      <c r="B101" s="106"/>
      <c r="C101" s="108"/>
    </row>
    <row r="102" spans="1:3">
      <c r="A102" s="765"/>
      <c r="B102" s="106"/>
      <c r="C102" s="108"/>
    </row>
    <row r="103" spans="1:3">
      <c r="A103" s="765"/>
      <c r="B103" s="106"/>
      <c r="C103" s="108"/>
    </row>
    <row r="104" spans="1:3">
      <c r="A104" s="765"/>
      <c r="B104" s="106"/>
      <c r="C104" s="108"/>
    </row>
    <row r="105" spans="1:3">
      <c r="A105" s="765"/>
      <c r="B105" s="106"/>
      <c r="C105" s="108"/>
    </row>
    <row r="106" spans="1:3">
      <c r="A106" s="765"/>
      <c r="B106" s="106"/>
      <c r="C106" s="108"/>
    </row>
    <row r="107" spans="1:3">
      <c r="A107" s="765"/>
      <c r="B107" s="106"/>
      <c r="C107" s="108"/>
    </row>
    <row r="108" spans="1:3">
      <c r="A108" s="765"/>
      <c r="B108" s="106"/>
      <c r="C108" s="108"/>
    </row>
    <row r="109" spans="1:3">
      <c r="A109" s="765"/>
      <c r="B109" s="106"/>
      <c r="C109" s="108"/>
    </row>
    <row r="110" spans="1:3">
      <c r="A110" s="765"/>
      <c r="B110" s="106"/>
      <c r="C110" s="108"/>
    </row>
    <row r="111" spans="1:3">
      <c r="A111" s="765"/>
      <c r="B111" s="106"/>
      <c r="C111" s="108"/>
    </row>
    <row r="112" spans="1:3">
      <c r="A112" s="765"/>
      <c r="B112" s="106"/>
      <c r="C112" s="108"/>
    </row>
    <row r="113" spans="1:3">
      <c r="A113" s="765"/>
      <c r="B113" s="106"/>
      <c r="C113" s="108"/>
    </row>
    <row r="114" spans="1:3">
      <c r="A114" s="765"/>
      <c r="B114" s="106"/>
      <c r="C114" s="108"/>
    </row>
    <row r="115" spans="1:3">
      <c r="A115" s="765"/>
      <c r="B115" s="106"/>
      <c r="C115" s="108"/>
    </row>
    <row r="116" spans="1:3">
      <c r="A116" s="765"/>
      <c r="B116" s="106"/>
      <c r="C116" s="108"/>
    </row>
    <row r="117" spans="1:3">
      <c r="A117" s="765"/>
      <c r="B117" s="106"/>
      <c r="C117" s="108"/>
    </row>
    <row r="118" spans="1:3">
      <c r="A118" s="765"/>
      <c r="B118" s="106"/>
      <c r="C118" s="108"/>
    </row>
    <row r="119" spans="1:3">
      <c r="A119" s="765"/>
      <c r="B119" s="106"/>
      <c r="C119" s="108"/>
    </row>
    <row r="120" spans="1:3">
      <c r="A120" s="765"/>
      <c r="B120" s="106"/>
      <c r="C120" s="108"/>
    </row>
    <row r="121" spans="1:3">
      <c r="A121" s="765"/>
      <c r="B121" s="106"/>
      <c r="C121" s="108"/>
    </row>
    <row r="122" spans="1:3">
      <c r="A122" s="765"/>
      <c r="B122" s="106"/>
      <c r="C122" s="108"/>
    </row>
    <row r="123" spans="1:3">
      <c r="A123" s="765"/>
      <c r="B123" s="106"/>
      <c r="C123" s="108"/>
    </row>
    <row r="124" spans="1:3">
      <c r="A124" s="765"/>
      <c r="B124" s="106"/>
      <c r="C124" s="108"/>
    </row>
    <row r="125" spans="1:3">
      <c r="A125" s="765"/>
      <c r="B125" s="106"/>
      <c r="C125" s="108"/>
    </row>
    <row r="126" spans="1:3">
      <c r="A126" s="765"/>
      <c r="B126" s="106"/>
      <c r="C126" s="108"/>
    </row>
    <row r="127" spans="1:3">
      <c r="A127" s="765"/>
      <c r="B127" s="106"/>
      <c r="C127" s="108"/>
    </row>
    <row r="128" spans="1:3">
      <c r="A128" s="765"/>
      <c r="B128" s="106"/>
      <c r="C128" s="108"/>
    </row>
    <row r="129" spans="1:3">
      <c r="A129" s="765"/>
      <c r="B129" s="106"/>
      <c r="C129" s="108"/>
    </row>
    <row r="130" spans="1:3">
      <c r="A130" s="765"/>
      <c r="B130" s="106"/>
      <c r="C130" s="108"/>
    </row>
    <row r="131" spans="1:3">
      <c r="A131" s="765"/>
      <c r="B131" s="106"/>
      <c r="C131" s="108"/>
    </row>
    <row r="132" spans="1:3">
      <c r="A132" s="765"/>
      <c r="B132" s="106"/>
      <c r="C132" s="108"/>
    </row>
    <row r="133" spans="1:3">
      <c r="A133" s="765"/>
      <c r="B133" s="106"/>
      <c r="C133" s="108"/>
    </row>
    <row r="134" spans="1:3" ht="15.75" thickBot="1">
      <c r="A134" s="770"/>
      <c r="B134" s="110"/>
      <c r="C134" s="112"/>
    </row>
    <row r="135" spans="1:3">
      <c r="C135" s="5" t="s">
        <v>2284</v>
      </c>
    </row>
    <row r="136" spans="1:3">
      <c r="A136" s="13" t="s">
        <v>443</v>
      </c>
      <c r="B136" s="13"/>
      <c r="C136" s="13"/>
    </row>
    <row r="138" spans="1:3">
      <c r="B138" s="4"/>
    </row>
    <row r="143" spans="1:3">
      <c r="B143" s="113"/>
    </row>
    <row r="146" spans="2:2">
      <c r="B146" s="113"/>
    </row>
    <row r="147" spans="2:2">
      <c r="B147" s="113"/>
    </row>
    <row r="148" spans="2:2">
      <c r="B148" s="113"/>
    </row>
    <row r="149" spans="2:2">
      <c r="B149" s="113"/>
    </row>
    <row r="150" spans="2:2">
      <c r="B150" s="113"/>
    </row>
    <row r="151" spans="2:2">
      <c r="B151" s="113"/>
    </row>
    <row r="152" spans="2:2">
      <c r="B152" s="113"/>
    </row>
    <row r="153" spans="2:2">
      <c r="B153" s="113"/>
    </row>
  </sheetData>
  <printOptions horizontalCentered="1" verticalCentered="1"/>
  <pageMargins left="0.25" right="0.25" top="0.25" bottom="0.25" header="0" footer="0"/>
  <pageSetup scale="66" orientation="portrait" r:id="rId1"/>
  <headerFooter alignWithMargins="0"/>
  <rowBreaks count="1" manualBreakCount="1">
    <brk id="69" max="16383" man="1"/>
  </row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127"/>
  <sheetViews>
    <sheetView defaultGridColor="0" topLeftCell="F19" colorId="22" zoomScale="70" zoomScaleNormal="70" zoomScaleSheetLayoutView="70" workbookViewId="0">
      <selection activeCell="D1" sqref="D1"/>
    </sheetView>
  </sheetViews>
  <sheetFormatPr defaultColWidth="9.6640625" defaultRowHeight="15"/>
  <cols>
    <col min="1" max="1" width="5" style="1" customWidth="1"/>
    <col min="2" max="2" width="121.88671875" style="1" customWidth="1"/>
    <col min="3" max="3" width="6.21875" style="1" customWidth="1"/>
    <col min="4" max="4" width="7.77734375" style="1" customWidth="1"/>
    <col min="5" max="5" width="1.6640625" style="1" hidden="1" customWidth="1"/>
    <col min="6" max="6" width="80" style="1" customWidth="1"/>
    <col min="7" max="7" width="3.21875" style="1" customWidth="1"/>
    <col min="8" max="8" width="22.109375" style="1" customWidth="1"/>
    <col min="9" max="9" width="1.6640625" style="1" customWidth="1"/>
    <col min="10" max="16384" width="9.6640625" style="1"/>
  </cols>
  <sheetData>
    <row r="1" spans="1:9" ht="18" customHeight="1" thickBot="1">
      <c r="A1" s="2" t="str">
        <f>'Data Sheet'!$A$55</f>
        <v>Annual Report of The Brooklyn Union Gas Company d/b/a National Grid New York                                                                                 Year ended December 31, 2016</v>
      </c>
      <c r="B1" s="2"/>
      <c r="C1" s="227"/>
      <c r="D1" s="130" t="str">
        <f>'Data Sheet'!$A$49</f>
        <v>Annual Report of The Brooklyn Union Gas Company d/b/a National Grid New York</v>
      </c>
      <c r="E1" s="771"/>
      <c r="F1" s="772"/>
      <c r="G1" s="2" t="str">
        <f>'Data Sheet'!$A$45</f>
        <v>Year ended December 31, 2016</v>
      </c>
      <c r="H1" s="227"/>
      <c r="I1" s="772"/>
    </row>
    <row r="2" spans="1:9" ht="18" customHeight="1">
      <c r="A2" s="773" t="s">
        <v>516</v>
      </c>
      <c r="B2" s="774"/>
      <c r="C2" s="775"/>
      <c r="D2" s="773"/>
      <c r="E2" s="774"/>
      <c r="F2" s="774"/>
      <c r="G2" s="774"/>
      <c r="H2" s="774"/>
      <c r="I2" s="775"/>
    </row>
    <row r="3" spans="1:9" ht="15.6" customHeight="1">
      <c r="A3" s="232" t="s">
        <v>444</v>
      </c>
      <c r="B3" s="263"/>
      <c r="C3" s="776"/>
      <c r="D3" s="232" t="s">
        <v>445</v>
      </c>
      <c r="E3" s="263"/>
      <c r="F3" s="263"/>
      <c r="G3" s="263"/>
      <c r="H3" s="263"/>
      <c r="I3" s="776"/>
    </row>
    <row r="4" spans="1:9" ht="18" customHeight="1">
      <c r="A4" s="73"/>
      <c r="C4" s="43"/>
      <c r="D4" s="73"/>
      <c r="I4" s="43"/>
    </row>
    <row r="5" spans="1:9" ht="18" customHeight="1">
      <c r="A5" s="777" t="s">
        <v>1936</v>
      </c>
      <c r="B5" s="778" t="s">
        <v>446</v>
      </c>
      <c r="C5" s="14"/>
      <c r="D5" s="779"/>
      <c r="E5" s="780"/>
      <c r="F5" s="91" t="s">
        <v>516</v>
      </c>
      <c r="G5" s="780"/>
      <c r="H5" s="91"/>
      <c r="I5" s="92"/>
    </row>
    <row r="6" spans="1:9" ht="18" customHeight="1">
      <c r="A6" s="781"/>
      <c r="B6" s="778" t="s">
        <v>1138</v>
      </c>
      <c r="C6" s="14"/>
      <c r="D6" s="73"/>
      <c r="E6" s="273"/>
      <c r="G6" s="273"/>
      <c r="H6" s="367" t="s">
        <v>1139</v>
      </c>
      <c r="I6" s="43"/>
    </row>
    <row r="7" spans="1:9" ht="18" customHeight="1">
      <c r="A7" s="781"/>
      <c r="B7" s="778" t="s">
        <v>1140</v>
      </c>
      <c r="C7" s="43"/>
      <c r="D7" s="272" t="s">
        <v>1973</v>
      </c>
      <c r="E7" s="273"/>
      <c r="F7" s="367" t="s">
        <v>1801</v>
      </c>
      <c r="G7" s="273"/>
      <c r="H7" s="367" t="s">
        <v>1771</v>
      </c>
      <c r="I7" s="43"/>
    </row>
    <row r="8" spans="1:9" ht="18" customHeight="1">
      <c r="A8" s="777" t="s">
        <v>1938</v>
      </c>
      <c r="B8" s="778" t="s">
        <v>1141</v>
      </c>
      <c r="C8" s="14"/>
      <c r="D8" s="272" t="s">
        <v>1979</v>
      </c>
      <c r="E8" s="273"/>
      <c r="F8" s="367" t="s">
        <v>2070</v>
      </c>
      <c r="G8" s="273"/>
      <c r="H8" s="367" t="s">
        <v>2071</v>
      </c>
      <c r="I8" s="43"/>
    </row>
    <row r="9" spans="1:9" ht="18" customHeight="1">
      <c r="A9" s="781"/>
      <c r="B9" s="778" t="s">
        <v>1142</v>
      </c>
      <c r="C9" s="14"/>
      <c r="D9" s="270"/>
      <c r="E9" s="277"/>
      <c r="F9" s="23"/>
      <c r="G9" s="277"/>
      <c r="H9" s="23"/>
      <c r="I9" s="24"/>
    </row>
    <row r="10" spans="1:9" ht="18" customHeight="1">
      <c r="A10" s="781"/>
      <c r="B10" s="778" t="s">
        <v>1143</v>
      </c>
      <c r="C10" s="14"/>
      <c r="D10" s="73"/>
      <c r="E10" s="273"/>
      <c r="F10" s="782" t="s">
        <v>1144</v>
      </c>
      <c r="G10" s="273"/>
      <c r="I10" s="43"/>
    </row>
    <row r="11" spans="1:9" ht="18" customHeight="1">
      <c r="A11" s="777" t="s">
        <v>1939</v>
      </c>
      <c r="B11" s="778" t="s">
        <v>1145</v>
      </c>
      <c r="C11" s="14"/>
      <c r="D11" s="272" t="s">
        <v>1969</v>
      </c>
      <c r="E11" s="273"/>
      <c r="F11" s="1" t="s">
        <v>1146</v>
      </c>
      <c r="G11" s="783" t="s">
        <v>2998</v>
      </c>
      <c r="H11" s="784">
        <v>2270569984</v>
      </c>
      <c r="I11" s="43"/>
    </row>
    <row r="12" spans="1:9" ht="18" customHeight="1">
      <c r="A12" s="781"/>
      <c r="B12" s="778" t="s">
        <v>1147</v>
      </c>
      <c r="C12" s="14"/>
      <c r="D12" s="272" t="s">
        <v>519</v>
      </c>
      <c r="E12" s="273"/>
      <c r="F12" s="1" t="s">
        <v>1148</v>
      </c>
      <c r="G12" s="783" t="s">
        <v>2998</v>
      </c>
      <c r="H12" s="784">
        <v>2350166375</v>
      </c>
      <c r="I12" s="43"/>
    </row>
    <row r="13" spans="1:9" ht="18" customHeight="1">
      <c r="A13" s="777" t="s">
        <v>1942</v>
      </c>
      <c r="B13" s="778" t="s">
        <v>1149</v>
      </c>
      <c r="C13" s="14"/>
      <c r="D13" s="272" t="s">
        <v>560</v>
      </c>
      <c r="E13" s="273"/>
      <c r="F13" s="628" t="s">
        <v>1150</v>
      </c>
      <c r="G13" s="783" t="s">
        <v>2998</v>
      </c>
      <c r="H13" s="784">
        <v>1869042110</v>
      </c>
      <c r="I13" s="43"/>
    </row>
    <row r="14" spans="1:9" ht="18" customHeight="1">
      <c r="A14" s="781" t="s">
        <v>516</v>
      </c>
      <c r="B14" s="778" t="s">
        <v>1151</v>
      </c>
      <c r="C14" s="14"/>
      <c r="D14" s="272" t="s">
        <v>569</v>
      </c>
      <c r="E14" s="273"/>
      <c r="F14" s="1" t="s">
        <v>1152</v>
      </c>
      <c r="G14" s="783" t="s">
        <v>2998</v>
      </c>
      <c r="H14" s="784">
        <v>0</v>
      </c>
      <c r="I14" s="43"/>
    </row>
    <row r="15" spans="1:9" ht="18" customHeight="1">
      <c r="A15" s="777" t="s">
        <v>1944</v>
      </c>
      <c r="B15" s="778" t="s">
        <v>1153</v>
      </c>
      <c r="C15" s="14"/>
      <c r="D15" s="272" t="s">
        <v>570</v>
      </c>
      <c r="E15" s="273"/>
      <c r="F15" s="1" t="s">
        <v>2956</v>
      </c>
      <c r="G15" s="783" t="s">
        <v>2998</v>
      </c>
      <c r="H15" s="784">
        <v>15662951</v>
      </c>
      <c r="I15" s="43"/>
    </row>
    <row r="16" spans="1:9" ht="18" customHeight="1">
      <c r="A16" s="777" t="s">
        <v>1946</v>
      </c>
      <c r="B16" s="778" t="s">
        <v>1155</v>
      </c>
      <c r="C16" s="14"/>
      <c r="D16" s="272" t="s">
        <v>1766</v>
      </c>
      <c r="E16" s="273"/>
      <c r="F16" s="1" t="s">
        <v>2957</v>
      </c>
      <c r="G16" s="783" t="s">
        <v>2998</v>
      </c>
      <c r="H16" s="784">
        <v>547007392</v>
      </c>
      <c r="I16" s="43"/>
    </row>
    <row r="17" spans="1:9" ht="18" customHeight="1">
      <c r="A17" s="777" t="s">
        <v>1157</v>
      </c>
      <c r="B17" s="778" t="s">
        <v>845</v>
      </c>
      <c r="C17" s="14"/>
      <c r="D17" s="272" t="s">
        <v>1772</v>
      </c>
      <c r="E17" s="273"/>
      <c r="F17" s="1" t="s">
        <v>846</v>
      </c>
      <c r="G17" s="273"/>
      <c r="H17" s="785">
        <v>42460</v>
      </c>
      <c r="I17" s="43"/>
    </row>
    <row r="18" spans="1:9" ht="18" customHeight="1">
      <c r="A18" s="781"/>
      <c r="B18" s="778" t="s">
        <v>847</v>
      </c>
      <c r="C18" s="14"/>
      <c r="D18" s="272" t="s">
        <v>1773</v>
      </c>
      <c r="E18" s="273"/>
      <c r="F18" s="1" t="s">
        <v>848</v>
      </c>
      <c r="G18" s="273"/>
      <c r="H18" s="786">
        <v>4.2500000000000003E-2</v>
      </c>
      <c r="I18" s="43"/>
    </row>
    <row r="19" spans="1:9" ht="18" customHeight="1">
      <c r="A19" s="777" t="s">
        <v>849</v>
      </c>
      <c r="B19" s="778" t="s">
        <v>850</v>
      </c>
      <c r="C19" s="14"/>
      <c r="D19" s="272" t="s">
        <v>1127</v>
      </c>
      <c r="E19" s="273"/>
      <c r="F19" s="1" t="s">
        <v>1425</v>
      </c>
      <c r="G19" s="273"/>
      <c r="H19" s="786">
        <v>6.25E-2</v>
      </c>
      <c r="I19" s="43"/>
    </row>
    <row r="20" spans="1:9" ht="18" customHeight="1">
      <c r="A20" s="781" t="s">
        <v>516</v>
      </c>
      <c r="B20" s="778" t="s">
        <v>1426</v>
      </c>
      <c r="C20" s="14"/>
      <c r="D20" s="272" t="s">
        <v>1775</v>
      </c>
      <c r="E20" s="273"/>
      <c r="F20" s="1" t="s">
        <v>1427</v>
      </c>
      <c r="G20" s="273"/>
      <c r="H20" s="786">
        <v>3.5000000000000003E-2</v>
      </c>
      <c r="I20" s="43"/>
    </row>
    <row r="21" spans="1:9" ht="18" customHeight="1">
      <c r="A21" s="777" t="s">
        <v>1428</v>
      </c>
      <c r="B21" s="778" t="s">
        <v>1429</v>
      </c>
      <c r="C21" s="14"/>
      <c r="D21" s="73"/>
      <c r="E21" s="273"/>
      <c r="G21" s="273"/>
      <c r="H21" s="787"/>
      <c r="I21" s="43"/>
    </row>
    <row r="22" spans="1:9" ht="18" customHeight="1">
      <c r="A22" s="781"/>
      <c r="B22" s="778" t="s">
        <v>1430</v>
      </c>
      <c r="C22" s="14"/>
      <c r="D22" s="73"/>
      <c r="E22" s="273"/>
      <c r="F22" s="782" t="s">
        <v>1431</v>
      </c>
      <c r="G22" s="273"/>
      <c r="I22" s="43"/>
    </row>
    <row r="23" spans="1:9" ht="18" customHeight="1">
      <c r="A23" s="777" t="s">
        <v>1432</v>
      </c>
      <c r="B23" s="778" t="s">
        <v>1158</v>
      </c>
      <c r="C23" s="14"/>
      <c r="D23" s="272" t="s">
        <v>1776</v>
      </c>
      <c r="E23" s="273"/>
      <c r="F23" s="1" t="s">
        <v>1159</v>
      </c>
      <c r="G23" s="783" t="s">
        <v>2998</v>
      </c>
      <c r="H23" s="788">
        <v>34713193</v>
      </c>
      <c r="I23" s="43"/>
    </row>
    <row r="24" spans="1:9" ht="18" customHeight="1">
      <c r="A24" s="781"/>
      <c r="B24" s="778" t="s">
        <v>1160</v>
      </c>
      <c r="C24" s="14"/>
      <c r="D24" s="272" t="s">
        <v>1778</v>
      </c>
      <c r="E24" s="273"/>
      <c r="F24" s="1" t="s">
        <v>1161</v>
      </c>
      <c r="G24" s="273"/>
      <c r="H24" s="788">
        <v>95131811</v>
      </c>
      <c r="I24" s="43"/>
    </row>
    <row r="25" spans="1:9" ht="18" customHeight="1">
      <c r="A25" s="777" t="s">
        <v>1162</v>
      </c>
      <c r="B25" s="778" t="s">
        <v>1163</v>
      </c>
      <c r="C25" s="14"/>
      <c r="D25" s="272" t="s">
        <v>1780</v>
      </c>
      <c r="E25" s="273"/>
      <c r="F25" s="1" t="s">
        <v>1164</v>
      </c>
      <c r="G25" s="273"/>
      <c r="H25" s="788">
        <v>-117701800</v>
      </c>
      <c r="I25" s="43"/>
    </row>
    <row r="26" spans="1:9" ht="18" customHeight="1">
      <c r="A26" s="781"/>
      <c r="B26" s="778" t="s">
        <v>1165</v>
      </c>
      <c r="C26" s="14"/>
      <c r="D26" s="272" t="s">
        <v>1784</v>
      </c>
      <c r="E26" s="273"/>
      <c r="F26" s="1" t="s">
        <v>1166</v>
      </c>
      <c r="G26" s="273"/>
      <c r="H26" s="788">
        <v>0</v>
      </c>
      <c r="I26" s="43"/>
    </row>
    <row r="27" spans="1:9" ht="18" customHeight="1">
      <c r="A27" s="777" t="s">
        <v>1167</v>
      </c>
      <c r="B27" s="778" t="s">
        <v>1168</v>
      </c>
      <c r="C27" s="14"/>
      <c r="D27" s="272" t="s">
        <v>1785</v>
      </c>
      <c r="E27" s="273"/>
      <c r="F27" s="1" t="s">
        <v>1169</v>
      </c>
      <c r="G27" s="273"/>
      <c r="H27" s="788">
        <v>0</v>
      </c>
      <c r="I27" s="43"/>
    </row>
    <row r="28" spans="1:9" ht="18" customHeight="1">
      <c r="A28" s="777" t="s">
        <v>1170</v>
      </c>
      <c r="B28" s="778" t="s">
        <v>1171</v>
      </c>
      <c r="C28" s="14"/>
      <c r="D28" s="272" t="s">
        <v>1786</v>
      </c>
      <c r="E28" s="273"/>
      <c r="F28" s="1" t="s">
        <v>1172</v>
      </c>
      <c r="G28" s="273"/>
      <c r="H28" s="788">
        <v>3895751</v>
      </c>
      <c r="I28" s="43"/>
    </row>
    <row r="29" spans="1:9" ht="18" customHeight="1">
      <c r="A29" s="789"/>
      <c r="B29" s="790"/>
      <c r="C29" s="24"/>
      <c r="D29" s="272" t="s">
        <v>1787</v>
      </c>
      <c r="E29" s="273"/>
      <c r="F29" s="1" t="s">
        <v>1173</v>
      </c>
      <c r="G29" s="273"/>
      <c r="H29" s="784">
        <v>89970846</v>
      </c>
      <c r="I29" s="43"/>
    </row>
    <row r="30" spans="1:9" ht="18" customHeight="1">
      <c r="A30" s="779"/>
      <c r="B30" s="778" t="s">
        <v>1174</v>
      </c>
      <c r="C30" s="14"/>
      <c r="D30" s="272" t="s">
        <v>1305</v>
      </c>
      <c r="E30" s="273"/>
      <c r="F30" s="367" t="s">
        <v>1175</v>
      </c>
      <c r="G30" s="783" t="s">
        <v>2998</v>
      </c>
      <c r="H30" s="791">
        <f>SUM(H23:H29)</f>
        <v>106009801</v>
      </c>
      <c r="I30" s="43"/>
    </row>
    <row r="31" spans="1:9" ht="18" customHeight="1">
      <c r="A31" s="73"/>
      <c r="B31" s="778" t="s">
        <v>1176</v>
      </c>
      <c r="C31" s="14"/>
      <c r="D31" s="73"/>
      <c r="E31" s="273"/>
      <c r="G31" s="273"/>
      <c r="H31" s="630"/>
      <c r="I31" s="43"/>
    </row>
    <row r="32" spans="1:9" ht="18" customHeight="1">
      <c r="A32" s="73"/>
      <c r="B32" s="778" t="s">
        <v>1177</v>
      </c>
      <c r="C32" s="14"/>
      <c r="D32" s="272" t="s">
        <v>1871</v>
      </c>
      <c r="E32" s="273"/>
      <c r="F32" s="1" t="s">
        <v>1178</v>
      </c>
      <c r="G32" s="273"/>
      <c r="H32" s="788">
        <v>3488</v>
      </c>
      <c r="I32" s="43"/>
    </row>
    <row r="33" spans="1:9" ht="18" customHeight="1">
      <c r="A33" s="73"/>
      <c r="B33" s="778"/>
      <c r="C33" s="43"/>
      <c r="D33" s="272" t="s">
        <v>1764</v>
      </c>
      <c r="E33" s="273"/>
      <c r="F33" s="1" t="s">
        <v>1179</v>
      </c>
      <c r="G33" s="273"/>
      <c r="H33" s="788">
        <v>4313</v>
      </c>
      <c r="I33" s="43"/>
    </row>
    <row r="34" spans="1:9" ht="18" customHeight="1">
      <c r="A34" s="73"/>
      <c r="B34" s="683"/>
      <c r="C34" s="43"/>
      <c r="D34" s="294" t="s">
        <v>2198</v>
      </c>
      <c r="E34" s="277"/>
      <c r="F34" s="23" t="s">
        <v>1180</v>
      </c>
      <c r="G34" s="277"/>
      <c r="H34" s="784">
        <v>1924</v>
      </c>
      <c r="I34" s="24"/>
    </row>
    <row r="35" spans="1:9" ht="18" customHeight="1">
      <c r="A35" s="73"/>
      <c r="B35" s="683"/>
      <c r="C35" s="43"/>
      <c r="D35" s="73"/>
      <c r="E35" s="273"/>
      <c r="F35" s="782" t="s">
        <v>1181</v>
      </c>
      <c r="G35" s="273"/>
      <c r="H35" s="792"/>
      <c r="I35" s="43"/>
    </row>
    <row r="36" spans="1:9" ht="18" customHeight="1">
      <c r="A36" s="73"/>
      <c r="B36" s="793"/>
      <c r="C36" s="794"/>
      <c r="D36" s="272" t="s">
        <v>1311</v>
      </c>
      <c r="E36" s="273"/>
      <c r="F36" s="1" t="s">
        <v>1182</v>
      </c>
      <c r="G36" s="783" t="s">
        <v>2998</v>
      </c>
      <c r="H36" s="788">
        <v>0</v>
      </c>
      <c r="I36" s="43"/>
    </row>
    <row r="37" spans="1:9" ht="18" customHeight="1">
      <c r="A37" s="73"/>
      <c r="B37" s="795"/>
      <c r="C37" s="108"/>
      <c r="D37" s="272" t="s">
        <v>1109</v>
      </c>
      <c r="E37" s="273"/>
      <c r="F37" s="1" t="s">
        <v>1183</v>
      </c>
      <c r="G37" s="783" t="s">
        <v>2998</v>
      </c>
      <c r="H37" s="788">
        <v>13831000</v>
      </c>
      <c r="I37" s="43"/>
    </row>
    <row r="38" spans="1:9" ht="18" customHeight="1">
      <c r="A38" s="73"/>
      <c r="B38" s="795"/>
      <c r="C38" s="108"/>
      <c r="D38" s="272" t="s">
        <v>428</v>
      </c>
      <c r="E38" s="273"/>
      <c r="F38" s="1" t="s">
        <v>1184</v>
      </c>
      <c r="G38" s="783" t="s">
        <v>2998</v>
      </c>
      <c r="H38" s="788">
        <v>382755673</v>
      </c>
      <c r="I38" s="43"/>
    </row>
    <row r="39" spans="1:9" ht="18" customHeight="1">
      <c r="A39" s="73"/>
      <c r="B39" s="795"/>
      <c r="C39" s="108"/>
      <c r="D39" s="272" t="s">
        <v>441</v>
      </c>
      <c r="E39" s="273"/>
      <c r="F39" s="1" t="s">
        <v>1185</v>
      </c>
      <c r="G39" s="783" t="s">
        <v>2998</v>
      </c>
      <c r="H39" s="788">
        <v>32860755</v>
      </c>
      <c r="I39" s="43"/>
    </row>
    <row r="40" spans="1:9" ht="18" customHeight="1">
      <c r="A40" s="73"/>
      <c r="B40" s="795"/>
      <c r="C40" s="108"/>
      <c r="D40" s="272" t="s">
        <v>1186</v>
      </c>
      <c r="E40" s="273"/>
      <c r="F40" s="1" t="s">
        <v>1175</v>
      </c>
      <c r="G40" s="783" t="s">
        <v>2998</v>
      </c>
      <c r="H40" s="788">
        <v>15374000</v>
      </c>
      <c r="I40" s="43"/>
    </row>
    <row r="41" spans="1:9" ht="18" customHeight="1">
      <c r="A41" s="73"/>
      <c r="B41" s="795"/>
      <c r="C41" s="108"/>
      <c r="D41" s="272" t="s">
        <v>1187</v>
      </c>
      <c r="E41" s="273"/>
      <c r="F41" s="1" t="s">
        <v>1188</v>
      </c>
      <c r="G41" s="783" t="s">
        <v>2998</v>
      </c>
      <c r="H41" s="788">
        <v>19939993</v>
      </c>
      <c r="I41" s="43"/>
    </row>
    <row r="42" spans="1:9" ht="18" customHeight="1">
      <c r="A42" s="73"/>
      <c r="B42" s="795"/>
      <c r="C42" s="108"/>
      <c r="D42" s="272" t="s">
        <v>1189</v>
      </c>
      <c r="E42" s="273"/>
      <c r="F42" s="1" t="s">
        <v>1190</v>
      </c>
      <c r="G42" s="783" t="s">
        <v>2998</v>
      </c>
      <c r="H42" s="788">
        <v>-148650524</v>
      </c>
      <c r="I42" s="43"/>
    </row>
    <row r="43" spans="1:9" ht="18" customHeight="1">
      <c r="A43" s="73"/>
      <c r="B43" s="795"/>
      <c r="C43" s="108"/>
      <c r="D43" s="272" t="s">
        <v>1191</v>
      </c>
      <c r="E43" s="273"/>
      <c r="F43" s="1" t="s">
        <v>1192</v>
      </c>
      <c r="G43" s="273"/>
      <c r="H43" s="788">
        <v>2723</v>
      </c>
      <c r="I43" s="43"/>
    </row>
    <row r="44" spans="1:9" ht="18" customHeight="1">
      <c r="A44" s="73"/>
      <c r="B44" s="795"/>
      <c r="C44" s="108"/>
      <c r="D44" s="272" t="s">
        <v>1193</v>
      </c>
      <c r="E44" s="273"/>
      <c r="F44" s="1" t="s">
        <v>1178</v>
      </c>
      <c r="G44" s="273"/>
      <c r="H44" s="788">
        <v>1066</v>
      </c>
      <c r="I44" s="43"/>
    </row>
    <row r="45" spans="1:9" ht="18" customHeight="1">
      <c r="A45" s="73"/>
      <c r="B45" s="795"/>
      <c r="C45" s="108"/>
      <c r="D45" s="272" t="s">
        <v>1194</v>
      </c>
      <c r="E45" s="273"/>
      <c r="F45" s="1" t="s">
        <v>1179</v>
      </c>
      <c r="G45" s="273"/>
      <c r="H45" s="788">
        <v>1290</v>
      </c>
      <c r="I45" s="43"/>
    </row>
    <row r="46" spans="1:9" ht="18" customHeight="1">
      <c r="A46" s="73"/>
      <c r="B46" s="795"/>
      <c r="C46" s="108"/>
      <c r="D46" s="294" t="s">
        <v>1195</v>
      </c>
      <c r="E46" s="277"/>
      <c r="F46" s="23" t="s">
        <v>1180</v>
      </c>
      <c r="G46" s="277"/>
      <c r="H46" s="784">
        <v>367</v>
      </c>
      <c r="I46" s="24"/>
    </row>
    <row r="47" spans="1:9" ht="18" customHeight="1">
      <c r="A47" s="73"/>
      <c r="B47" s="795"/>
      <c r="C47" s="108"/>
      <c r="D47" s="73"/>
      <c r="E47" s="13" t="s">
        <v>1196</v>
      </c>
      <c r="F47" s="796" t="s">
        <v>2253</v>
      </c>
      <c r="G47" s="13"/>
      <c r="H47" s="13"/>
      <c r="I47" s="43"/>
    </row>
    <row r="48" spans="1:9" ht="18" customHeight="1">
      <c r="A48" s="73"/>
      <c r="B48" s="795"/>
      <c r="C48" s="108"/>
      <c r="D48" s="73"/>
      <c r="E48" s="13" t="s">
        <v>1197</v>
      </c>
      <c r="F48" s="796" t="s">
        <v>2254</v>
      </c>
      <c r="G48" s="13"/>
      <c r="H48" s="13"/>
      <c r="I48" s="43"/>
    </row>
    <row r="49" spans="1:9" ht="18" customHeight="1">
      <c r="A49" s="73"/>
      <c r="B49" s="795"/>
      <c r="C49" s="108"/>
      <c r="D49" s="73"/>
      <c r="F49" s="796"/>
      <c r="I49" s="43"/>
    </row>
    <row r="50" spans="1:9" ht="18" customHeight="1">
      <c r="A50" s="73"/>
      <c r="B50" s="795"/>
      <c r="C50" s="108"/>
      <c r="D50" s="73"/>
      <c r="F50" s="1595" t="s">
        <v>3069</v>
      </c>
      <c r="I50" s="43"/>
    </row>
    <row r="51" spans="1:9" ht="18" customHeight="1">
      <c r="A51" s="73"/>
      <c r="B51" s="795"/>
      <c r="C51" s="108"/>
      <c r="D51" s="73"/>
      <c r="F51" s="796" t="s">
        <v>3002</v>
      </c>
      <c r="I51" s="43"/>
    </row>
    <row r="52" spans="1:9" ht="18" customHeight="1">
      <c r="A52" s="73"/>
      <c r="B52" s="795"/>
      <c r="C52" s="108"/>
      <c r="D52" s="73"/>
      <c r="F52" s="796"/>
      <c r="I52" s="43"/>
    </row>
    <row r="53" spans="1:9" ht="18" customHeight="1">
      <c r="A53" s="73"/>
      <c r="B53" s="795"/>
      <c r="C53" s="108"/>
      <c r="D53" s="73"/>
      <c r="F53" s="796"/>
      <c r="I53" s="43"/>
    </row>
    <row r="54" spans="1:9" ht="18" customHeight="1">
      <c r="A54" s="73"/>
      <c r="B54" s="795"/>
      <c r="C54" s="108"/>
      <c r="D54" s="73"/>
      <c r="F54" s="1" t="s">
        <v>1198</v>
      </c>
      <c r="I54" s="43"/>
    </row>
    <row r="55" spans="1:9" ht="18" customHeight="1" thickBot="1">
      <c r="A55" s="74"/>
      <c r="B55" s="797" t="s">
        <v>516</v>
      </c>
      <c r="C55" s="112"/>
      <c r="D55" s="74"/>
      <c r="E55" s="75"/>
      <c r="F55" s="75" t="s">
        <v>1199</v>
      </c>
      <c r="G55" s="75"/>
      <c r="H55" s="75"/>
      <c r="I55" s="77"/>
    </row>
    <row r="56" spans="1:9" ht="18" customHeight="1">
      <c r="A56" s="683" t="s">
        <v>1200</v>
      </c>
      <c r="B56" s="683"/>
      <c r="F56" s="1" t="s">
        <v>516</v>
      </c>
      <c r="H56" s="5" t="s">
        <v>2284</v>
      </c>
    </row>
    <row r="57" spans="1:9" ht="18" customHeight="1">
      <c r="A57" s="798" t="s">
        <v>1186</v>
      </c>
      <c r="B57" s="798"/>
      <c r="C57" s="13"/>
      <c r="D57" s="13" t="s">
        <v>1187</v>
      </c>
      <c r="E57" s="13"/>
      <c r="F57" s="13"/>
      <c r="G57" s="13"/>
      <c r="H57" s="13"/>
      <c r="I57" s="13"/>
    </row>
    <row r="58" spans="1:9" ht="18" customHeight="1">
      <c r="A58" s="17" t="s">
        <v>1423</v>
      </c>
      <c r="B58" s="798"/>
      <c r="C58" s="13"/>
    </row>
    <row r="59" spans="1:9" ht="18" customHeight="1">
      <c r="A59" s="683"/>
      <c r="B59" s="683"/>
    </row>
    <row r="60" spans="1:9" ht="18" customHeight="1">
      <c r="A60" s="683"/>
      <c r="B60" s="683"/>
    </row>
    <row r="61" spans="1:9" ht="18" customHeight="1" thickBot="1">
      <c r="A61" s="129" t="str">
        <f>'Data Sheet'!$A$49</f>
        <v>Annual Report of The Brooklyn Union Gas Company d/b/a National Grid New York</v>
      </c>
      <c r="B61" s="129"/>
      <c r="C61" s="227" t="str">
        <f>'Data Sheet'!$A$45</f>
        <v>Year ended December 31, 2016</v>
      </c>
    </row>
    <row r="62" spans="1:9" ht="18" customHeight="1">
      <c r="A62" s="799" t="s">
        <v>516</v>
      </c>
      <c r="B62" s="800"/>
      <c r="C62" s="775"/>
    </row>
    <row r="63" spans="1:9" ht="18" customHeight="1">
      <c r="A63" s="96" t="s">
        <v>444</v>
      </c>
      <c r="B63" s="801"/>
      <c r="C63" s="776"/>
      <c r="D63" s="772"/>
      <c r="E63" s="772"/>
    </row>
    <row r="64" spans="1:9" ht="18" customHeight="1">
      <c r="A64" s="781"/>
      <c r="B64" s="683"/>
      <c r="C64" s="43"/>
      <c r="D64" s="263"/>
      <c r="E64" s="263"/>
    </row>
    <row r="65" spans="1:5" ht="18" customHeight="1">
      <c r="A65" s="781"/>
      <c r="B65" s="798"/>
      <c r="C65" s="14"/>
    </row>
    <row r="66" spans="1:5" ht="18" customHeight="1">
      <c r="A66" s="781"/>
      <c r="B66" s="798"/>
      <c r="C66" s="14"/>
      <c r="E66" s="13"/>
    </row>
    <row r="67" spans="1:5" ht="18" customHeight="1">
      <c r="A67" s="781"/>
      <c r="B67" s="683"/>
      <c r="C67" s="43"/>
      <c r="E67" s="13"/>
    </row>
    <row r="68" spans="1:5" ht="18" customHeight="1">
      <c r="A68" s="802"/>
      <c r="B68" s="803"/>
      <c r="C68" s="804"/>
    </row>
    <row r="69" spans="1:5" ht="18" customHeight="1">
      <c r="A69" s="781"/>
      <c r="B69" s="798"/>
      <c r="C69" s="14"/>
      <c r="E69" s="13"/>
    </row>
    <row r="70" spans="1:5" ht="18" customHeight="1">
      <c r="A70" s="781"/>
      <c r="B70" s="798"/>
      <c r="C70" s="14"/>
      <c r="E70" s="13"/>
    </row>
    <row r="71" spans="1:5" ht="18" customHeight="1">
      <c r="A71" s="781"/>
      <c r="B71" s="798"/>
      <c r="C71" s="14"/>
      <c r="E71" s="13"/>
    </row>
    <row r="72" spans="1:5" ht="18" customHeight="1">
      <c r="A72" s="781"/>
      <c r="B72" s="798"/>
      <c r="C72" s="14"/>
      <c r="E72" s="13"/>
    </row>
    <row r="73" spans="1:5" ht="18" customHeight="1">
      <c r="A73" s="781"/>
      <c r="B73" s="798"/>
      <c r="C73" s="14"/>
      <c r="E73" s="13"/>
    </row>
    <row r="74" spans="1:5" ht="18" customHeight="1">
      <c r="A74" s="781"/>
      <c r="B74" s="798"/>
      <c r="C74" s="14"/>
      <c r="E74" s="13"/>
    </row>
    <row r="75" spans="1:5" ht="18" customHeight="1">
      <c r="A75" s="781"/>
      <c r="B75" s="798"/>
      <c r="C75" s="14"/>
      <c r="E75" s="13"/>
    </row>
    <row r="76" spans="1:5" ht="18" customHeight="1">
      <c r="A76" s="781"/>
      <c r="B76" s="798"/>
      <c r="C76" s="14"/>
      <c r="E76" s="13"/>
    </row>
    <row r="77" spans="1:5" ht="18" customHeight="1">
      <c r="A77" s="781"/>
      <c r="B77" s="798"/>
      <c r="C77" s="14"/>
      <c r="E77" s="13"/>
    </row>
    <row r="78" spans="1:5" ht="18" customHeight="1">
      <c r="A78" s="781"/>
      <c r="B78" s="798"/>
      <c r="C78" s="14"/>
      <c r="E78" s="13"/>
    </row>
    <row r="79" spans="1:5" ht="18" customHeight="1">
      <c r="A79" s="781"/>
      <c r="B79" s="798"/>
      <c r="C79" s="14"/>
      <c r="E79" s="13"/>
    </row>
    <row r="80" spans="1:5" ht="18" customHeight="1">
      <c r="A80" s="781"/>
      <c r="B80" s="798"/>
      <c r="C80" s="14"/>
      <c r="E80" s="13"/>
    </row>
    <row r="81" spans="1:5" ht="18" customHeight="1">
      <c r="A81" s="781"/>
      <c r="B81" s="798"/>
      <c r="C81" s="14"/>
      <c r="E81" s="13"/>
    </row>
    <row r="82" spans="1:5" ht="18" customHeight="1">
      <c r="A82" s="781"/>
      <c r="B82" s="798"/>
      <c r="C82" s="14"/>
      <c r="E82" s="13"/>
    </row>
    <row r="83" spans="1:5" ht="18" customHeight="1">
      <c r="A83" s="781"/>
      <c r="B83" s="798"/>
      <c r="C83" s="14"/>
      <c r="E83" s="13"/>
    </row>
    <row r="84" spans="1:5" ht="18" customHeight="1">
      <c r="A84" s="781"/>
      <c r="B84" s="798"/>
      <c r="C84" s="14"/>
      <c r="E84" s="13"/>
    </row>
    <row r="85" spans="1:5" ht="18" customHeight="1">
      <c r="A85" s="781"/>
      <c r="B85" s="798"/>
      <c r="C85" s="14"/>
      <c r="E85" s="13"/>
    </row>
    <row r="86" spans="1:5" ht="18" customHeight="1">
      <c r="A86" s="781"/>
      <c r="B86" s="798"/>
      <c r="C86" s="14"/>
      <c r="E86" s="13"/>
    </row>
    <row r="87" spans="1:5" ht="18" customHeight="1">
      <c r="A87" s="781"/>
      <c r="B87" s="798"/>
      <c r="C87" s="14"/>
      <c r="E87" s="13"/>
    </row>
    <row r="88" spans="1:5" ht="18" customHeight="1">
      <c r="A88" s="781"/>
      <c r="B88" s="798"/>
      <c r="C88" s="14"/>
      <c r="E88" s="13"/>
    </row>
    <row r="89" spans="1:5" ht="18" customHeight="1">
      <c r="A89" s="781"/>
      <c r="B89" s="798"/>
      <c r="C89" s="14"/>
      <c r="E89" s="13"/>
    </row>
    <row r="90" spans="1:5" ht="18" customHeight="1">
      <c r="A90" s="781"/>
      <c r="B90" s="683"/>
      <c r="C90" s="43"/>
      <c r="E90" s="13"/>
    </row>
    <row r="91" spans="1:5" ht="18" customHeight="1">
      <c r="A91" s="781"/>
      <c r="B91" s="798"/>
      <c r="C91" s="14"/>
    </row>
    <row r="92" spans="1:5" ht="18" customHeight="1">
      <c r="A92" s="781"/>
      <c r="B92" s="798"/>
      <c r="C92" s="14"/>
      <c r="E92" s="13"/>
    </row>
    <row r="93" spans="1:5" ht="18" customHeight="1">
      <c r="A93" s="781"/>
      <c r="B93" s="798"/>
      <c r="C93" s="14"/>
      <c r="E93" s="13"/>
    </row>
    <row r="94" spans="1:5" ht="18" customHeight="1">
      <c r="A94" s="781"/>
      <c r="B94" s="798"/>
      <c r="C94" s="14"/>
      <c r="E94" s="13"/>
    </row>
    <row r="95" spans="1:5" ht="18" customHeight="1">
      <c r="A95" s="781"/>
      <c r="B95" s="683"/>
      <c r="C95" s="43"/>
      <c r="E95" s="13"/>
    </row>
    <row r="96" spans="1:5" ht="18" customHeight="1">
      <c r="A96" s="781"/>
      <c r="B96" s="683"/>
      <c r="C96" s="43"/>
    </row>
    <row r="97" spans="1:3" ht="18" customHeight="1">
      <c r="A97" s="781"/>
      <c r="B97" s="683"/>
      <c r="C97" s="43"/>
    </row>
    <row r="98" spans="1:3" ht="18" customHeight="1">
      <c r="A98" s="781"/>
      <c r="B98" s="683"/>
      <c r="C98" s="43"/>
    </row>
    <row r="99" spans="1:3" ht="18" customHeight="1">
      <c r="A99" s="781"/>
      <c r="B99" s="683"/>
      <c r="C99" s="43"/>
    </row>
    <row r="100" spans="1:3" ht="18" customHeight="1">
      <c r="A100" s="781"/>
      <c r="B100" s="683"/>
      <c r="C100" s="43"/>
    </row>
    <row r="101" spans="1:3" ht="18" customHeight="1">
      <c r="A101" s="781"/>
      <c r="B101" s="683"/>
      <c r="C101" s="43"/>
    </row>
    <row r="102" spans="1:3" ht="18" customHeight="1">
      <c r="A102" s="781"/>
      <c r="B102" s="683"/>
      <c r="C102" s="43"/>
    </row>
    <row r="103" spans="1:3" ht="18" customHeight="1">
      <c r="A103" s="781"/>
      <c r="B103" s="683"/>
      <c r="C103" s="43"/>
    </row>
    <row r="104" spans="1:3" ht="18" customHeight="1">
      <c r="A104" s="781"/>
      <c r="B104" s="683"/>
      <c r="C104" s="43"/>
    </row>
    <row r="105" spans="1:3" ht="18" customHeight="1">
      <c r="A105" s="781"/>
      <c r="B105" s="683"/>
      <c r="C105" s="43"/>
    </row>
    <row r="106" spans="1:3" ht="18" customHeight="1">
      <c r="A106" s="781"/>
      <c r="B106" s="683"/>
      <c r="C106" s="43"/>
    </row>
    <row r="107" spans="1:3" ht="18" customHeight="1">
      <c r="A107" s="781"/>
      <c r="B107" s="683"/>
      <c r="C107" s="43"/>
    </row>
    <row r="108" spans="1:3" ht="18" customHeight="1">
      <c r="A108" s="781"/>
      <c r="B108" s="683"/>
      <c r="C108" s="43"/>
    </row>
    <row r="109" spans="1:3" ht="18" customHeight="1">
      <c r="A109" s="781"/>
      <c r="B109" s="683"/>
      <c r="C109" s="43"/>
    </row>
    <row r="110" spans="1:3" ht="18" customHeight="1">
      <c r="A110" s="781"/>
      <c r="B110" s="683"/>
      <c r="C110" s="43"/>
    </row>
    <row r="111" spans="1:3" ht="18" customHeight="1">
      <c r="A111" s="781"/>
      <c r="B111" s="683"/>
      <c r="C111" s="43"/>
    </row>
    <row r="112" spans="1:3" ht="18" customHeight="1">
      <c r="A112" s="781"/>
      <c r="B112" s="683"/>
      <c r="C112" s="43"/>
    </row>
    <row r="113" spans="1:3" ht="18" customHeight="1">
      <c r="A113" s="781"/>
      <c r="B113" s="683"/>
      <c r="C113" s="43"/>
    </row>
    <row r="114" spans="1:3" ht="18" customHeight="1" thickBot="1">
      <c r="A114" s="805"/>
      <c r="B114" s="806"/>
      <c r="C114" s="77"/>
    </row>
    <row r="115" spans="1:3" ht="18" customHeight="1">
      <c r="A115" s="683"/>
      <c r="B115" s="683"/>
    </row>
    <row r="116" spans="1:3" ht="18" customHeight="1">
      <c r="A116" s="798" t="s">
        <v>1424</v>
      </c>
      <c r="B116" s="798"/>
      <c r="C116" s="13"/>
    </row>
    <row r="119" spans="1:3">
      <c r="B119" s="113"/>
      <c r="C119" s="113"/>
    </row>
    <row r="122" spans="1:3">
      <c r="B122" s="113"/>
      <c r="C122" s="113"/>
    </row>
    <row r="123" spans="1:3">
      <c r="B123" s="113"/>
      <c r="C123" s="113"/>
    </row>
    <row r="124" spans="1:3">
      <c r="B124" s="113"/>
      <c r="C124" s="113"/>
    </row>
    <row r="125" spans="1:3">
      <c r="B125" s="113"/>
      <c r="C125" s="113"/>
    </row>
    <row r="126" spans="1:3">
      <c r="B126" s="113"/>
      <c r="C126" s="113"/>
    </row>
    <row r="127" spans="1:3">
      <c r="B127" s="113"/>
      <c r="C127" s="113"/>
    </row>
  </sheetData>
  <printOptions horizontalCentered="1" verticalCentered="1"/>
  <pageMargins left="0.25" right="0.38" top="0.3" bottom="0.26" header="0" footer="0"/>
  <pageSetup scale="60" fitToWidth="2" fitToHeight="2" orientation="portrait" r:id="rId1"/>
  <headerFooter alignWithMargins="0"/>
  <rowBreaks count="1" manualBreakCount="1">
    <brk id="57" max="8" man="1"/>
  </rowBreaks>
  <colBreaks count="1" manualBreakCount="1">
    <brk id="3" max="56" man="1"/>
  </colBreaks>
  <drawing r:id="rId2"/>
  <legacyDrawing r:id="rId3"/>
  <mc:AlternateContent xmlns:mc="http://schemas.openxmlformats.org/markup-compatibility/2006">
    <mc:Choice Requires="x14">
      <controls>
        <mc:AlternateContent xmlns:mc="http://schemas.openxmlformats.org/markup-compatibility/2006">
          <mc:Choice Requires="x14">
            <control shapeId="25628" r:id="rId4" name="Button 28">
              <controlPr locked="0" defaultSize="0" autoFill="0" autoLine="0" autoPict="0">
                <anchor moveWithCells="1" sizeWithCells="1">
                  <from>
                    <xdr:col>0</xdr:col>
                    <xdr:colOff>276225</xdr:colOff>
                    <xdr:row>4</xdr:row>
                    <xdr:rowOff>161925</xdr:rowOff>
                  </from>
                  <to>
                    <xdr:col>0</xdr:col>
                    <xdr:colOff>276225</xdr:colOff>
                    <xdr:row>4</xdr:row>
                    <xdr:rowOff>161925</xdr:rowOff>
                  </to>
                </anchor>
              </controlPr>
            </control>
          </mc:Choice>
        </mc:AlternateContent>
        <mc:AlternateContent xmlns:mc="http://schemas.openxmlformats.org/markup-compatibility/2006">
          <mc:Choice Requires="x14">
            <control shapeId="25629" r:id="rId5" name="Button 29">
              <controlPr locked="0" defaultSize="0" autoFill="0" autoLine="0" autoPict="0">
                <anchor moveWithCells="1" sizeWithCells="1">
                  <from>
                    <xdr:col>0</xdr:col>
                    <xdr:colOff>266700</xdr:colOff>
                    <xdr:row>9</xdr:row>
                    <xdr:rowOff>38100</xdr:rowOff>
                  </from>
                  <to>
                    <xdr:col>0</xdr:col>
                    <xdr:colOff>266700</xdr:colOff>
                    <xdr:row>9</xdr:row>
                    <xdr:rowOff>57150</xdr:rowOff>
                  </to>
                </anchor>
              </controlPr>
            </control>
          </mc:Choice>
        </mc:AlternateContent>
        <mc:AlternateContent xmlns:mc="http://schemas.openxmlformats.org/markup-compatibility/2006">
          <mc:Choice Requires="x14">
            <control shapeId="25631" r:id="rId6" name="Button 31">
              <controlPr locked="0" defaultSize="0" autoFill="0" autoLine="0" autoPict="0">
                <anchor moveWithCells="1" sizeWithCells="1">
                  <from>
                    <xdr:col>1</xdr:col>
                    <xdr:colOff>638175</xdr:colOff>
                    <xdr:row>4</xdr:row>
                    <xdr:rowOff>0</xdr:rowOff>
                  </from>
                  <to>
                    <xdr:col>1</xdr:col>
                    <xdr:colOff>638175</xdr:colOff>
                    <xdr:row>4</xdr:row>
                    <xdr:rowOff>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L305"/>
  <sheetViews>
    <sheetView defaultGridColor="0" topLeftCell="A103" colorId="22" zoomScale="70" zoomScaleNormal="70" zoomScaleSheetLayoutView="50" workbookViewId="0">
      <selection activeCell="C24" sqref="C24"/>
    </sheetView>
  </sheetViews>
  <sheetFormatPr defaultColWidth="9.6640625" defaultRowHeight="15"/>
  <cols>
    <col min="1" max="1" width="6" style="1" customWidth="1"/>
    <col min="2" max="2" width="69.44140625" style="1" customWidth="1"/>
    <col min="3" max="3" width="45.33203125" style="1" customWidth="1"/>
    <col min="4" max="4" width="4.6640625" style="1" customWidth="1"/>
    <col min="5" max="5" width="1.6640625" style="1" customWidth="1"/>
    <col min="6" max="6" width="76.5546875" style="1" customWidth="1"/>
    <col min="7" max="7" width="3.6640625" style="1" customWidth="1"/>
    <col min="8" max="8" width="14.33203125" style="1" customWidth="1"/>
    <col min="9" max="9" width="1.6640625" style="1" customWidth="1"/>
    <col min="10" max="10" width="3.6640625" style="1" customWidth="1"/>
    <col min="11" max="11" width="13.6640625" style="1" customWidth="1"/>
    <col min="12" max="12" width="1.6640625" style="1" customWidth="1"/>
    <col min="13" max="16384" width="9.6640625" style="1"/>
  </cols>
  <sheetData>
    <row r="1" spans="1:12" ht="19.5" customHeight="1" thickBot="1">
      <c r="A1" s="2"/>
      <c r="B1" s="2" t="str">
        <f>'Data Sheet'!$A$49</f>
        <v>Annual Report of The Brooklyn Union Gas Company d/b/a National Grid New York</v>
      </c>
      <c r="C1" s="227" t="str">
        <f>'Data Sheet'!$A$45</f>
        <v>Year ended December 31, 2016</v>
      </c>
      <c r="D1" s="2" t="str">
        <f>'Data Sheet'!$A$49</f>
        <v>Annual Report of The Brooklyn Union Gas Company d/b/a National Grid New York</v>
      </c>
      <c r="E1" s="772"/>
      <c r="F1" s="772"/>
      <c r="G1" s="772"/>
      <c r="H1" s="226" t="str">
        <f>'Data Sheet'!$A$45</f>
        <v>Year ended December 31, 2016</v>
      </c>
      <c r="I1" s="263"/>
      <c r="J1" s="263"/>
      <c r="K1" s="263"/>
      <c r="L1" s="263"/>
    </row>
    <row r="2" spans="1:12" ht="18" customHeight="1">
      <c r="A2" s="799"/>
      <c r="B2" s="800"/>
      <c r="C2" s="9"/>
      <c r="D2" s="773"/>
      <c r="E2" s="774"/>
      <c r="F2" s="774"/>
      <c r="G2" s="774"/>
      <c r="H2" s="774"/>
      <c r="I2" s="774"/>
      <c r="J2" s="774"/>
      <c r="K2" s="774"/>
      <c r="L2" s="775"/>
    </row>
    <row r="3" spans="1:12" ht="24" customHeight="1">
      <c r="A3" s="73"/>
      <c r="B3" s="807" t="s">
        <v>851</v>
      </c>
      <c r="C3" s="14"/>
      <c r="D3" s="10" t="s">
        <v>1435</v>
      </c>
      <c r="E3" s="263"/>
      <c r="F3" s="263"/>
      <c r="G3" s="263"/>
      <c r="H3" s="263"/>
      <c r="I3" s="263"/>
      <c r="J3" s="263"/>
      <c r="K3" s="263"/>
      <c r="L3" s="776"/>
    </row>
    <row r="4" spans="1:12" ht="18" customHeight="1">
      <c r="A4" s="73"/>
      <c r="C4" s="43"/>
      <c r="D4" s="73"/>
      <c r="L4" s="43"/>
    </row>
    <row r="5" spans="1:12" ht="18" customHeight="1">
      <c r="A5" s="272" t="s">
        <v>1936</v>
      </c>
      <c r="B5" s="709" t="s">
        <v>1436</v>
      </c>
      <c r="C5" s="43"/>
      <c r="D5" s="779"/>
      <c r="E5" s="780"/>
      <c r="F5" s="91"/>
      <c r="G5" s="780"/>
      <c r="H5" s="91"/>
      <c r="I5" s="91"/>
      <c r="J5" s="780"/>
      <c r="K5" s="91"/>
      <c r="L5" s="92"/>
    </row>
    <row r="6" spans="1:12" ht="18" customHeight="1">
      <c r="A6" s="73"/>
      <c r="B6" s="709" t="s">
        <v>1437</v>
      </c>
      <c r="C6" s="43"/>
      <c r="D6" s="272" t="s">
        <v>1973</v>
      </c>
      <c r="E6" s="273"/>
      <c r="F6" s="367" t="s">
        <v>1438</v>
      </c>
      <c r="G6" s="273"/>
      <c r="H6" s="1" t="s">
        <v>516</v>
      </c>
      <c r="J6" s="273"/>
      <c r="K6" s="1" t="s">
        <v>516</v>
      </c>
      <c r="L6" s="43"/>
    </row>
    <row r="7" spans="1:12" ht="18" customHeight="1">
      <c r="A7" s="73"/>
      <c r="B7" s="709" t="s">
        <v>1439</v>
      </c>
      <c r="C7" s="43"/>
      <c r="D7" s="272" t="s">
        <v>1979</v>
      </c>
      <c r="E7" s="273"/>
      <c r="F7" s="367" t="s">
        <v>2070</v>
      </c>
      <c r="G7" s="273"/>
      <c r="H7" s="367" t="s">
        <v>2071</v>
      </c>
      <c r="J7" s="273"/>
      <c r="K7" s="367" t="s">
        <v>514</v>
      </c>
      <c r="L7" s="43"/>
    </row>
    <row r="8" spans="1:12" ht="18" customHeight="1">
      <c r="A8" s="73"/>
      <c r="B8" s="709" t="s">
        <v>1440</v>
      </c>
      <c r="C8" s="43"/>
      <c r="D8" s="270"/>
      <c r="E8" s="277"/>
      <c r="F8" s="23"/>
      <c r="G8" s="277"/>
      <c r="H8" s="23"/>
      <c r="I8" s="23"/>
      <c r="J8" s="277"/>
      <c r="K8" s="23"/>
      <c r="L8" s="24"/>
    </row>
    <row r="9" spans="1:12" ht="18" customHeight="1">
      <c r="A9" s="73"/>
      <c r="B9" s="709" t="s">
        <v>1441</v>
      </c>
      <c r="C9" s="43"/>
      <c r="D9" s="73"/>
      <c r="E9" s="273"/>
      <c r="F9" s="367" t="s">
        <v>1144</v>
      </c>
      <c r="G9" s="273"/>
      <c r="H9" s="4"/>
      <c r="J9" s="273"/>
      <c r="K9" s="630"/>
      <c r="L9" s="43"/>
    </row>
    <row r="10" spans="1:12" ht="18" customHeight="1">
      <c r="A10" s="73"/>
      <c r="B10" s="709" t="s">
        <v>1442</v>
      </c>
      <c r="C10" s="43"/>
      <c r="D10" s="272" t="s">
        <v>1969</v>
      </c>
      <c r="E10" s="273"/>
      <c r="F10" s="1" t="s">
        <v>1443</v>
      </c>
      <c r="G10" s="273"/>
      <c r="H10" s="808"/>
      <c r="J10" s="275" t="s">
        <v>1936</v>
      </c>
      <c r="K10" s="809"/>
      <c r="L10" s="43"/>
    </row>
    <row r="11" spans="1:12" ht="18" customHeight="1">
      <c r="A11" s="73"/>
      <c r="B11" s="709" t="s">
        <v>1444</v>
      </c>
      <c r="C11" s="43"/>
      <c r="D11" s="272" t="s">
        <v>519</v>
      </c>
      <c r="E11" s="273"/>
      <c r="F11" s="1" t="s">
        <v>1445</v>
      </c>
      <c r="G11" s="273"/>
      <c r="H11" s="808"/>
      <c r="J11" s="275" t="s">
        <v>1938</v>
      </c>
      <c r="K11" s="809"/>
      <c r="L11" s="43"/>
    </row>
    <row r="12" spans="1:12" ht="18" customHeight="1">
      <c r="A12" s="73"/>
      <c r="B12" s="709" t="s">
        <v>1446</v>
      </c>
      <c r="C12" s="43"/>
      <c r="D12" s="73"/>
      <c r="E12" s="273"/>
      <c r="F12" s="1" t="s">
        <v>1447</v>
      </c>
      <c r="G12" s="273"/>
      <c r="H12" s="810"/>
      <c r="J12" s="273"/>
      <c r="K12" s="810"/>
      <c r="L12" s="43"/>
    </row>
    <row r="13" spans="1:12" ht="18" customHeight="1">
      <c r="A13" s="73"/>
      <c r="B13" s="709" t="s">
        <v>1448</v>
      </c>
      <c r="C13" s="43"/>
      <c r="D13" s="272" t="s">
        <v>560</v>
      </c>
      <c r="E13" s="273"/>
      <c r="F13" s="1" t="s">
        <v>1449</v>
      </c>
      <c r="G13" s="275" t="s">
        <v>1939</v>
      </c>
      <c r="H13" s="809"/>
      <c r="J13" s="273"/>
      <c r="K13" s="810"/>
      <c r="L13" s="43"/>
    </row>
    <row r="14" spans="1:12" ht="18" customHeight="1">
      <c r="A14" s="73"/>
      <c r="B14" s="709" t="s">
        <v>2281</v>
      </c>
      <c r="C14" s="43"/>
      <c r="D14" s="272" t="s">
        <v>569</v>
      </c>
      <c r="E14" s="273"/>
      <c r="F14" s="1" t="s">
        <v>2282</v>
      </c>
      <c r="G14" s="275" t="s">
        <v>1942</v>
      </c>
      <c r="H14" s="809"/>
      <c r="J14" s="273"/>
      <c r="K14" s="810"/>
      <c r="L14" s="43"/>
    </row>
    <row r="15" spans="1:12" ht="18" customHeight="1">
      <c r="A15" s="73"/>
      <c r="B15" s="709" t="s">
        <v>118</v>
      </c>
      <c r="C15" s="43"/>
      <c r="D15" s="272" t="s">
        <v>570</v>
      </c>
      <c r="E15" s="273"/>
      <c r="F15" s="1" t="s">
        <v>119</v>
      </c>
      <c r="G15" s="273"/>
      <c r="H15" s="808"/>
      <c r="J15" s="275" t="s">
        <v>1944</v>
      </c>
      <c r="K15" s="811">
        <f>H13-H14</f>
        <v>0</v>
      </c>
      <c r="L15" s="43"/>
    </row>
    <row r="16" spans="1:12" ht="18" customHeight="1">
      <c r="A16" s="73"/>
      <c r="B16" s="709" t="s">
        <v>120</v>
      </c>
      <c r="C16" s="43"/>
      <c r="D16" s="73"/>
      <c r="E16" s="273"/>
      <c r="F16" s="1" t="s">
        <v>844</v>
      </c>
      <c r="G16" s="273"/>
      <c r="H16" s="810"/>
      <c r="J16" s="273"/>
      <c r="K16" s="4"/>
      <c r="L16" s="43"/>
    </row>
    <row r="17" spans="1:12" ht="18" customHeight="1">
      <c r="A17" s="73"/>
      <c r="B17" s="709" t="s">
        <v>1691</v>
      </c>
      <c r="C17" s="43"/>
      <c r="D17" s="272" t="s">
        <v>1766</v>
      </c>
      <c r="E17" s="273"/>
      <c r="F17" s="1" t="s">
        <v>1692</v>
      </c>
      <c r="G17" s="275" t="s">
        <v>1946</v>
      </c>
      <c r="H17" s="809"/>
      <c r="J17" s="273"/>
      <c r="K17" s="810"/>
      <c r="L17" s="43"/>
    </row>
    <row r="18" spans="1:12" ht="18" customHeight="1">
      <c r="A18" s="73"/>
      <c r="B18" s="709" t="s">
        <v>1693</v>
      </c>
      <c r="C18" s="43"/>
      <c r="D18" s="272" t="s">
        <v>1772</v>
      </c>
      <c r="E18" s="273"/>
      <c r="F18" s="1" t="s">
        <v>1694</v>
      </c>
      <c r="G18" s="275" t="s">
        <v>1157</v>
      </c>
      <c r="H18" s="809"/>
      <c r="J18" s="273" t="s">
        <v>1695</v>
      </c>
      <c r="K18" s="810"/>
      <c r="L18" s="43"/>
    </row>
    <row r="19" spans="1:12" ht="18" customHeight="1">
      <c r="A19" s="73"/>
      <c r="B19" s="709" t="s">
        <v>1696</v>
      </c>
      <c r="C19" s="43"/>
      <c r="D19" s="272" t="s">
        <v>1773</v>
      </c>
      <c r="E19" s="273"/>
      <c r="F19" s="1" t="s">
        <v>1697</v>
      </c>
      <c r="G19" s="275" t="s">
        <v>849</v>
      </c>
      <c r="H19" s="812"/>
      <c r="J19" s="273"/>
      <c r="K19" s="810"/>
      <c r="L19" s="43"/>
    </row>
    <row r="20" spans="1:12" ht="18" customHeight="1">
      <c r="A20" s="73"/>
      <c r="B20" s="709"/>
      <c r="C20" s="43"/>
      <c r="D20" s="272" t="s">
        <v>1127</v>
      </c>
      <c r="E20" s="273"/>
      <c r="F20" s="1" t="s">
        <v>1698</v>
      </c>
      <c r="G20" s="273"/>
      <c r="H20" s="810"/>
      <c r="J20" s="275" t="s">
        <v>1428</v>
      </c>
      <c r="K20" s="811">
        <f>(+H17*(+H18/10000)*+H19)*100</f>
        <v>0</v>
      </c>
      <c r="L20" s="43"/>
    </row>
    <row r="21" spans="1:12" ht="18" customHeight="1">
      <c r="A21" s="272" t="s">
        <v>1938</v>
      </c>
      <c r="B21" s="709" t="s">
        <v>1699</v>
      </c>
      <c r="C21" s="43"/>
      <c r="D21" s="73"/>
      <c r="E21" s="273"/>
      <c r="F21" s="1" t="s">
        <v>1700</v>
      </c>
      <c r="G21" s="273"/>
      <c r="H21" s="810"/>
      <c r="J21" s="273"/>
      <c r="K21" s="4"/>
      <c r="L21" s="43"/>
    </row>
    <row r="22" spans="1:12" ht="18" customHeight="1">
      <c r="A22" s="73"/>
      <c r="B22" s="709" t="s">
        <v>1701</v>
      </c>
      <c r="C22" s="43"/>
      <c r="D22" s="272" t="s">
        <v>1775</v>
      </c>
      <c r="E22" s="273"/>
      <c r="F22" s="1" t="s">
        <v>1702</v>
      </c>
      <c r="G22" s="275" t="s">
        <v>1432</v>
      </c>
      <c r="H22" s="809"/>
      <c r="J22" s="273"/>
      <c r="K22" s="810"/>
      <c r="L22" s="43"/>
    </row>
    <row r="23" spans="1:12" ht="18" customHeight="1">
      <c r="A23" s="73"/>
      <c r="B23" s="709"/>
      <c r="C23" s="43"/>
      <c r="D23" s="272" t="s">
        <v>1776</v>
      </c>
      <c r="E23" s="273"/>
      <c r="F23" s="1" t="s">
        <v>1703</v>
      </c>
      <c r="G23" s="275" t="s">
        <v>1162</v>
      </c>
      <c r="H23" s="809"/>
      <c r="J23" s="273"/>
      <c r="K23" s="810"/>
      <c r="L23" s="43"/>
    </row>
    <row r="24" spans="1:12" ht="18" customHeight="1">
      <c r="A24" s="272" t="s">
        <v>1939</v>
      </c>
      <c r="B24" s="709" t="s">
        <v>1704</v>
      </c>
      <c r="C24" s="43"/>
      <c r="D24" s="272" t="s">
        <v>1778</v>
      </c>
      <c r="E24" s="273"/>
      <c r="F24" s="1" t="s">
        <v>1705</v>
      </c>
      <c r="G24" s="273"/>
      <c r="H24" s="810"/>
      <c r="J24" s="275" t="s">
        <v>1167</v>
      </c>
      <c r="K24" s="811">
        <f>H22-H23</f>
        <v>0</v>
      </c>
      <c r="L24" s="43"/>
    </row>
    <row r="25" spans="1:12" ht="18" customHeight="1">
      <c r="A25" s="73"/>
      <c r="B25" s="709" t="s">
        <v>1706</v>
      </c>
      <c r="C25" s="43"/>
      <c r="D25" s="272" t="s">
        <v>1780</v>
      </c>
      <c r="E25" s="273"/>
      <c r="F25" s="1" t="s">
        <v>1707</v>
      </c>
      <c r="G25" s="273"/>
      <c r="H25" s="810"/>
      <c r="J25" s="275" t="s">
        <v>1170</v>
      </c>
      <c r="K25" s="811">
        <f>K10+K11+K15+K20+K24</f>
        <v>0</v>
      </c>
      <c r="L25" s="43"/>
    </row>
    <row r="26" spans="1:12" ht="18" customHeight="1">
      <c r="A26" s="73"/>
      <c r="B26" s="709" t="s">
        <v>1708</v>
      </c>
      <c r="C26" s="43"/>
      <c r="D26" s="272" t="s">
        <v>1784</v>
      </c>
      <c r="E26" s="273"/>
      <c r="F26" s="1" t="s">
        <v>1709</v>
      </c>
      <c r="G26" s="273"/>
      <c r="H26" s="810"/>
      <c r="J26" s="275" t="s">
        <v>1710</v>
      </c>
      <c r="K26" s="813">
        <f>IF(K25=0,0,+H22/+H17)</f>
        <v>0</v>
      </c>
      <c r="L26" s="43"/>
    </row>
    <row r="27" spans="1:12" ht="18" customHeight="1">
      <c r="A27" s="73"/>
      <c r="B27" s="709"/>
      <c r="C27" s="43"/>
      <c r="D27" s="294" t="s">
        <v>1785</v>
      </c>
      <c r="E27" s="277"/>
      <c r="F27" s="23" t="s">
        <v>1711</v>
      </c>
      <c r="G27" s="277"/>
      <c r="H27" s="814"/>
      <c r="I27" s="23"/>
      <c r="J27" s="302" t="s">
        <v>1712</v>
      </c>
      <c r="K27" s="811">
        <f>K25*+K26</f>
        <v>0</v>
      </c>
      <c r="L27" s="24"/>
    </row>
    <row r="28" spans="1:12" ht="18" customHeight="1">
      <c r="A28" s="272" t="s">
        <v>1942</v>
      </c>
      <c r="B28" s="709" t="s">
        <v>1713</v>
      </c>
      <c r="C28" s="43"/>
      <c r="D28" s="815"/>
      <c r="E28" s="273"/>
      <c r="F28" s="367" t="s">
        <v>1181</v>
      </c>
      <c r="G28" s="273"/>
      <c r="H28" s="810"/>
      <c r="J28" s="273"/>
      <c r="K28" s="4"/>
      <c r="L28" s="43"/>
    </row>
    <row r="29" spans="1:12" ht="18" customHeight="1">
      <c r="A29" s="73"/>
      <c r="B29" s="709" t="s">
        <v>1714</v>
      </c>
      <c r="C29" s="43"/>
      <c r="D29" s="272" t="s">
        <v>1786</v>
      </c>
      <c r="E29" s="273"/>
      <c r="F29" s="1" t="s">
        <v>1715</v>
      </c>
      <c r="G29" s="273"/>
      <c r="H29" s="810"/>
      <c r="J29" s="275" t="s">
        <v>1716</v>
      </c>
      <c r="K29" s="809"/>
      <c r="L29" s="43"/>
    </row>
    <row r="30" spans="1:12" ht="18" customHeight="1">
      <c r="A30" s="73"/>
      <c r="B30" s="709" t="s">
        <v>1717</v>
      </c>
      <c r="C30" s="43"/>
      <c r="D30" s="73"/>
      <c r="E30" s="273"/>
      <c r="F30" s="1" t="s">
        <v>1718</v>
      </c>
      <c r="G30" s="273"/>
      <c r="H30" s="810"/>
      <c r="J30" s="273"/>
      <c r="K30" s="810"/>
      <c r="L30" s="43"/>
    </row>
    <row r="31" spans="1:12" ht="18" customHeight="1">
      <c r="A31" s="73"/>
      <c r="B31" s="709"/>
      <c r="C31" s="43"/>
      <c r="D31" s="272" t="s">
        <v>1787</v>
      </c>
      <c r="E31" s="273"/>
      <c r="F31" s="1" t="s">
        <v>1719</v>
      </c>
      <c r="G31" s="275" t="s">
        <v>1720</v>
      </c>
      <c r="H31" s="816"/>
      <c r="J31" s="273"/>
      <c r="K31" s="810"/>
      <c r="L31" s="43"/>
    </row>
    <row r="32" spans="1:12" ht="18" customHeight="1">
      <c r="A32" s="272" t="s">
        <v>1944</v>
      </c>
      <c r="B32" s="709" t="s">
        <v>1721</v>
      </c>
      <c r="C32" s="43"/>
      <c r="D32" s="294" t="s">
        <v>1305</v>
      </c>
      <c r="E32" s="277"/>
      <c r="F32" s="23" t="s">
        <v>1722</v>
      </c>
      <c r="G32" s="277"/>
      <c r="H32" s="814"/>
      <c r="I32" s="23"/>
      <c r="J32" s="302" t="s">
        <v>1723</v>
      </c>
      <c r="K32" s="811">
        <f>K29*(1-H31)</f>
        <v>0</v>
      </c>
      <c r="L32" s="24"/>
    </row>
    <row r="33" spans="1:12" ht="18" customHeight="1">
      <c r="A33" s="73"/>
      <c r="B33" s="709"/>
      <c r="C33" s="43"/>
      <c r="D33" s="73"/>
      <c r="E33" s="709" t="s">
        <v>1724</v>
      </c>
      <c r="K33" s="1" t="s">
        <v>516</v>
      </c>
      <c r="L33" s="43"/>
    </row>
    <row r="34" spans="1:12" ht="18" customHeight="1">
      <c r="A34" s="272" t="s">
        <v>1946</v>
      </c>
      <c r="B34" s="709" t="s">
        <v>150</v>
      </c>
      <c r="C34" s="43"/>
      <c r="D34" s="73"/>
      <c r="L34" s="43"/>
    </row>
    <row r="35" spans="1:12" ht="18" customHeight="1">
      <c r="A35" s="73"/>
      <c r="B35" s="709" t="s">
        <v>151</v>
      </c>
      <c r="C35" s="43"/>
      <c r="D35" s="73"/>
      <c r="G35" s="13"/>
      <c r="H35" s="13"/>
      <c r="I35" s="13"/>
      <c r="J35" s="13"/>
      <c r="K35" s="13"/>
      <c r="L35" s="43"/>
    </row>
    <row r="36" spans="1:12" ht="18" customHeight="1">
      <c r="A36" s="73"/>
      <c r="B36" s="709"/>
      <c r="C36" s="43"/>
      <c r="D36" s="73"/>
      <c r="E36" s="1" t="s">
        <v>152</v>
      </c>
      <c r="L36" s="43"/>
    </row>
    <row r="37" spans="1:12" ht="18" customHeight="1">
      <c r="A37" s="272" t="s">
        <v>1157</v>
      </c>
      <c r="B37" s="709" t="s">
        <v>1989</v>
      </c>
      <c r="C37" s="43"/>
      <c r="D37" s="73"/>
      <c r="F37" s="1" t="s">
        <v>1990</v>
      </c>
      <c r="K37" s="817"/>
      <c r="L37" s="43"/>
    </row>
    <row r="38" spans="1:12" ht="18" customHeight="1">
      <c r="A38" s="73"/>
      <c r="B38" s="709" t="s">
        <v>1991</v>
      </c>
      <c r="C38" s="43"/>
      <c r="D38" s="73"/>
      <c r="F38" s="1" t="s">
        <v>1992</v>
      </c>
      <c r="K38" s="817"/>
      <c r="L38" s="43"/>
    </row>
    <row r="39" spans="1:12" ht="18" customHeight="1">
      <c r="A39" s="73"/>
      <c r="B39" s="709" t="s">
        <v>1993</v>
      </c>
      <c r="C39" s="43"/>
      <c r="D39" s="73"/>
      <c r="F39" s="1" t="s">
        <v>1994</v>
      </c>
      <c r="K39" s="817"/>
      <c r="L39" s="43"/>
    </row>
    <row r="40" spans="1:12" ht="18" customHeight="1">
      <c r="A40" s="73"/>
      <c r="B40" s="709"/>
      <c r="C40" s="43"/>
      <c r="D40" s="73"/>
      <c r="L40" s="43"/>
    </row>
    <row r="41" spans="1:12" ht="18" customHeight="1">
      <c r="A41" s="272" t="s">
        <v>849</v>
      </c>
      <c r="B41" s="709" t="s">
        <v>1995</v>
      </c>
      <c r="C41" s="43"/>
      <c r="D41" s="73"/>
      <c r="E41" s="709" t="s">
        <v>1996</v>
      </c>
      <c r="F41" s="13"/>
      <c r="G41" s="13"/>
      <c r="H41" s="13"/>
      <c r="I41" s="13"/>
      <c r="J41" s="13"/>
      <c r="K41" s="13"/>
      <c r="L41" s="43"/>
    </row>
    <row r="42" spans="1:12" ht="18" customHeight="1">
      <c r="A42" s="73"/>
      <c r="B42" s="709" t="s">
        <v>1997</v>
      </c>
      <c r="C42" s="43"/>
      <c r="D42" s="73"/>
      <c r="E42" s="1" t="s">
        <v>1998</v>
      </c>
      <c r="L42" s="43"/>
    </row>
    <row r="43" spans="1:12" ht="18" customHeight="1">
      <c r="A43" s="73"/>
      <c r="B43" s="709"/>
      <c r="C43" s="43"/>
      <c r="D43" s="73"/>
      <c r="E43" s="106"/>
      <c r="F43" s="106"/>
      <c r="G43" s="106"/>
      <c r="H43" s="106"/>
      <c r="I43" s="106"/>
      <c r="J43" s="106"/>
      <c r="K43" s="106"/>
      <c r="L43" s="43"/>
    </row>
    <row r="44" spans="1:12" ht="18" customHeight="1">
      <c r="A44" s="272" t="s">
        <v>1428</v>
      </c>
      <c r="B44" s="709" t="s">
        <v>1999</v>
      </c>
      <c r="C44" s="43"/>
      <c r="D44" s="73"/>
      <c r="E44" s="106"/>
      <c r="F44" s="106"/>
      <c r="G44" s="106"/>
      <c r="H44" s="106"/>
      <c r="I44" s="106"/>
      <c r="J44" s="106"/>
      <c r="K44" s="106"/>
      <c r="L44" s="43"/>
    </row>
    <row r="45" spans="1:12" ht="18" customHeight="1">
      <c r="A45" s="73"/>
      <c r="B45" s="709" t="s">
        <v>2000</v>
      </c>
      <c r="C45" s="43"/>
      <c r="D45" s="73"/>
      <c r="E45" s="106"/>
      <c r="F45" s="192"/>
      <c r="G45" s="192"/>
      <c r="H45" s="192"/>
      <c r="I45" s="192"/>
      <c r="J45" s="192"/>
      <c r="K45" s="192"/>
      <c r="L45" s="43"/>
    </row>
    <row r="46" spans="1:12" ht="18" customHeight="1">
      <c r="A46" s="73"/>
      <c r="B46" s="818"/>
      <c r="C46" s="43"/>
      <c r="D46" s="73"/>
      <c r="E46" s="709" t="s">
        <v>2001</v>
      </c>
      <c r="G46" s="13"/>
      <c r="H46" s="13"/>
      <c r="I46" s="13"/>
      <c r="J46" s="13"/>
      <c r="K46" s="13"/>
      <c r="L46" s="43"/>
    </row>
    <row r="47" spans="1:12" ht="18" customHeight="1">
      <c r="A47" s="779"/>
      <c r="B47" s="709" t="s">
        <v>2002</v>
      </c>
      <c r="C47" s="92"/>
      <c r="D47" s="73"/>
      <c r="E47" s="709" t="s">
        <v>2003</v>
      </c>
      <c r="G47" s="13"/>
      <c r="H47" s="13"/>
      <c r="I47" s="13"/>
      <c r="J47" s="13"/>
      <c r="K47" s="13"/>
      <c r="L47" s="43"/>
    </row>
    <row r="48" spans="1:12" ht="18" customHeight="1">
      <c r="A48" s="73"/>
      <c r="B48" s="709" t="s">
        <v>2004</v>
      </c>
      <c r="C48" s="43"/>
      <c r="D48" s="73"/>
      <c r="E48" s="709" t="s">
        <v>2005</v>
      </c>
      <c r="G48" s="13"/>
      <c r="H48" s="13"/>
      <c r="I48" s="13"/>
      <c r="J48" s="13"/>
      <c r="K48" s="13"/>
      <c r="L48" s="43"/>
    </row>
    <row r="49" spans="1:12" ht="18" customHeight="1">
      <c r="A49" s="73"/>
      <c r="B49" s="709" t="s">
        <v>2006</v>
      </c>
      <c r="C49" s="43"/>
      <c r="D49" s="73"/>
      <c r="E49" s="106"/>
      <c r="F49" s="106"/>
      <c r="G49" s="106"/>
      <c r="H49" s="106"/>
      <c r="I49" s="106"/>
      <c r="J49" s="106"/>
      <c r="K49" s="106"/>
      <c r="L49" s="43"/>
    </row>
    <row r="50" spans="1:12" ht="18" customHeight="1">
      <c r="A50" s="73"/>
      <c r="B50" s="709" t="s">
        <v>2007</v>
      </c>
      <c r="C50" s="43"/>
      <c r="D50" s="73"/>
      <c r="E50" s="106"/>
      <c r="F50" s="106"/>
      <c r="G50" s="106"/>
      <c r="H50" s="106"/>
      <c r="I50" s="106"/>
      <c r="J50" s="106"/>
      <c r="K50" s="106"/>
      <c r="L50" s="43"/>
    </row>
    <row r="51" spans="1:12" ht="18" customHeight="1">
      <c r="A51" s="73"/>
      <c r="B51" s="709"/>
      <c r="C51" s="43"/>
      <c r="D51" s="73"/>
      <c r="E51" s="106"/>
      <c r="F51" s="106"/>
      <c r="G51" s="106"/>
      <c r="H51" s="106"/>
      <c r="I51" s="106"/>
      <c r="J51" s="106"/>
      <c r="K51" s="106"/>
      <c r="L51" s="43"/>
    </row>
    <row r="52" spans="1:12" ht="18" customHeight="1">
      <c r="A52" s="73"/>
      <c r="B52" s="13"/>
      <c r="C52" s="43"/>
      <c r="D52" s="73"/>
      <c r="E52" s="709" t="s">
        <v>2008</v>
      </c>
      <c r="F52" s="13"/>
      <c r="G52" s="13"/>
      <c r="H52" s="13"/>
      <c r="I52" s="13"/>
      <c r="J52" s="13"/>
      <c r="K52" s="13"/>
      <c r="L52" s="43"/>
    </row>
    <row r="53" spans="1:12" ht="18" customHeight="1">
      <c r="A53" s="73"/>
      <c r="B53" s="13"/>
      <c r="C53" s="43"/>
      <c r="D53" s="73"/>
      <c r="F53" s="1" t="s">
        <v>2009</v>
      </c>
      <c r="K53" s="809"/>
      <c r="L53" s="43"/>
    </row>
    <row r="54" spans="1:12" ht="18" customHeight="1">
      <c r="A54" s="73"/>
      <c r="C54" s="43"/>
      <c r="D54" s="73"/>
      <c r="F54" s="1" t="s">
        <v>2377</v>
      </c>
      <c r="K54" s="817"/>
      <c r="L54" s="43"/>
    </row>
    <row r="55" spans="1:12" ht="18" customHeight="1">
      <c r="A55" s="73"/>
      <c r="C55" s="43"/>
      <c r="D55" s="73"/>
      <c r="F55" s="1" t="s">
        <v>2378</v>
      </c>
      <c r="K55" s="817"/>
      <c r="L55" s="43"/>
    </row>
    <row r="56" spans="1:12" ht="18" customHeight="1">
      <c r="A56" s="73"/>
      <c r="C56" s="43"/>
      <c r="D56" s="73"/>
      <c r="K56" s="106"/>
      <c r="L56" s="43"/>
    </row>
    <row r="57" spans="1:12" ht="18" customHeight="1">
      <c r="A57" s="73"/>
      <c r="C57" s="43"/>
      <c r="D57" s="73"/>
      <c r="L57" s="43"/>
    </row>
    <row r="58" spans="1:12" ht="18" customHeight="1">
      <c r="A58" s="73"/>
      <c r="C58" s="43"/>
      <c r="D58" s="73"/>
      <c r="F58" s="106"/>
      <c r="G58" s="106"/>
      <c r="H58" s="106"/>
      <c r="I58" s="106"/>
      <c r="J58" s="106"/>
      <c r="K58" s="106"/>
      <c r="L58" s="43"/>
    </row>
    <row r="59" spans="1:12" ht="18" customHeight="1" thickBot="1">
      <c r="A59" s="74"/>
      <c r="B59" s="75"/>
      <c r="C59" s="77"/>
      <c r="D59" s="74"/>
      <c r="E59" s="75"/>
      <c r="F59" s="110"/>
      <c r="G59" s="110"/>
      <c r="H59" s="110"/>
      <c r="I59" s="110"/>
      <c r="J59" s="110"/>
      <c r="K59" s="110"/>
      <c r="L59" s="77"/>
    </row>
    <row r="60" spans="1:12" ht="18" customHeight="1">
      <c r="C60" s="5" t="s">
        <v>1200</v>
      </c>
      <c r="K60" s="1" t="s">
        <v>1200</v>
      </c>
    </row>
    <row r="61" spans="1:12" ht="18" customHeight="1">
      <c r="A61" s="13"/>
      <c r="B61" s="13">
        <v>28</v>
      </c>
      <c r="C61" s="13"/>
      <c r="D61" s="13" t="s">
        <v>1191</v>
      </c>
      <c r="E61" s="13"/>
      <c r="F61" s="13"/>
      <c r="G61" s="13"/>
      <c r="H61" s="13"/>
      <c r="I61" s="13"/>
      <c r="J61" s="13"/>
      <c r="K61" s="13"/>
      <c r="L61" s="13"/>
    </row>
    <row r="62" spans="1:12" ht="18" customHeight="1">
      <c r="A62" s="11" t="s">
        <v>1423</v>
      </c>
      <c r="B62" s="13"/>
      <c r="C62" s="13"/>
      <c r="D62" s="13"/>
    </row>
    <row r="63" spans="1:12" ht="18" customHeight="1">
      <c r="B63" s="13"/>
      <c r="C63" s="13"/>
      <c r="D63" s="13"/>
    </row>
    <row r="64" spans="1:12" ht="18" customHeight="1"/>
    <row r="65" spans="1:3" ht="18" customHeight="1" thickBot="1">
      <c r="A65" s="2" t="str">
        <f>'Data Sheet'!$A$49</f>
        <v>Annual Report of The Brooklyn Union Gas Company d/b/a National Grid New York</v>
      </c>
      <c r="B65" s="2" t="str">
        <f>'Data Sheet'!$A$49</f>
        <v>Annual Report of The Brooklyn Union Gas Company d/b/a National Grid New York</v>
      </c>
      <c r="C65" s="227" t="str">
        <f>'Data Sheet'!$A$45</f>
        <v>Year ended December 31, 2016</v>
      </c>
    </row>
    <row r="66" spans="1:3" ht="18" customHeight="1">
      <c r="A66" s="799"/>
      <c r="B66" s="800"/>
      <c r="C66" s="9"/>
    </row>
    <row r="67" spans="1:3" ht="18" customHeight="1">
      <c r="A67" s="10" t="s">
        <v>1435</v>
      </c>
      <c r="B67" s="13"/>
      <c r="C67" s="14"/>
    </row>
    <row r="68" spans="1:3" ht="18" customHeight="1">
      <c r="A68" s="73"/>
      <c r="B68" s="69"/>
      <c r="C68" s="43"/>
    </row>
    <row r="69" spans="1:3" ht="18" customHeight="1">
      <c r="A69" s="73"/>
      <c r="B69" s="13"/>
      <c r="C69" s="43"/>
    </row>
    <row r="70" spans="1:3" ht="18" customHeight="1">
      <c r="A70" s="73"/>
      <c r="B70" s="13"/>
      <c r="C70" s="43"/>
    </row>
    <row r="71" spans="1:3" ht="18" customHeight="1">
      <c r="A71" s="73"/>
      <c r="B71" s="819"/>
      <c r="C71" s="43"/>
    </row>
    <row r="72" spans="1:3" ht="18" customHeight="1">
      <c r="A72" s="779"/>
      <c r="B72" s="820"/>
      <c r="C72" s="92"/>
    </row>
    <row r="73" spans="1:3" ht="18" customHeight="1">
      <c r="A73" s="73"/>
      <c r="B73" s="13"/>
      <c r="C73" s="43"/>
    </row>
    <row r="74" spans="1:3" ht="18" customHeight="1">
      <c r="A74" s="73"/>
      <c r="C74" s="43"/>
    </row>
    <row r="75" spans="1:3" ht="18" customHeight="1">
      <c r="A75" s="73"/>
      <c r="C75" s="43"/>
    </row>
    <row r="76" spans="1:3" ht="18" customHeight="1">
      <c r="A76" s="73"/>
      <c r="B76" s="13"/>
      <c r="C76" s="43"/>
    </row>
    <row r="77" spans="1:3" ht="18" customHeight="1">
      <c r="A77" s="73"/>
      <c r="B77" s="13"/>
      <c r="C77" s="43"/>
    </row>
    <row r="78" spans="1:3" ht="18" customHeight="1">
      <c r="A78" s="73"/>
      <c r="B78" s="13"/>
      <c r="C78" s="43"/>
    </row>
    <row r="79" spans="1:3" ht="18" customHeight="1">
      <c r="A79" s="73"/>
      <c r="B79" s="13"/>
      <c r="C79" s="43"/>
    </row>
    <row r="80" spans="1:3" ht="18" customHeight="1">
      <c r="A80" s="73"/>
      <c r="B80" s="13"/>
      <c r="C80" s="43"/>
    </row>
    <row r="81" spans="1:3" ht="18" customHeight="1">
      <c r="A81" s="73"/>
      <c r="B81" s="13"/>
      <c r="C81" s="43"/>
    </row>
    <row r="82" spans="1:3" ht="18" customHeight="1">
      <c r="A82" s="73"/>
      <c r="B82" s="13"/>
      <c r="C82" s="43"/>
    </row>
    <row r="83" spans="1:3" ht="18" customHeight="1">
      <c r="A83" s="73"/>
      <c r="B83" s="13"/>
      <c r="C83" s="43"/>
    </row>
    <row r="84" spans="1:3" ht="18" customHeight="1">
      <c r="A84" s="73"/>
      <c r="C84" s="43"/>
    </row>
    <row r="85" spans="1:3" ht="18" customHeight="1">
      <c r="A85" s="73"/>
      <c r="B85" s="13"/>
      <c r="C85" s="43"/>
    </row>
    <row r="86" spans="1:3" ht="18" customHeight="1">
      <c r="A86" s="73"/>
      <c r="B86" s="13"/>
      <c r="C86" s="43"/>
    </row>
    <row r="87" spans="1:3" ht="18" customHeight="1">
      <c r="A87" s="73"/>
      <c r="C87" s="43"/>
    </row>
    <row r="88" spans="1:3" ht="18" customHeight="1">
      <c r="A88" s="73"/>
      <c r="B88" s="13"/>
      <c r="C88" s="43"/>
    </row>
    <row r="89" spans="1:3" ht="18" customHeight="1">
      <c r="A89" s="73"/>
      <c r="B89" s="13"/>
      <c r="C89" s="43"/>
    </row>
    <row r="90" spans="1:3" ht="18" customHeight="1">
      <c r="A90" s="73"/>
      <c r="B90" s="13"/>
      <c r="C90" s="43"/>
    </row>
    <row r="91" spans="1:3" ht="18" customHeight="1">
      <c r="A91" s="73"/>
      <c r="B91" s="13"/>
      <c r="C91" s="43"/>
    </row>
    <row r="92" spans="1:3" ht="18" customHeight="1">
      <c r="A92" s="73"/>
      <c r="C92" s="43"/>
    </row>
    <row r="93" spans="1:3" ht="18" customHeight="1">
      <c r="A93" s="73"/>
      <c r="C93" s="43"/>
    </row>
    <row r="94" spans="1:3" ht="18" customHeight="1">
      <c r="A94" s="73"/>
      <c r="C94" s="43"/>
    </row>
    <row r="95" spans="1:3" ht="18" customHeight="1">
      <c r="A95" s="73"/>
      <c r="C95" s="43"/>
    </row>
    <row r="96" spans="1:3" ht="18" customHeight="1">
      <c r="A96" s="73"/>
      <c r="B96" s="13"/>
      <c r="C96" s="43"/>
    </row>
    <row r="97" spans="1:3" ht="18" customHeight="1">
      <c r="A97" s="73"/>
      <c r="C97" s="43"/>
    </row>
    <row r="98" spans="1:3" ht="18" customHeight="1">
      <c r="A98" s="73"/>
      <c r="B98" s="13"/>
      <c r="C98" s="43"/>
    </row>
    <row r="99" spans="1:3" ht="18" customHeight="1">
      <c r="A99" s="73"/>
      <c r="B99" s="13"/>
      <c r="C99" s="43"/>
    </row>
    <row r="100" spans="1:3" ht="18" customHeight="1">
      <c r="A100" s="73"/>
      <c r="C100" s="43"/>
    </row>
    <row r="101" spans="1:3" ht="18" customHeight="1">
      <c r="A101" s="73"/>
      <c r="B101" s="13"/>
      <c r="C101" s="43"/>
    </row>
    <row r="102" spans="1:3" ht="18" customHeight="1">
      <c r="A102" s="73"/>
      <c r="B102" s="13"/>
      <c r="C102" s="43"/>
    </row>
    <row r="103" spans="1:3" ht="18" customHeight="1">
      <c r="A103" s="73"/>
      <c r="B103" s="13"/>
      <c r="C103" s="43"/>
    </row>
    <row r="104" spans="1:3" ht="18" customHeight="1">
      <c r="A104" s="73"/>
      <c r="B104" s="13"/>
      <c r="C104" s="43"/>
    </row>
    <row r="105" spans="1:3" ht="18" customHeight="1">
      <c r="A105" s="73"/>
      <c r="B105" s="13"/>
      <c r="C105" s="43"/>
    </row>
    <row r="106" spans="1:3" ht="18" customHeight="1">
      <c r="A106" s="73"/>
      <c r="B106" s="13"/>
      <c r="C106" s="43"/>
    </row>
    <row r="107" spans="1:3" ht="18" customHeight="1">
      <c r="A107" s="73"/>
      <c r="C107" s="43"/>
    </row>
    <row r="108" spans="1:3" ht="18" customHeight="1">
      <c r="A108" s="73"/>
      <c r="B108" s="13"/>
      <c r="C108" s="43"/>
    </row>
    <row r="109" spans="1:3" ht="18" customHeight="1">
      <c r="A109" s="73"/>
      <c r="B109" s="13"/>
      <c r="C109" s="43"/>
    </row>
    <row r="110" spans="1:3" ht="18" customHeight="1">
      <c r="A110" s="73"/>
      <c r="B110" s="13"/>
      <c r="C110" s="43"/>
    </row>
    <row r="111" spans="1:3" ht="18" customHeight="1">
      <c r="A111" s="73"/>
      <c r="C111" s="43"/>
    </row>
    <row r="112" spans="1:3" ht="18" customHeight="1">
      <c r="A112" s="73"/>
      <c r="B112" s="13"/>
      <c r="C112" s="43"/>
    </row>
    <row r="113" spans="1:3" ht="18" customHeight="1">
      <c r="A113" s="73"/>
      <c r="B113" s="13"/>
      <c r="C113" s="43"/>
    </row>
    <row r="114" spans="1:3" ht="18" customHeight="1">
      <c r="A114" s="73"/>
      <c r="B114" s="13"/>
      <c r="C114" s="43"/>
    </row>
    <row r="115" spans="1:3" ht="18" customHeight="1">
      <c r="A115" s="73"/>
      <c r="B115" s="13"/>
      <c r="C115" s="43"/>
    </row>
    <row r="116" spans="1:3" ht="18" customHeight="1">
      <c r="A116" s="73"/>
      <c r="B116" s="13"/>
      <c r="C116" s="43"/>
    </row>
    <row r="117" spans="1:3" ht="18" customHeight="1">
      <c r="A117" s="73"/>
      <c r="B117" s="13"/>
      <c r="C117" s="43"/>
    </row>
    <row r="118" spans="1:3" ht="18" customHeight="1">
      <c r="A118" s="73"/>
      <c r="C118" s="43"/>
    </row>
    <row r="119" spans="1:3" ht="18" customHeight="1">
      <c r="A119" s="73"/>
      <c r="C119" s="43"/>
    </row>
    <row r="120" spans="1:3" ht="18" customHeight="1">
      <c r="A120" s="73"/>
      <c r="C120" s="43"/>
    </row>
    <row r="121" spans="1:3" ht="18" customHeight="1">
      <c r="A121" s="73"/>
      <c r="C121" s="43"/>
    </row>
    <row r="122" spans="1:3" ht="18" customHeight="1">
      <c r="A122" s="73"/>
      <c r="C122" s="43"/>
    </row>
    <row r="123" spans="1:3" ht="18" customHeight="1">
      <c r="A123" s="73"/>
      <c r="C123" s="43"/>
    </row>
    <row r="124" spans="1:3" ht="18" customHeight="1">
      <c r="A124" s="73"/>
      <c r="C124" s="43"/>
    </row>
    <row r="125" spans="1:3" ht="18" customHeight="1">
      <c r="A125" s="73"/>
      <c r="C125" s="43"/>
    </row>
    <row r="126" spans="1:3" ht="18" customHeight="1">
      <c r="A126" s="73"/>
      <c r="C126" s="43"/>
    </row>
    <row r="127" spans="1:3" ht="18" customHeight="1">
      <c r="A127" s="73"/>
      <c r="C127" s="43"/>
    </row>
    <row r="128" spans="1:3" ht="18" customHeight="1">
      <c r="A128" s="73"/>
      <c r="C128" s="43"/>
    </row>
    <row r="129" spans="1:3" ht="18" customHeight="1" thickBot="1">
      <c r="A129" s="74"/>
      <c r="B129" s="75"/>
      <c r="C129" s="77"/>
    </row>
    <row r="130" spans="1:3" ht="18" customHeight="1">
      <c r="C130" s="13"/>
    </row>
    <row r="131" spans="1:3" ht="18" customHeight="1">
      <c r="A131" s="13"/>
      <c r="B131" s="13" t="s">
        <v>2379</v>
      </c>
      <c r="C131" s="13"/>
    </row>
    <row r="132" spans="1:3" ht="18" customHeight="1"/>
    <row r="133" spans="1:3" ht="18" customHeight="1"/>
    <row r="134" spans="1:3" ht="18" customHeight="1"/>
    <row r="135" spans="1:3" ht="18" customHeight="1">
      <c r="B135" s="113"/>
    </row>
    <row r="136" spans="1:3" ht="18" customHeight="1"/>
    <row r="137" spans="1:3" ht="18" customHeight="1"/>
    <row r="138" spans="1:3" ht="18" customHeight="1">
      <c r="B138" s="113"/>
    </row>
    <row r="139" spans="1:3" ht="18" customHeight="1">
      <c r="B139" s="113"/>
    </row>
    <row r="140" spans="1:3" ht="18" customHeight="1">
      <c r="B140" s="113"/>
    </row>
    <row r="141" spans="1:3" ht="18" customHeight="1">
      <c r="B141" s="113"/>
    </row>
    <row r="142" spans="1:3" ht="18" customHeight="1">
      <c r="B142" s="113"/>
    </row>
    <row r="143" spans="1:3" ht="18" customHeight="1">
      <c r="B143" s="113"/>
    </row>
    <row r="144" spans="1:3"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sheetData>
  <printOptions horizontalCentered="1" verticalCentered="1"/>
  <pageMargins left="0.25" right="0" top="0" bottom="0" header="0.25" footer="0.25"/>
  <pageSetup scale="63" fitToWidth="2" fitToHeight="2" orientation="portrait" r:id="rId1"/>
  <headerFooter alignWithMargins="0"/>
  <rowBreaks count="1" manualBreakCount="1">
    <brk id="61" max="11" man="1"/>
  </rowBreaks>
  <colBreaks count="1" manualBreakCount="1">
    <brk id="3" max="60" man="1"/>
  </colBreaks>
  <drawing r:id="rId2"/>
  <legacyDrawing r:id="rId3"/>
  <mc:AlternateContent xmlns:mc="http://schemas.openxmlformats.org/markup-compatibility/2006">
    <mc:Choice Requires="x14">
      <controls>
        <mc:AlternateContent xmlns:mc="http://schemas.openxmlformats.org/markup-compatibility/2006">
          <mc:Choice Requires="x14">
            <control shapeId="26656" r:id="rId4" name="Button 32">
              <controlPr locked="0" defaultSize="0" autoFill="0" autoLine="0" autoPict="0">
                <anchor moveWithCells="1" sizeWithCells="1">
                  <from>
                    <xdr:col>0</xdr:col>
                    <xdr:colOff>247650</xdr:colOff>
                    <xdr:row>8</xdr:row>
                    <xdr:rowOff>123825</xdr:rowOff>
                  </from>
                  <to>
                    <xdr:col>0</xdr:col>
                    <xdr:colOff>247650</xdr:colOff>
                    <xdr:row>8</xdr:row>
                    <xdr:rowOff>142875</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C73"/>
  <sheetViews>
    <sheetView defaultGridColor="0" topLeftCell="A31" colorId="22" zoomScale="85" zoomScaleNormal="85" workbookViewId="0"/>
  </sheetViews>
  <sheetFormatPr defaultColWidth="9.6640625" defaultRowHeight="15"/>
  <cols>
    <col min="1" max="1" width="4.6640625" style="1" customWidth="1"/>
    <col min="2" max="2" width="65.33203125" style="1" customWidth="1"/>
    <col min="3" max="3" width="51.6640625" style="1" customWidth="1"/>
    <col min="4" max="16384" width="9.6640625" style="1"/>
  </cols>
  <sheetData>
    <row r="1" spans="1:3" ht="16.149999999999999" customHeight="1" thickBot="1">
      <c r="A1" s="2" t="str">
        <f>'Data Sheet'!$A$49</f>
        <v>Annual Report of The Brooklyn Union Gas Company d/b/a National Grid New York</v>
      </c>
      <c r="C1" s="227" t="str">
        <f>'Data Sheet'!$A$45</f>
        <v>Year ended December 31, 2016</v>
      </c>
    </row>
    <row r="2" spans="1:3" ht="16.149999999999999" customHeight="1">
      <c r="A2" s="6"/>
      <c r="B2" s="7"/>
      <c r="C2" s="9"/>
    </row>
    <row r="3" spans="1:3" ht="16.149999999999999" customHeight="1">
      <c r="A3" s="96" t="s">
        <v>2380</v>
      </c>
      <c r="B3" s="801"/>
      <c r="C3" s="14"/>
    </row>
    <row r="4" spans="1:3" ht="16.149999999999999" customHeight="1">
      <c r="A4" s="73"/>
      <c r="C4" s="43"/>
    </row>
    <row r="5" spans="1:3" ht="16.149999999999999" customHeight="1">
      <c r="A5" s="272" t="s">
        <v>1936</v>
      </c>
      <c r="B5" s="1" t="s">
        <v>2381</v>
      </c>
      <c r="C5" s="43"/>
    </row>
    <row r="6" spans="1:3" ht="16.149999999999999" customHeight="1">
      <c r="A6" s="73"/>
      <c r="B6" s="1" t="s">
        <v>1252</v>
      </c>
      <c r="C6" s="43"/>
    </row>
    <row r="7" spans="1:3" ht="16.149999999999999" customHeight="1">
      <c r="A7" s="73"/>
      <c r="B7" s="1" t="s">
        <v>1253</v>
      </c>
      <c r="C7" s="43"/>
    </row>
    <row r="8" spans="1:3" ht="16.149999999999999" customHeight="1">
      <c r="A8" s="73"/>
      <c r="B8" s="1" t="s">
        <v>1254</v>
      </c>
      <c r="C8" s="43"/>
    </row>
    <row r="9" spans="1:3" ht="16.149999999999999" customHeight="1">
      <c r="A9" s="73"/>
      <c r="B9" s="1" t="s">
        <v>1255</v>
      </c>
      <c r="C9" s="43"/>
    </row>
    <row r="10" spans="1:3" ht="16.149999999999999" customHeight="1">
      <c r="A10" s="73"/>
      <c r="B10" s="1" t="s">
        <v>1256</v>
      </c>
      <c r="C10" s="43"/>
    </row>
    <row r="11" spans="1:3" ht="16.149999999999999" customHeight="1">
      <c r="A11" s="73"/>
      <c r="B11" s="1" t="s">
        <v>1257</v>
      </c>
      <c r="C11" s="43"/>
    </row>
    <row r="12" spans="1:3" ht="16.149999999999999" customHeight="1">
      <c r="A12" s="73"/>
      <c r="B12" s="1" t="s">
        <v>1258</v>
      </c>
      <c r="C12" s="43"/>
    </row>
    <row r="13" spans="1:3" ht="16.149999999999999" customHeight="1">
      <c r="A13" s="272" t="s">
        <v>1938</v>
      </c>
      <c r="B13" s="1" t="s">
        <v>1259</v>
      </c>
      <c r="C13" s="43"/>
    </row>
    <row r="14" spans="1:3" ht="16.149999999999999" customHeight="1">
      <c r="A14" s="272" t="s">
        <v>1939</v>
      </c>
      <c r="B14" s="1" t="s">
        <v>1260</v>
      </c>
      <c r="C14" s="43"/>
    </row>
    <row r="15" spans="1:3" ht="16.149999999999999" customHeight="1">
      <c r="A15" s="73"/>
      <c r="B15" s="1" t="s">
        <v>1261</v>
      </c>
      <c r="C15" s="43"/>
    </row>
    <row r="16" spans="1:3" ht="16.149999999999999" customHeight="1">
      <c r="A16" s="272" t="s">
        <v>1942</v>
      </c>
      <c r="B16" s="1" t="s">
        <v>1262</v>
      </c>
      <c r="C16" s="43"/>
    </row>
    <row r="17" spans="1:3" ht="16.149999999999999" customHeight="1">
      <c r="A17" s="73"/>
      <c r="B17" s="1" t="s">
        <v>1263</v>
      </c>
      <c r="C17" s="43"/>
    </row>
    <row r="18" spans="1:3" ht="16.149999999999999" customHeight="1">
      <c r="A18" s="272" t="s">
        <v>1944</v>
      </c>
      <c r="B18" s="1" t="s">
        <v>1264</v>
      </c>
      <c r="C18" s="43"/>
    </row>
    <row r="19" spans="1:3" ht="16.149999999999999" customHeight="1">
      <c r="A19" s="73"/>
      <c r="B19" s="1" t="s">
        <v>1265</v>
      </c>
      <c r="C19" s="43"/>
    </row>
    <row r="20" spans="1:3" ht="16.149999999999999" customHeight="1">
      <c r="A20" s="73"/>
      <c r="B20" s="1" t="s">
        <v>1266</v>
      </c>
      <c r="C20" s="43"/>
    </row>
    <row r="21" spans="1:3" ht="16.149999999999999" customHeight="1">
      <c r="A21" s="73"/>
      <c r="B21" s="1" t="s">
        <v>1267</v>
      </c>
      <c r="C21" s="43"/>
    </row>
    <row r="22" spans="1:3" ht="16.149999999999999" customHeight="1">
      <c r="A22" s="272" t="s">
        <v>1946</v>
      </c>
      <c r="B22" s="1" t="s">
        <v>1268</v>
      </c>
      <c r="C22" s="43"/>
    </row>
    <row r="23" spans="1:3" ht="16.149999999999999" customHeight="1">
      <c r="A23" s="73"/>
      <c r="B23" s="1" t="s">
        <v>1269</v>
      </c>
      <c r="C23" s="43"/>
    </row>
    <row r="24" spans="1:3" ht="16.149999999999999" customHeight="1">
      <c r="A24" s="272" t="s">
        <v>1772</v>
      </c>
      <c r="B24" s="1" t="s">
        <v>1673</v>
      </c>
      <c r="C24" s="43"/>
    </row>
    <row r="25" spans="1:3" ht="16.149999999999999" customHeight="1">
      <c r="A25" s="73"/>
      <c r="B25" s="1" t="s">
        <v>1674</v>
      </c>
      <c r="C25" s="43"/>
    </row>
    <row r="26" spans="1:3" ht="16.149999999999999" customHeight="1">
      <c r="A26" s="272" t="s">
        <v>849</v>
      </c>
      <c r="B26" s="1" t="s">
        <v>1675</v>
      </c>
      <c r="C26" s="43"/>
    </row>
    <row r="27" spans="1:3" ht="16.149999999999999" customHeight="1">
      <c r="A27" s="73"/>
      <c r="B27" s="1" t="s">
        <v>448</v>
      </c>
      <c r="C27" s="43"/>
    </row>
    <row r="28" spans="1:3" ht="16.149999999999999" customHeight="1">
      <c r="A28" s="73"/>
      <c r="B28" s="1" t="s">
        <v>449</v>
      </c>
      <c r="C28" s="43"/>
    </row>
    <row r="29" spans="1:3" ht="16.149999999999999" customHeight="1">
      <c r="A29" s="73"/>
      <c r="B29" s="1" t="s">
        <v>450</v>
      </c>
      <c r="C29" s="43"/>
    </row>
    <row r="30" spans="1:3" ht="16.149999999999999" customHeight="1">
      <c r="A30" s="272" t="s">
        <v>1428</v>
      </c>
      <c r="B30" s="1" t="s">
        <v>451</v>
      </c>
      <c r="C30" s="43"/>
    </row>
    <row r="31" spans="1:3" ht="16.149999999999999" customHeight="1">
      <c r="A31" s="272" t="s">
        <v>1432</v>
      </c>
      <c r="B31" s="1" t="s">
        <v>452</v>
      </c>
      <c r="C31" s="43"/>
    </row>
    <row r="32" spans="1:3" ht="16.149999999999999" customHeight="1">
      <c r="A32" s="272" t="s">
        <v>1162</v>
      </c>
      <c r="B32" s="1" t="s">
        <v>453</v>
      </c>
      <c r="C32" s="43"/>
    </row>
    <row r="33" spans="1:3" ht="16.149999999999999" customHeight="1">
      <c r="A33" s="73"/>
      <c r="B33" s="1" t="s">
        <v>454</v>
      </c>
      <c r="C33" s="43"/>
    </row>
    <row r="34" spans="1:3" ht="16.149999999999999" customHeight="1">
      <c r="A34" s="73"/>
      <c r="B34" s="1" t="s">
        <v>455</v>
      </c>
      <c r="C34" s="43"/>
    </row>
    <row r="35" spans="1:3" ht="16.149999999999999" customHeight="1">
      <c r="A35" s="272" t="s">
        <v>1167</v>
      </c>
      <c r="B35" s="1" t="s">
        <v>456</v>
      </c>
      <c r="C35" s="43"/>
    </row>
    <row r="36" spans="1:3" ht="16.149999999999999" customHeight="1">
      <c r="A36" s="270"/>
      <c r="B36" s="23" t="s">
        <v>457</v>
      </c>
      <c r="C36" s="24"/>
    </row>
    <row r="37" spans="1:3" ht="16.149999999999999" customHeight="1">
      <c r="A37" s="73"/>
      <c r="B37" s="1" t="s">
        <v>1174</v>
      </c>
      <c r="C37" s="43"/>
    </row>
    <row r="38" spans="1:3" ht="16.149999999999999" customHeight="1">
      <c r="A38" s="73"/>
      <c r="B38" s="1" t="s">
        <v>458</v>
      </c>
      <c r="C38" s="43"/>
    </row>
    <row r="39" spans="1:3" ht="16.149999999999999" customHeight="1">
      <c r="A39" s="73"/>
      <c r="B39" s="1" t="s">
        <v>459</v>
      </c>
      <c r="C39" s="43"/>
    </row>
    <row r="40" spans="1:3" ht="16.149999999999999" customHeight="1">
      <c r="A40" s="765"/>
      <c r="B40" s="106"/>
      <c r="C40" s="108"/>
    </row>
    <row r="41" spans="1:3" ht="16.149999999999999" customHeight="1">
      <c r="A41" s="765"/>
      <c r="B41" s="106"/>
      <c r="C41" s="108"/>
    </row>
    <row r="42" spans="1:3" ht="16.149999999999999" customHeight="1">
      <c r="A42" s="765"/>
      <c r="B42" s="106"/>
      <c r="C42" s="108"/>
    </row>
    <row r="43" spans="1:3" ht="16.149999999999999" customHeight="1">
      <c r="A43" s="765"/>
      <c r="B43" s="106"/>
      <c r="C43" s="108"/>
    </row>
    <row r="44" spans="1:3" ht="16.149999999999999" customHeight="1">
      <c r="A44" s="765"/>
      <c r="B44" s="106"/>
      <c r="C44" s="108"/>
    </row>
    <row r="45" spans="1:3" ht="16.149999999999999" customHeight="1">
      <c r="A45" s="765"/>
      <c r="B45" s="106"/>
      <c r="C45" s="108"/>
    </row>
    <row r="46" spans="1:3" ht="16.149999999999999" customHeight="1">
      <c r="A46" s="765"/>
      <c r="B46" s="106"/>
      <c r="C46" s="108"/>
    </row>
    <row r="47" spans="1:3" ht="16.149999999999999" customHeight="1">
      <c r="A47" s="765"/>
      <c r="B47" s="106"/>
      <c r="C47" s="108"/>
    </row>
    <row r="48" spans="1:3" ht="16.149999999999999" customHeight="1">
      <c r="A48" s="765"/>
      <c r="B48" s="106"/>
      <c r="C48" s="108"/>
    </row>
    <row r="49" spans="1:3" ht="16.149999999999999" customHeight="1">
      <c r="A49" s="765"/>
      <c r="B49" s="106"/>
      <c r="C49" s="108"/>
    </row>
    <row r="50" spans="1:3" ht="16.149999999999999" customHeight="1">
      <c r="A50" s="765"/>
      <c r="B50" s="106"/>
      <c r="C50" s="108"/>
    </row>
    <row r="51" spans="1:3" ht="16.149999999999999" customHeight="1">
      <c r="A51" s="765"/>
      <c r="B51" s="106"/>
      <c r="C51" s="108"/>
    </row>
    <row r="52" spans="1:3" ht="16.149999999999999" customHeight="1">
      <c r="A52" s="765"/>
      <c r="B52" s="106"/>
      <c r="C52" s="108"/>
    </row>
    <row r="53" spans="1:3" ht="16.149999999999999" customHeight="1">
      <c r="A53" s="765"/>
      <c r="B53" s="106"/>
      <c r="C53" s="108"/>
    </row>
    <row r="54" spans="1:3" ht="16.149999999999999" customHeight="1">
      <c r="A54" s="765"/>
      <c r="B54" s="106"/>
      <c r="C54" s="108"/>
    </row>
    <row r="55" spans="1:3" ht="16.149999999999999" customHeight="1">
      <c r="A55" s="765"/>
      <c r="B55" s="106"/>
      <c r="C55" s="108"/>
    </row>
    <row r="56" spans="1:3" ht="16.149999999999999" customHeight="1">
      <c r="A56" s="765"/>
      <c r="B56" s="106"/>
      <c r="C56" s="108"/>
    </row>
    <row r="57" spans="1:3" ht="16.149999999999999" customHeight="1">
      <c r="A57" s="765"/>
      <c r="B57" s="106"/>
      <c r="C57" s="108"/>
    </row>
    <row r="58" spans="1:3" ht="16.149999999999999" customHeight="1" thickBot="1">
      <c r="A58" s="770"/>
      <c r="B58" s="110"/>
      <c r="C58" s="112"/>
    </row>
    <row r="59" spans="1:3" ht="16.149999999999999" customHeight="1">
      <c r="A59" s="1" t="s">
        <v>2197</v>
      </c>
    </row>
    <row r="60" spans="1:3" ht="16.149999999999999" customHeight="1">
      <c r="A60" s="13" t="s">
        <v>1193</v>
      </c>
      <c r="B60" s="13"/>
      <c r="C60" s="13"/>
    </row>
    <row r="65" spans="2:2">
      <c r="B65" s="113"/>
    </row>
    <row r="68" spans="2:2">
      <c r="B68" s="113"/>
    </row>
    <row r="69" spans="2:2">
      <c r="B69" s="113"/>
    </row>
    <row r="70" spans="2:2">
      <c r="B70" s="113"/>
    </row>
    <row r="71" spans="2:2">
      <c r="B71" s="113"/>
    </row>
    <row r="72" spans="2:2">
      <c r="B72" s="113"/>
    </row>
    <row r="73" spans="2:2">
      <c r="B73" s="113"/>
    </row>
  </sheetData>
  <printOptions horizontalCentered="1" verticalCentered="1"/>
  <pageMargins left="0.52" right="0.5" top="0.5" bottom="0.5" header="0.5" footer="0.5"/>
  <pageSetup scale="65" orientation="portrait"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G67"/>
  <sheetViews>
    <sheetView defaultGridColor="0" topLeftCell="A46" colorId="22" zoomScale="70" zoomScaleNormal="70" workbookViewId="0"/>
  </sheetViews>
  <sheetFormatPr defaultColWidth="9.6640625" defaultRowHeight="15"/>
  <cols>
    <col min="1" max="1" width="4.6640625" style="1" customWidth="1"/>
    <col min="2" max="2" width="1.6640625" style="1" customWidth="1"/>
    <col min="3" max="3" width="60.6640625" style="1" customWidth="1"/>
    <col min="4" max="4" width="20.6640625" style="1" customWidth="1"/>
    <col min="5" max="5" width="2.6640625" style="1" customWidth="1"/>
    <col min="6" max="6" width="18.6640625" style="1" customWidth="1"/>
    <col min="7" max="7" width="1.6640625" style="1" customWidth="1"/>
    <col min="8" max="16384" width="9.6640625" style="1"/>
  </cols>
  <sheetData>
    <row r="1" spans="1:7" ht="15" customHeight="1" thickBot="1">
      <c r="A1" s="2" t="str">
        <f>'Data Sheet'!$A$49</f>
        <v>Annual Report of The Brooklyn Union Gas Company d/b/a National Grid New York</v>
      </c>
      <c r="D1" s="226" t="str">
        <f>'Data Sheet'!$A$45</f>
        <v>Year ended December 31, 2016</v>
      </c>
      <c r="E1" s="13"/>
      <c r="F1" s="13"/>
      <c r="G1" s="13"/>
    </row>
    <row r="2" spans="1:7" ht="15" customHeight="1">
      <c r="A2" s="6"/>
      <c r="B2" s="7"/>
      <c r="C2" s="7"/>
      <c r="D2" s="7"/>
      <c r="E2" s="7"/>
      <c r="F2" s="7"/>
      <c r="G2" s="9"/>
    </row>
    <row r="3" spans="1:7" ht="15" customHeight="1">
      <c r="A3" s="96" t="s">
        <v>460</v>
      </c>
      <c r="B3" s="13"/>
      <c r="C3" s="801"/>
      <c r="D3" s="801"/>
      <c r="E3" s="13"/>
      <c r="F3" s="13"/>
      <c r="G3" s="14"/>
    </row>
    <row r="4" spans="1:7" ht="15" customHeight="1">
      <c r="A4" s="270"/>
      <c r="B4" s="23"/>
      <c r="C4" s="23"/>
      <c r="D4" s="23"/>
      <c r="E4" s="23"/>
      <c r="F4" s="23"/>
      <c r="G4" s="24"/>
    </row>
    <row r="5" spans="1:7" ht="15" customHeight="1">
      <c r="A5" s="59"/>
      <c r="E5" s="273"/>
      <c r="F5" s="367" t="s">
        <v>1009</v>
      </c>
      <c r="G5" s="43"/>
    </row>
    <row r="6" spans="1:7" ht="15" customHeight="1">
      <c r="A6" s="756" t="s">
        <v>1973</v>
      </c>
      <c r="B6" s="273"/>
      <c r="C6" s="367" t="s">
        <v>1801</v>
      </c>
      <c r="E6" s="273"/>
      <c r="F6" s="367" t="s">
        <v>461</v>
      </c>
      <c r="G6" s="43"/>
    </row>
    <row r="7" spans="1:7" ht="15" customHeight="1">
      <c r="A7" s="294" t="s">
        <v>1979</v>
      </c>
      <c r="B7" s="277"/>
      <c r="C7" s="627" t="s">
        <v>2070</v>
      </c>
      <c r="D7" s="23"/>
      <c r="E7" s="277"/>
      <c r="F7" s="627" t="s">
        <v>2071</v>
      </c>
      <c r="G7" s="24"/>
    </row>
    <row r="8" spans="1:7" ht="22.9" customHeight="1">
      <c r="A8" s="73"/>
      <c r="B8" s="273"/>
      <c r="C8" s="821" t="s">
        <v>462</v>
      </c>
      <c r="D8" s="822"/>
      <c r="E8" s="273"/>
      <c r="F8" s="4"/>
      <c r="G8" s="43"/>
    </row>
    <row r="9" spans="1:7" ht="15" customHeight="1">
      <c r="A9" s="73"/>
      <c r="B9" s="273"/>
      <c r="C9" s="1" t="s">
        <v>463</v>
      </c>
      <c r="E9" s="273"/>
      <c r="F9" s="4"/>
      <c r="G9" s="43"/>
    </row>
    <row r="10" spans="1:7" ht="15" customHeight="1">
      <c r="A10" s="272" t="s">
        <v>1969</v>
      </c>
      <c r="B10" s="273"/>
      <c r="C10" s="1" t="s">
        <v>464</v>
      </c>
      <c r="E10" s="275" t="s">
        <v>2998</v>
      </c>
      <c r="F10" s="823" t="s">
        <v>2958</v>
      </c>
      <c r="G10" s="43"/>
    </row>
    <row r="11" spans="1:7" ht="15" customHeight="1">
      <c r="A11" s="272" t="s">
        <v>519</v>
      </c>
      <c r="B11" s="273"/>
      <c r="C11" s="1" t="s">
        <v>465</v>
      </c>
      <c r="E11" s="275" t="s">
        <v>2998</v>
      </c>
      <c r="F11" s="823" t="s">
        <v>2958</v>
      </c>
      <c r="G11" s="43"/>
    </row>
    <row r="12" spans="1:7" ht="15" customHeight="1">
      <c r="A12" s="272" t="s">
        <v>560</v>
      </c>
      <c r="B12" s="273"/>
      <c r="C12" s="1" t="s">
        <v>466</v>
      </c>
      <c r="E12" s="275" t="s">
        <v>2998</v>
      </c>
      <c r="F12" s="823" t="s">
        <v>2958</v>
      </c>
      <c r="G12" s="43"/>
    </row>
    <row r="13" spans="1:7" ht="15" customHeight="1">
      <c r="A13" s="272" t="s">
        <v>569</v>
      </c>
      <c r="B13" s="273"/>
      <c r="C13" s="1" t="s">
        <v>467</v>
      </c>
      <c r="E13" s="275" t="s">
        <v>2998</v>
      </c>
      <c r="F13" s="784">
        <v>281915217</v>
      </c>
      <c r="G13" s="43"/>
    </row>
    <row r="14" spans="1:7" ht="15" customHeight="1">
      <c r="A14" s="73"/>
      <c r="B14" s="273"/>
      <c r="C14" s="1" t="s">
        <v>468</v>
      </c>
      <c r="E14" s="273"/>
      <c r="F14" s="788"/>
      <c r="G14" s="43"/>
    </row>
    <row r="15" spans="1:7" ht="15" customHeight="1">
      <c r="A15" s="272" t="s">
        <v>570</v>
      </c>
      <c r="B15" s="273"/>
      <c r="C15" s="1" t="s">
        <v>469</v>
      </c>
      <c r="E15" s="275" t="s">
        <v>2998</v>
      </c>
      <c r="F15" s="784"/>
      <c r="G15" s="43"/>
    </row>
    <row r="16" spans="1:7" ht="15" customHeight="1">
      <c r="A16" s="272" t="s">
        <v>1766</v>
      </c>
      <c r="B16" s="273"/>
      <c r="C16" s="1" t="s">
        <v>470</v>
      </c>
      <c r="E16" s="275" t="s">
        <v>2998</v>
      </c>
      <c r="F16" s="784"/>
      <c r="G16" s="43"/>
    </row>
    <row r="17" spans="1:7" ht="15" customHeight="1">
      <c r="A17" s="272" t="s">
        <v>1772</v>
      </c>
      <c r="B17" s="273"/>
      <c r="C17" s="1" t="s">
        <v>471</v>
      </c>
      <c r="E17" s="275" t="s">
        <v>2998</v>
      </c>
      <c r="F17" s="784"/>
      <c r="G17" s="43"/>
    </row>
    <row r="18" spans="1:7" ht="15" customHeight="1">
      <c r="A18" s="272" t="s">
        <v>1773</v>
      </c>
      <c r="B18" s="273"/>
      <c r="C18" s="1" t="s">
        <v>472</v>
      </c>
      <c r="E18" s="275" t="s">
        <v>2998</v>
      </c>
      <c r="F18" s="784"/>
      <c r="G18" s="43"/>
    </row>
    <row r="19" spans="1:7" ht="15" customHeight="1">
      <c r="A19" s="272" t="s">
        <v>1127</v>
      </c>
      <c r="B19" s="273"/>
      <c r="C19" s="1" t="s">
        <v>1154</v>
      </c>
      <c r="E19" s="275" t="s">
        <v>2998</v>
      </c>
      <c r="F19" s="784">
        <v>-68029</v>
      </c>
      <c r="G19" s="43"/>
    </row>
    <row r="20" spans="1:7" ht="15" customHeight="1">
      <c r="A20" s="272" t="s">
        <v>1775</v>
      </c>
      <c r="B20" s="273"/>
      <c r="C20" s="1" t="s">
        <v>1156</v>
      </c>
      <c r="E20" s="275" t="s">
        <v>2998</v>
      </c>
      <c r="F20" s="784">
        <v>124634603</v>
      </c>
      <c r="G20" s="43"/>
    </row>
    <row r="21" spans="1:7" ht="15" customHeight="1">
      <c r="A21" s="272" t="s">
        <v>1776</v>
      </c>
      <c r="B21" s="273"/>
      <c r="C21" s="1" t="s">
        <v>473</v>
      </c>
      <c r="E21" s="275" t="s">
        <v>2998</v>
      </c>
      <c r="F21" s="784"/>
      <c r="G21" s="43"/>
    </row>
    <row r="22" spans="1:7" ht="15" customHeight="1">
      <c r="A22" s="272" t="s">
        <v>1778</v>
      </c>
      <c r="B22" s="273"/>
      <c r="C22" s="1" t="s">
        <v>474</v>
      </c>
      <c r="E22" s="275" t="s">
        <v>2998</v>
      </c>
      <c r="F22" s="784"/>
      <c r="G22" s="43"/>
    </row>
    <row r="23" spans="1:7" ht="15" customHeight="1">
      <c r="A23" s="272" t="s">
        <v>1780</v>
      </c>
      <c r="B23" s="273"/>
      <c r="C23" s="1" t="s">
        <v>1725</v>
      </c>
      <c r="E23" s="273"/>
      <c r="F23" s="785">
        <v>42460</v>
      </c>
      <c r="G23" s="43"/>
    </row>
    <row r="24" spans="1:7" ht="15" customHeight="1">
      <c r="A24" s="272" t="s">
        <v>1784</v>
      </c>
      <c r="B24" s="273"/>
      <c r="C24" s="1" t="s">
        <v>1726</v>
      </c>
      <c r="E24" s="273"/>
      <c r="F24" s="786">
        <v>4.2500000000000003E-2</v>
      </c>
      <c r="G24" s="43"/>
    </row>
    <row r="25" spans="1:7" ht="15" customHeight="1">
      <c r="A25" s="272" t="s">
        <v>1785</v>
      </c>
      <c r="B25" s="273"/>
      <c r="C25" s="1" t="s">
        <v>1727</v>
      </c>
      <c r="E25" s="273"/>
      <c r="F25" s="786">
        <v>6.6500000000000004E-2</v>
      </c>
      <c r="G25" s="43"/>
    </row>
    <row r="26" spans="1:7" ht="15" customHeight="1">
      <c r="A26" s="272" t="s">
        <v>1786</v>
      </c>
      <c r="B26" s="273"/>
      <c r="C26" s="1" t="s">
        <v>1728</v>
      </c>
      <c r="E26" s="273"/>
      <c r="F26" s="786">
        <v>0.1007</v>
      </c>
      <c r="G26" s="43"/>
    </row>
    <row r="27" spans="1:7" ht="15" customHeight="1">
      <c r="A27" s="272" t="s">
        <v>1787</v>
      </c>
      <c r="B27" s="273"/>
      <c r="C27" s="1" t="s">
        <v>1427</v>
      </c>
      <c r="E27" s="273"/>
      <c r="F27" s="786">
        <v>3.5000000000000003E-2</v>
      </c>
      <c r="G27" s="43"/>
    </row>
    <row r="28" spans="1:7" ht="22.9" customHeight="1">
      <c r="A28" s="73"/>
      <c r="B28" s="273"/>
      <c r="C28" s="821" t="s">
        <v>1729</v>
      </c>
      <c r="D28" s="822"/>
      <c r="E28" s="273"/>
      <c r="F28" s="792"/>
      <c r="G28" s="43"/>
    </row>
    <row r="29" spans="1:7" ht="15" customHeight="1">
      <c r="A29" s="272" t="s">
        <v>1305</v>
      </c>
      <c r="B29" s="273"/>
      <c r="C29" s="1" t="s">
        <v>1159</v>
      </c>
      <c r="E29" s="275" t="s">
        <v>2998</v>
      </c>
      <c r="F29" s="788">
        <v>7176656</v>
      </c>
      <c r="G29" s="43"/>
    </row>
    <row r="30" spans="1:7" ht="15" customHeight="1">
      <c r="A30" s="272" t="s">
        <v>1871</v>
      </c>
      <c r="B30" s="273"/>
      <c r="C30" s="1" t="s">
        <v>1161</v>
      </c>
      <c r="E30" s="273"/>
      <c r="F30" s="788">
        <v>21808352</v>
      </c>
      <c r="G30" s="43"/>
    </row>
    <row r="31" spans="1:7" ht="15" customHeight="1">
      <c r="A31" s="272" t="s">
        <v>1764</v>
      </c>
      <c r="B31" s="273"/>
      <c r="C31" s="1" t="s">
        <v>1730</v>
      </c>
      <c r="E31" s="273"/>
      <c r="F31" s="788">
        <v>-19365891</v>
      </c>
      <c r="G31" s="43"/>
    </row>
    <row r="32" spans="1:7" ht="15" customHeight="1">
      <c r="A32" s="272" t="s">
        <v>2198</v>
      </c>
      <c r="B32" s="273"/>
      <c r="C32" s="1" t="s">
        <v>1166</v>
      </c>
      <c r="E32" s="273"/>
      <c r="F32" s="788">
        <v>0</v>
      </c>
      <c r="G32" s="43"/>
    </row>
    <row r="33" spans="1:7" ht="15" customHeight="1">
      <c r="A33" s="272" t="s">
        <v>1311</v>
      </c>
      <c r="B33" s="273"/>
      <c r="C33" s="1" t="s">
        <v>1169</v>
      </c>
      <c r="E33" s="273"/>
      <c r="F33" s="788">
        <v>0</v>
      </c>
      <c r="G33" s="43"/>
    </row>
    <row r="34" spans="1:7" ht="15" customHeight="1">
      <c r="A34" s="272" t="s">
        <v>1109</v>
      </c>
      <c r="B34" s="273"/>
      <c r="C34" s="1" t="s">
        <v>1172</v>
      </c>
      <c r="E34" s="273"/>
      <c r="F34" s="788">
        <v>12872</v>
      </c>
      <c r="G34" s="43"/>
    </row>
    <row r="35" spans="1:7" ht="15" customHeight="1">
      <c r="A35" s="272" t="s">
        <v>428</v>
      </c>
      <c r="B35" s="273"/>
      <c r="C35" s="1" t="s">
        <v>1731</v>
      </c>
      <c r="E35" s="273"/>
      <c r="F35" s="788">
        <v>16486439</v>
      </c>
      <c r="G35" s="43"/>
    </row>
    <row r="36" spans="1:7" ht="15" customHeight="1">
      <c r="A36" s="272" t="s">
        <v>441</v>
      </c>
      <c r="B36" s="273"/>
      <c r="C36" s="1" t="s">
        <v>1732</v>
      </c>
      <c r="E36" s="273"/>
      <c r="F36" s="788">
        <v>0</v>
      </c>
      <c r="G36" s="43"/>
    </row>
    <row r="37" spans="1:7" ht="22.9" customHeight="1">
      <c r="A37" s="294" t="s">
        <v>1186</v>
      </c>
      <c r="B37" s="277"/>
      <c r="C37" s="824" t="s">
        <v>1733</v>
      </c>
      <c r="D37" s="825"/>
      <c r="E37" s="302" t="s">
        <v>2998</v>
      </c>
      <c r="F37" s="668">
        <f>SUM(F29:F36)</f>
        <v>26118428</v>
      </c>
      <c r="G37" s="24"/>
    </row>
    <row r="38" spans="1:7" ht="15" customHeight="1">
      <c r="A38" s="73"/>
      <c r="B38" s="273"/>
      <c r="C38" s="822"/>
      <c r="D38" s="822"/>
      <c r="G38" s="43"/>
    </row>
    <row r="39" spans="1:7" ht="15" customHeight="1">
      <c r="A39" s="73"/>
      <c r="B39" s="273"/>
      <c r="C39" s="130" t="s">
        <v>3047</v>
      </c>
      <c r="D39" s="822"/>
      <c r="G39" s="43"/>
    </row>
    <row r="40" spans="1:7" ht="15" customHeight="1">
      <c r="A40" s="73"/>
      <c r="B40" s="273"/>
      <c r="C40" s="822"/>
      <c r="D40" s="822"/>
      <c r="G40" s="43"/>
    </row>
    <row r="41" spans="1:7" ht="15" customHeight="1">
      <c r="A41" s="73"/>
      <c r="B41" s="273"/>
      <c r="C41" s="130" t="s">
        <v>3069</v>
      </c>
      <c r="D41" s="822"/>
      <c r="G41" s="43"/>
    </row>
    <row r="42" spans="1:7" ht="15" customHeight="1">
      <c r="A42" s="73"/>
      <c r="B42" s="273"/>
      <c r="C42" s="130" t="s">
        <v>2983</v>
      </c>
      <c r="D42" s="822"/>
      <c r="G42" s="43"/>
    </row>
    <row r="43" spans="1:7" ht="15" customHeight="1">
      <c r="A43" s="73"/>
      <c r="B43" s="273"/>
      <c r="C43" s="822"/>
      <c r="D43" s="822"/>
      <c r="G43" s="43"/>
    </row>
    <row r="44" spans="1:7" ht="15" customHeight="1">
      <c r="A44" s="73"/>
      <c r="B44" s="273"/>
      <c r="C44" s="130" t="s">
        <v>3010</v>
      </c>
      <c r="D44" s="822"/>
      <c r="G44" s="43"/>
    </row>
    <row r="45" spans="1:7" ht="15" customHeight="1">
      <c r="A45" s="73"/>
      <c r="B45" s="273"/>
      <c r="C45" s="822"/>
      <c r="D45" s="822"/>
      <c r="G45" s="43"/>
    </row>
    <row r="46" spans="1:7" ht="15" customHeight="1">
      <c r="A46" s="73"/>
      <c r="B46" s="273"/>
      <c r="C46" s="822"/>
      <c r="D46" s="822"/>
      <c r="G46" s="43"/>
    </row>
    <row r="47" spans="1:7" ht="15" customHeight="1">
      <c r="A47" s="73"/>
      <c r="B47" s="273"/>
      <c r="C47" s="822"/>
      <c r="D47" s="822"/>
      <c r="G47" s="43"/>
    </row>
    <row r="48" spans="1:7" ht="15" customHeight="1">
      <c r="A48" s="73"/>
      <c r="B48" s="273"/>
      <c r="C48" s="822"/>
      <c r="D48" s="822"/>
      <c r="G48" s="43"/>
    </row>
    <row r="49" spans="1:7" ht="15" customHeight="1">
      <c r="A49" s="73"/>
      <c r="B49" s="273"/>
      <c r="C49" s="822"/>
      <c r="D49" s="822"/>
      <c r="G49" s="43"/>
    </row>
    <row r="50" spans="1:7" ht="15" customHeight="1">
      <c r="A50" s="73"/>
      <c r="B50" s="273"/>
      <c r="C50" s="822"/>
      <c r="D50" s="822"/>
      <c r="G50" s="43"/>
    </row>
    <row r="51" spans="1:7" ht="15" customHeight="1">
      <c r="A51" s="73"/>
      <c r="B51" s="273"/>
      <c r="C51" s="822"/>
      <c r="D51" s="822"/>
      <c r="G51" s="43"/>
    </row>
    <row r="52" spans="1:7" ht="15" customHeight="1">
      <c r="A52" s="73"/>
      <c r="B52" s="273"/>
      <c r="C52" s="822"/>
      <c r="D52" s="822"/>
      <c r="G52" s="43"/>
    </row>
    <row r="53" spans="1:7" ht="15" customHeight="1">
      <c r="A53" s="73"/>
      <c r="B53" s="273"/>
      <c r="C53" s="822"/>
      <c r="D53" s="822"/>
      <c r="G53" s="43"/>
    </row>
    <row r="54" spans="1:7" ht="15" customHeight="1">
      <c r="A54" s="73"/>
      <c r="B54" s="273"/>
      <c r="C54" s="822"/>
      <c r="D54" s="822"/>
      <c r="G54" s="43"/>
    </row>
    <row r="55" spans="1:7" ht="15" customHeight="1">
      <c r="A55" s="73"/>
      <c r="B55" s="273"/>
      <c r="C55" s="822"/>
      <c r="D55" s="822"/>
      <c r="G55" s="43"/>
    </row>
    <row r="56" spans="1:7" ht="15" customHeight="1">
      <c r="A56" s="73"/>
      <c r="B56" s="273"/>
      <c r="C56" s="822"/>
      <c r="D56" s="822"/>
      <c r="G56" s="43"/>
    </row>
    <row r="57" spans="1:7" ht="15" customHeight="1">
      <c r="A57" s="73"/>
      <c r="B57" s="273"/>
      <c r="C57" s="822"/>
      <c r="D57" s="822"/>
      <c r="G57" s="43"/>
    </row>
    <row r="58" spans="1:7" ht="15" customHeight="1">
      <c r="A58" s="73"/>
      <c r="B58" s="273"/>
      <c r="C58" s="822"/>
      <c r="D58" s="822"/>
      <c r="G58" s="43"/>
    </row>
    <row r="59" spans="1:7" ht="15" customHeight="1">
      <c r="A59" s="73"/>
      <c r="B59" s="273"/>
      <c r="C59" s="822"/>
      <c r="D59" s="822"/>
      <c r="G59" s="43"/>
    </row>
    <row r="60" spans="1:7" ht="15" customHeight="1">
      <c r="A60" s="73"/>
      <c r="B60" s="273"/>
      <c r="C60" s="822"/>
      <c r="D60" s="822"/>
      <c r="G60" s="43"/>
    </row>
    <row r="61" spans="1:7" ht="15" customHeight="1">
      <c r="A61" s="73"/>
      <c r="B61" s="273"/>
      <c r="C61" s="1" t="s">
        <v>1198</v>
      </c>
      <c r="D61" s="822"/>
      <c r="G61" s="43"/>
    </row>
    <row r="62" spans="1:7" ht="15" customHeight="1" thickBot="1">
      <c r="A62" s="74"/>
      <c r="B62" s="826"/>
      <c r="C62" s="75" t="s">
        <v>1199</v>
      </c>
      <c r="D62" s="827"/>
      <c r="E62" s="75"/>
      <c r="F62" s="75"/>
      <c r="G62" s="77"/>
    </row>
    <row r="63" spans="1:7" ht="15" customHeight="1">
      <c r="A63" s="1" t="s">
        <v>2284</v>
      </c>
    </row>
    <row r="64" spans="1:7" ht="15" customHeight="1">
      <c r="A64" s="13" t="s">
        <v>1194</v>
      </c>
      <c r="B64" s="13"/>
      <c r="C64" s="13"/>
      <c r="D64" s="13"/>
      <c r="E64" s="13"/>
      <c r="F64" s="13"/>
      <c r="G64" s="13"/>
    </row>
    <row r="65" spans="3:3">
      <c r="C65" s="113"/>
    </row>
    <row r="66" spans="3:3">
      <c r="C66" s="113"/>
    </row>
    <row r="67" spans="3:3">
      <c r="C67" s="113"/>
    </row>
  </sheetData>
  <printOptions horizontalCentered="1" verticalCentered="1"/>
  <pageMargins left="0.35" right="0.26" top="0.25" bottom="0.26" header="0.28000000000000003" footer="0.21"/>
  <pageSetup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707" r:id="rId4" name="Button 35">
              <controlPr locked="0" defaultSize="0" autoFill="0" autoLine="0" autoPict="0">
                <anchor moveWithCells="1" sizeWithCells="1">
                  <from>
                    <xdr:col>0</xdr:col>
                    <xdr:colOff>323850</xdr:colOff>
                    <xdr:row>5</xdr:row>
                    <xdr:rowOff>0</xdr:rowOff>
                  </from>
                  <to>
                    <xdr:col>0</xdr:col>
                    <xdr:colOff>323850</xdr:colOff>
                    <xdr:row>5</xdr:row>
                    <xdr:rowOff>0</xdr:rowOff>
                  </to>
                </anchor>
              </controlPr>
            </control>
          </mc:Choice>
        </mc:AlternateContent>
        <mc:AlternateContent xmlns:mc="http://schemas.openxmlformats.org/markup-compatibility/2006">
          <mc:Choice Requires="x14">
            <control shapeId="28708" r:id="rId5" name="Button 36">
              <controlPr locked="0" defaultSize="0" autoFill="0" autoLine="0" autoPict="0">
                <anchor moveWithCells="1" sizeWithCells="1">
                  <from>
                    <xdr:col>0</xdr:col>
                    <xdr:colOff>209550</xdr:colOff>
                    <xdr:row>3</xdr:row>
                    <xdr:rowOff>47625</xdr:rowOff>
                  </from>
                  <to>
                    <xdr:col>0</xdr:col>
                    <xdr:colOff>209550</xdr:colOff>
                    <xdr:row>3</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E105"/>
  <sheetViews>
    <sheetView tabSelected="1" defaultGridColor="0" colorId="22" zoomScale="70" zoomScaleNormal="70" workbookViewId="0">
      <selection activeCell="B34" sqref="B34"/>
    </sheetView>
  </sheetViews>
  <sheetFormatPr defaultColWidth="9.6640625" defaultRowHeight="15"/>
  <cols>
    <col min="1" max="1" width="7.6640625" style="1" customWidth="1"/>
    <col min="2" max="2" width="61.77734375" style="1" customWidth="1"/>
    <col min="3" max="3" width="26.77734375" style="1" customWidth="1"/>
    <col min="4" max="4" width="12.109375" style="1" customWidth="1"/>
    <col min="5" max="5" width="26.21875" style="1" customWidth="1"/>
    <col min="6" max="16384" width="9.6640625" style="1"/>
  </cols>
  <sheetData>
    <row r="1" spans="1:5" ht="15.75" thickBot="1">
      <c r="A1" s="4" t="s">
        <v>3112</v>
      </c>
    </row>
    <row r="2" spans="1:5">
      <c r="A2" s="6"/>
      <c r="B2" s="7"/>
      <c r="C2" s="7"/>
      <c r="D2" s="7"/>
      <c r="E2" s="9"/>
    </row>
    <row r="3" spans="1:5" ht="18">
      <c r="A3" s="96" t="s">
        <v>1056</v>
      </c>
      <c r="B3" s="13"/>
      <c r="C3" s="13"/>
      <c r="D3" s="13"/>
      <c r="E3" s="14"/>
    </row>
    <row r="4" spans="1:5">
      <c r="A4" s="73"/>
      <c r="E4" s="43"/>
    </row>
    <row r="5" spans="1:5" ht="30">
      <c r="A5" s="97"/>
      <c r="B5" s="1551" t="s">
        <v>1800</v>
      </c>
      <c r="C5" s="98"/>
      <c r="D5" s="98"/>
      <c r="E5" s="43"/>
    </row>
    <row r="6" spans="1:5" ht="15.75" thickBot="1">
      <c r="A6" s="73"/>
      <c r="E6" s="43"/>
    </row>
    <row r="7" spans="1:5">
      <c r="A7" s="99"/>
      <c r="B7" s="7"/>
      <c r="C7" s="7"/>
      <c r="D7" s="99"/>
      <c r="E7" s="9"/>
    </row>
    <row r="8" spans="1:5">
      <c r="A8" s="100" t="s">
        <v>1801</v>
      </c>
      <c r="B8" s="101" t="s">
        <v>1802</v>
      </c>
      <c r="C8" s="13"/>
      <c r="D8" s="100" t="s">
        <v>1803</v>
      </c>
      <c r="E8" s="31" t="s">
        <v>1804</v>
      </c>
    </row>
    <row r="9" spans="1:5">
      <c r="A9" s="102" t="s">
        <v>1805</v>
      </c>
      <c r="D9" s="102" t="s">
        <v>1805</v>
      </c>
      <c r="E9" s="103" t="s">
        <v>1805</v>
      </c>
    </row>
    <row r="10" spans="1:5" ht="15.75" thickBot="1">
      <c r="A10" s="104"/>
      <c r="B10" s="75"/>
      <c r="C10" s="75"/>
      <c r="D10" s="104"/>
      <c r="E10" s="77"/>
    </row>
    <row r="11" spans="1:5">
      <c r="A11" s="105"/>
      <c r="B11" s="106"/>
      <c r="C11" s="106"/>
      <c r="D11" s="107"/>
      <c r="E11" s="108"/>
    </row>
    <row r="12" spans="1:5">
      <c r="A12" s="1547">
        <v>1</v>
      </c>
      <c r="B12" s="766" t="s">
        <v>3035</v>
      </c>
      <c r="C12" s="766"/>
      <c r="D12" s="1548"/>
      <c r="E12" s="1549">
        <v>32</v>
      </c>
    </row>
    <row r="13" spans="1:5">
      <c r="A13" s="1547"/>
      <c r="B13" s="766" t="s">
        <v>3114</v>
      </c>
      <c r="C13" s="766"/>
      <c r="D13" s="1548"/>
      <c r="E13" s="1550"/>
    </row>
    <row r="14" spans="1:5">
      <c r="A14" s="1547"/>
      <c r="B14" s="766" t="s">
        <v>3036</v>
      </c>
      <c r="C14" s="766"/>
      <c r="D14" s="1548"/>
      <c r="E14" s="1550"/>
    </row>
    <row r="15" spans="1:5">
      <c r="A15" s="105"/>
      <c r="B15" s="106"/>
      <c r="C15" s="106"/>
      <c r="D15" s="107"/>
      <c r="E15" s="108"/>
    </row>
    <row r="16" spans="1:5">
      <c r="A16" s="1547">
        <v>2</v>
      </c>
      <c r="B16" s="766" t="s">
        <v>3079</v>
      </c>
      <c r="C16" s="766"/>
      <c r="D16" s="1548"/>
      <c r="E16" s="1549">
        <v>67</v>
      </c>
    </row>
    <row r="17" spans="1:5">
      <c r="A17" s="1547"/>
      <c r="B17" s="766" t="s">
        <v>3076</v>
      </c>
      <c r="C17" s="766"/>
      <c r="D17" s="1548"/>
      <c r="E17" s="1550"/>
    </row>
    <row r="18" spans="1:5">
      <c r="A18" s="1547"/>
      <c r="B18" s="766"/>
      <c r="C18" s="766"/>
      <c r="D18" s="1548"/>
      <c r="E18" s="1550"/>
    </row>
    <row r="19" spans="1:5">
      <c r="A19" s="1547">
        <v>3</v>
      </c>
      <c r="B19" s="766" t="s">
        <v>3077</v>
      </c>
      <c r="C19" s="766"/>
      <c r="D19" s="1548"/>
      <c r="E19" s="1549">
        <v>93</v>
      </c>
    </row>
    <row r="20" spans="1:5">
      <c r="A20" s="1547"/>
      <c r="B20" s="766" t="s">
        <v>3078</v>
      </c>
      <c r="C20" s="766"/>
      <c r="D20" s="1548"/>
      <c r="E20" s="1550"/>
    </row>
    <row r="21" spans="1:5">
      <c r="A21" s="105"/>
      <c r="B21" s="106"/>
      <c r="C21" s="106"/>
      <c r="D21" s="107"/>
      <c r="E21" s="108"/>
    </row>
    <row r="22" spans="1:5">
      <c r="A22" s="105"/>
      <c r="B22" s="106"/>
      <c r="C22" s="106"/>
      <c r="D22" s="107"/>
      <c r="E22" s="108"/>
    </row>
    <row r="23" spans="1:5">
      <c r="A23" s="105"/>
      <c r="B23" s="106"/>
      <c r="C23" s="106"/>
      <c r="D23" s="107"/>
      <c r="E23" s="108"/>
    </row>
    <row r="24" spans="1:5">
      <c r="A24" s="105"/>
      <c r="B24" s="106"/>
      <c r="C24" s="106"/>
      <c r="D24" s="107"/>
      <c r="E24" s="108"/>
    </row>
    <row r="25" spans="1:5">
      <c r="A25" s="105"/>
      <c r="B25" s="106"/>
      <c r="C25" s="106"/>
      <c r="D25" s="107"/>
      <c r="E25" s="108"/>
    </row>
    <row r="26" spans="1:5">
      <c r="A26" s="105"/>
      <c r="B26" s="106"/>
      <c r="C26" s="106"/>
      <c r="D26" s="107"/>
      <c r="E26" s="108"/>
    </row>
    <row r="27" spans="1:5">
      <c r="A27" s="105"/>
      <c r="B27" s="106"/>
      <c r="C27" s="106"/>
      <c r="D27" s="107"/>
      <c r="E27" s="108"/>
    </row>
    <row r="28" spans="1:5">
      <c r="A28" s="105"/>
      <c r="B28" s="106"/>
      <c r="C28" s="106"/>
      <c r="D28" s="107"/>
      <c r="E28" s="108"/>
    </row>
    <row r="29" spans="1:5">
      <c r="A29" s="105"/>
      <c r="B29" s="106"/>
      <c r="C29" s="106"/>
      <c r="D29" s="107"/>
      <c r="E29" s="108"/>
    </row>
    <row r="30" spans="1:5">
      <c r="A30" s="105"/>
      <c r="B30" s="106"/>
      <c r="C30" s="106"/>
      <c r="D30" s="107"/>
      <c r="E30" s="108"/>
    </row>
    <row r="31" spans="1:5">
      <c r="A31" s="105"/>
      <c r="B31" s="106"/>
      <c r="C31" s="106"/>
      <c r="D31" s="107"/>
      <c r="E31" s="108"/>
    </row>
    <row r="32" spans="1:5">
      <c r="A32" s="105"/>
      <c r="B32" s="106"/>
      <c r="C32" s="106"/>
      <c r="D32" s="107"/>
      <c r="E32" s="108"/>
    </row>
    <row r="33" spans="1:5">
      <c r="A33" s="105"/>
      <c r="B33" s="106"/>
      <c r="C33" s="106"/>
      <c r="D33" s="107"/>
      <c r="E33" s="108"/>
    </row>
    <row r="34" spans="1:5">
      <c r="A34" s="105"/>
      <c r="B34" s="106"/>
      <c r="C34" s="106"/>
      <c r="D34" s="107"/>
      <c r="E34" s="108"/>
    </row>
    <row r="35" spans="1:5">
      <c r="A35" s="105"/>
      <c r="B35" s="106"/>
      <c r="C35" s="106"/>
      <c r="D35" s="107"/>
      <c r="E35" s="108"/>
    </row>
    <row r="36" spans="1:5">
      <c r="A36" s="105"/>
      <c r="B36" s="106"/>
      <c r="C36" s="106"/>
      <c r="D36" s="107"/>
      <c r="E36" s="108"/>
    </row>
    <row r="37" spans="1:5">
      <c r="A37" s="105"/>
      <c r="B37" s="106"/>
      <c r="C37" s="106"/>
      <c r="D37" s="107"/>
      <c r="E37" s="108"/>
    </row>
    <row r="38" spans="1:5">
      <c r="A38" s="105"/>
      <c r="B38" s="106"/>
      <c r="C38" s="106"/>
      <c r="D38" s="107"/>
      <c r="E38" s="108"/>
    </row>
    <row r="39" spans="1:5">
      <c r="A39" s="105"/>
      <c r="B39" s="106"/>
      <c r="C39" s="106"/>
      <c r="D39" s="107"/>
      <c r="E39" s="108"/>
    </row>
    <row r="40" spans="1:5">
      <c r="A40" s="105"/>
      <c r="B40" s="106"/>
      <c r="C40" s="106"/>
      <c r="D40" s="107"/>
      <c r="E40" s="108"/>
    </row>
    <row r="41" spans="1:5">
      <c r="A41" s="105"/>
      <c r="B41" s="106"/>
      <c r="C41" s="106"/>
      <c r="D41" s="107"/>
      <c r="E41" s="108"/>
    </row>
    <row r="42" spans="1:5">
      <c r="A42" s="105"/>
      <c r="B42" s="106"/>
      <c r="C42" s="106"/>
      <c r="D42" s="107"/>
      <c r="E42" s="108"/>
    </row>
    <row r="43" spans="1:5">
      <c r="A43" s="105"/>
      <c r="B43" s="106"/>
      <c r="C43" s="106"/>
      <c r="D43" s="107"/>
      <c r="E43" s="108"/>
    </row>
    <row r="44" spans="1:5">
      <c r="A44" s="105"/>
      <c r="B44" s="106"/>
      <c r="C44" s="106"/>
      <c r="D44" s="107"/>
      <c r="E44" s="108"/>
    </row>
    <row r="45" spans="1:5">
      <c r="A45" s="105"/>
      <c r="B45" s="106"/>
      <c r="C45" s="106"/>
      <c r="D45" s="107"/>
      <c r="E45" s="108"/>
    </row>
    <row r="46" spans="1:5">
      <c r="A46" s="105"/>
      <c r="B46" s="106"/>
      <c r="C46" s="106"/>
      <c r="D46" s="107"/>
      <c r="E46" s="108"/>
    </row>
    <row r="47" spans="1:5">
      <c r="A47" s="105"/>
      <c r="B47" s="106"/>
      <c r="C47" s="106"/>
      <c r="D47" s="107"/>
      <c r="E47" s="108"/>
    </row>
    <row r="48" spans="1:5">
      <c r="A48" s="105"/>
      <c r="B48" s="106"/>
      <c r="C48" s="106"/>
      <c r="D48" s="107"/>
      <c r="E48" s="108"/>
    </row>
    <row r="49" spans="1:5">
      <c r="A49" s="105"/>
      <c r="B49" s="106"/>
      <c r="C49" s="106"/>
      <c r="D49" s="107"/>
      <c r="E49" s="108"/>
    </row>
    <row r="50" spans="1:5">
      <c r="A50" s="105"/>
      <c r="B50" s="106"/>
      <c r="C50" s="106"/>
      <c r="D50" s="107"/>
      <c r="E50" s="108"/>
    </row>
    <row r="51" spans="1:5">
      <c r="A51" s="105"/>
      <c r="B51" s="106"/>
      <c r="C51" s="106"/>
      <c r="D51" s="107"/>
      <c r="E51" s="108"/>
    </row>
    <row r="52" spans="1:5">
      <c r="A52" s="105"/>
      <c r="B52" s="106"/>
      <c r="C52" s="106"/>
      <c r="D52" s="107"/>
      <c r="E52" s="108"/>
    </row>
    <row r="53" spans="1:5">
      <c r="A53" s="105"/>
      <c r="B53" s="106"/>
      <c r="C53" s="106"/>
      <c r="D53" s="107"/>
      <c r="E53" s="108"/>
    </row>
    <row r="54" spans="1:5">
      <c r="A54" s="105"/>
      <c r="B54" s="106"/>
      <c r="C54" s="106"/>
      <c r="D54" s="107"/>
      <c r="E54" s="108"/>
    </row>
    <row r="55" spans="1:5">
      <c r="A55" s="105"/>
      <c r="B55" s="106"/>
      <c r="C55" s="106"/>
      <c r="D55" s="107"/>
      <c r="E55" s="108"/>
    </row>
    <row r="56" spans="1:5">
      <c r="A56" s="105"/>
      <c r="B56" s="106"/>
      <c r="C56" s="106"/>
      <c r="D56" s="107"/>
      <c r="E56" s="108"/>
    </row>
    <row r="57" spans="1:5">
      <c r="A57" s="105"/>
      <c r="B57" s="106"/>
      <c r="C57" s="106"/>
      <c r="D57" s="107"/>
      <c r="E57" s="108"/>
    </row>
    <row r="58" spans="1:5">
      <c r="A58" s="105"/>
      <c r="B58" s="106"/>
      <c r="C58" s="106"/>
      <c r="D58" s="107"/>
      <c r="E58" s="108"/>
    </row>
    <row r="59" spans="1:5">
      <c r="A59" s="105"/>
      <c r="B59" s="106"/>
      <c r="C59" s="106"/>
      <c r="D59" s="107"/>
      <c r="E59" s="108"/>
    </row>
    <row r="60" spans="1:5">
      <c r="A60" s="105"/>
      <c r="B60" s="106"/>
      <c r="C60" s="106"/>
      <c r="D60" s="107"/>
      <c r="E60" s="108"/>
    </row>
    <row r="61" spans="1:5">
      <c r="A61" s="105"/>
      <c r="B61" s="106"/>
      <c r="C61" s="106"/>
      <c r="D61" s="107"/>
      <c r="E61" s="108"/>
    </row>
    <row r="62" spans="1:5">
      <c r="A62" s="105"/>
      <c r="B62" s="106"/>
      <c r="C62" s="106"/>
      <c r="D62" s="107"/>
      <c r="E62" s="108"/>
    </row>
    <row r="63" spans="1:5">
      <c r="A63" s="105"/>
      <c r="B63" s="106"/>
      <c r="C63" s="106"/>
      <c r="D63" s="107"/>
      <c r="E63" s="108"/>
    </row>
    <row r="64" spans="1:5">
      <c r="A64" s="105"/>
      <c r="B64" s="106"/>
      <c r="C64" s="106"/>
      <c r="D64" s="107"/>
      <c r="E64" s="108"/>
    </row>
    <row r="65" spans="1:5">
      <c r="A65" s="105"/>
      <c r="B65" s="106"/>
      <c r="C65" s="106"/>
      <c r="D65" s="107"/>
      <c r="E65" s="108"/>
    </row>
    <row r="66" spans="1:5">
      <c r="A66" s="105"/>
      <c r="B66" s="106"/>
      <c r="C66" s="106"/>
      <c r="D66" s="107"/>
      <c r="E66" s="108"/>
    </row>
    <row r="67" spans="1:5">
      <c r="A67" s="105"/>
      <c r="B67" s="106"/>
      <c r="C67" s="106"/>
      <c r="D67" s="107"/>
      <c r="E67" s="108"/>
    </row>
    <row r="68" spans="1:5">
      <c r="A68" s="105"/>
      <c r="B68" s="106"/>
      <c r="C68" s="106"/>
      <c r="D68" s="107"/>
      <c r="E68" s="108"/>
    </row>
    <row r="69" spans="1:5">
      <c r="A69" s="105"/>
      <c r="B69" s="106"/>
      <c r="C69" s="106"/>
      <c r="D69" s="107"/>
      <c r="E69" s="108"/>
    </row>
    <row r="70" spans="1:5">
      <c r="A70" s="105"/>
      <c r="B70" s="106"/>
      <c r="C70" s="106"/>
      <c r="D70" s="107"/>
      <c r="E70" s="108"/>
    </row>
    <row r="71" spans="1:5">
      <c r="A71" s="105"/>
      <c r="B71" s="106"/>
      <c r="C71" s="106"/>
      <c r="D71" s="107"/>
      <c r="E71" s="108"/>
    </row>
    <row r="72" spans="1:5">
      <c r="A72" s="105"/>
      <c r="B72" s="106"/>
      <c r="C72" s="106"/>
      <c r="D72" s="107"/>
      <c r="E72" s="108"/>
    </row>
    <row r="73" spans="1:5">
      <c r="A73" s="105"/>
      <c r="B73" s="106"/>
      <c r="C73" s="106"/>
      <c r="D73" s="107"/>
      <c r="E73" s="108"/>
    </row>
    <row r="74" spans="1:5">
      <c r="A74" s="105"/>
      <c r="B74" s="106"/>
      <c r="C74" s="106"/>
      <c r="D74" s="107"/>
      <c r="E74" s="108"/>
    </row>
    <row r="75" spans="1:5">
      <c r="A75" s="105"/>
      <c r="B75" s="106"/>
      <c r="C75" s="106"/>
      <c r="D75" s="107"/>
      <c r="E75" s="108"/>
    </row>
    <row r="76" spans="1:5">
      <c r="A76" s="105"/>
      <c r="B76" s="106"/>
      <c r="C76" s="106"/>
      <c r="D76" s="107"/>
      <c r="E76" s="108"/>
    </row>
    <row r="77" spans="1:5">
      <c r="A77" s="105"/>
      <c r="B77" s="106"/>
      <c r="C77" s="106"/>
      <c r="D77" s="107"/>
      <c r="E77" s="108"/>
    </row>
    <row r="78" spans="1:5">
      <c r="A78" s="105"/>
      <c r="B78" s="106"/>
      <c r="C78" s="106"/>
      <c r="D78" s="107"/>
      <c r="E78" s="108"/>
    </row>
    <row r="79" spans="1:5">
      <c r="A79" s="105"/>
      <c r="B79" s="106"/>
      <c r="C79" s="106"/>
      <c r="D79" s="107"/>
      <c r="E79" s="108"/>
    </row>
    <row r="80" spans="1:5">
      <c r="A80" s="105"/>
      <c r="B80" s="106"/>
      <c r="C80" s="106"/>
      <c r="D80" s="107"/>
      <c r="E80" s="108"/>
    </row>
    <row r="81" spans="1:5">
      <c r="A81" s="105"/>
      <c r="B81" s="106"/>
      <c r="C81" s="106"/>
      <c r="D81" s="107"/>
      <c r="E81" s="108"/>
    </row>
    <row r="82" spans="1:5">
      <c r="A82" s="105"/>
      <c r="B82" s="106"/>
      <c r="C82" s="106"/>
      <c r="D82" s="107"/>
      <c r="E82" s="108"/>
    </row>
    <row r="83" spans="1:5">
      <c r="A83" s="105"/>
      <c r="B83" s="106"/>
      <c r="C83" s="106"/>
      <c r="D83" s="107"/>
      <c r="E83" s="108"/>
    </row>
    <row r="84" spans="1:5">
      <c r="A84" s="105"/>
      <c r="B84" s="106"/>
      <c r="C84" s="106"/>
      <c r="D84" s="107"/>
      <c r="E84" s="108"/>
    </row>
    <row r="85" spans="1:5">
      <c r="A85" s="105"/>
      <c r="B85" s="106"/>
      <c r="C85" s="106"/>
      <c r="D85" s="107"/>
      <c r="E85" s="108"/>
    </row>
    <row r="86" spans="1:5" ht="15.75" thickBot="1">
      <c r="A86" s="109"/>
      <c r="B86" s="110"/>
      <c r="C86" s="110"/>
      <c r="D86" s="111"/>
      <c r="E86" s="112"/>
    </row>
    <row r="87" spans="1:5">
      <c r="A87" s="13"/>
      <c r="B87" s="13" t="s">
        <v>1806</v>
      </c>
      <c r="C87" s="13"/>
      <c r="D87" s="13"/>
      <c r="E87" s="13"/>
    </row>
    <row r="89" spans="1:5">
      <c r="A89" s="13"/>
      <c r="B89" s="13"/>
      <c r="C89" s="13"/>
      <c r="D89" s="13"/>
      <c r="E89" s="13"/>
    </row>
    <row r="98" spans="2:2">
      <c r="B98" s="113"/>
    </row>
    <row r="99" spans="2:2">
      <c r="B99" s="113"/>
    </row>
    <row r="100" spans="2:2">
      <c r="B100" s="113"/>
    </row>
    <row r="101" spans="2:2">
      <c r="B101" s="113"/>
    </row>
    <row r="102" spans="2:2">
      <c r="B102" s="113"/>
    </row>
    <row r="103" spans="2:2">
      <c r="B103" s="113"/>
    </row>
    <row r="104" spans="2:2">
      <c r="B104" s="113"/>
    </row>
    <row r="105" spans="2:2">
      <c r="B105" s="113"/>
    </row>
  </sheetData>
  <printOptions horizontalCentered="1"/>
  <pageMargins left="0.5" right="0.5" top="0.5" bottom="0.5" header="0.5" footer="0.5"/>
  <pageSetup scale="54"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1"/>
  <sheetViews>
    <sheetView defaultGridColor="0" topLeftCell="A25" colorId="22" zoomScale="70" zoomScaleNormal="70" workbookViewId="0"/>
  </sheetViews>
  <sheetFormatPr defaultColWidth="9.6640625" defaultRowHeight="15"/>
  <cols>
    <col min="1" max="1" width="4.6640625" style="1" customWidth="1"/>
    <col min="2" max="2" width="1.6640625" style="1" customWidth="1"/>
    <col min="3" max="3" width="71.6640625" style="1" customWidth="1"/>
    <col min="4" max="4" width="9.6640625" style="1"/>
    <col min="5" max="5" width="19.21875" style="1" customWidth="1"/>
    <col min="6" max="16384" width="9.6640625" style="1"/>
  </cols>
  <sheetData>
    <row r="1" spans="1:5" ht="15.75" thickBot="1">
      <c r="A1" s="2" t="str">
        <f>'Data Sheet'!$A$49</f>
        <v>Annual Report of The Brooklyn Union Gas Company d/b/a National Grid New York</v>
      </c>
      <c r="D1" s="368" t="str">
        <f>'Data Sheet'!$A$45</f>
        <v>Year ended December 31, 2016</v>
      </c>
      <c r="E1" s="13"/>
    </row>
    <row r="2" spans="1:5" ht="12.75" customHeight="1">
      <c r="A2" s="6"/>
      <c r="B2" s="7"/>
      <c r="C2" s="7"/>
      <c r="D2" s="7"/>
      <c r="E2" s="9"/>
    </row>
    <row r="3" spans="1:5" ht="19.149999999999999" customHeight="1">
      <c r="A3" s="16" t="s">
        <v>1734</v>
      </c>
      <c r="B3" s="13"/>
      <c r="C3" s="801"/>
      <c r="D3" s="801"/>
      <c r="E3" s="14"/>
    </row>
    <row r="4" spans="1:5" ht="12.75" customHeight="1">
      <c r="A4" s="73"/>
      <c r="E4" s="43"/>
    </row>
    <row r="5" spans="1:5" ht="45">
      <c r="A5" s="828" t="s">
        <v>1936</v>
      </c>
      <c r="C5" s="829" t="s">
        <v>1</v>
      </c>
      <c r="D5" s="829"/>
      <c r="E5" s="43"/>
    </row>
    <row r="6" spans="1:5" ht="12.75" customHeight="1">
      <c r="A6" s="272" t="s">
        <v>1938</v>
      </c>
      <c r="C6" s="1" t="s">
        <v>2</v>
      </c>
      <c r="E6" s="43"/>
    </row>
    <row r="7" spans="1:5" ht="15" customHeight="1">
      <c r="A7" s="272" t="s">
        <v>1939</v>
      </c>
      <c r="C7" s="1" t="s">
        <v>3</v>
      </c>
      <c r="E7" s="43"/>
    </row>
    <row r="8" spans="1:5" ht="12.75" customHeight="1">
      <c r="A8" s="73"/>
      <c r="E8" s="24"/>
    </row>
    <row r="9" spans="1:5" ht="12.75" customHeight="1">
      <c r="A9" s="702" t="s">
        <v>1973</v>
      </c>
      <c r="B9" s="91"/>
      <c r="C9" s="91"/>
      <c r="D9" s="91"/>
      <c r="E9" s="830" t="s">
        <v>1009</v>
      </c>
    </row>
    <row r="10" spans="1:5" ht="12.75" customHeight="1">
      <c r="A10" s="272" t="s">
        <v>1979</v>
      </c>
      <c r="B10" s="273"/>
      <c r="C10" s="367" t="s">
        <v>1801</v>
      </c>
      <c r="E10" s="276" t="s">
        <v>461</v>
      </c>
    </row>
    <row r="11" spans="1:5" ht="12.75" customHeight="1">
      <c r="A11" s="270"/>
      <c r="B11" s="277"/>
      <c r="C11" s="627" t="s">
        <v>2070</v>
      </c>
      <c r="D11" s="23"/>
      <c r="E11" s="303" t="s">
        <v>4</v>
      </c>
    </row>
    <row r="12" spans="1:5" ht="18.600000000000001" customHeight="1">
      <c r="A12" s="73"/>
      <c r="B12" s="273"/>
      <c r="C12" s="831" t="s">
        <v>5</v>
      </c>
      <c r="D12" s="822"/>
      <c r="E12" s="155"/>
    </row>
    <row r="13" spans="1:5" ht="12.75" customHeight="1">
      <c r="A13" s="272" t="s">
        <v>1969</v>
      </c>
      <c r="B13" s="273"/>
      <c r="C13" s="1" t="s">
        <v>6</v>
      </c>
      <c r="E13" s="832">
        <v>289935659</v>
      </c>
    </row>
    <row r="14" spans="1:5" ht="15.75" customHeight="1">
      <c r="A14" s="73"/>
      <c r="B14" s="273"/>
      <c r="C14" s="1" t="s">
        <v>7</v>
      </c>
      <c r="E14" s="833"/>
    </row>
    <row r="15" spans="1:5" ht="13.5" customHeight="1">
      <c r="A15" s="272" t="s">
        <v>519</v>
      </c>
      <c r="B15" s="273"/>
      <c r="C15" s="1" t="s">
        <v>8</v>
      </c>
      <c r="E15" s="833">
        <v>20693648</v>
      </c>
    </row>
    <row r="16" spans="1:5" ht="15" customHeight="1">
      <c r="A16" s="272" t="s">
        <v>560</v>
      </c>
      <c r="B16" s="273"/>
      <c r="C16" s="1" t="s">
        <v>973</v>
      </c>
      <c r="E16" s="833"/>
    </row>
    <row r="17" spans="1:6" ht="12.75" customHeight="1">
      <c r="A17" s="272" t="s">
        <v>569</v>
      </c>
      <c r="B17" s="273"/>
      <c r="C17" s="1" t="s">
        <v>974</v>
      </c>
      <c r="E17" s="833"/>
    </row>
    <row r="18" spans="1:6" ht="15.75" customHeight="1">
      <c r="A18" s="272" t="s">
        <v>570</v>
      </c>
      <c r="B18" s="273"/>
      <c r="C18" s="1" t="s">
        <v>975</v>
      </c>
      <c r="E18" s="833">
        <v>-4644987</v>
      </c>
    </row>
    <row r="19" spans="1:6" ht="13.5" customHeight="1">
      <c r="A19" s="272" t="s">
        <v>1766</v>
      </c>
      <c r="B19" s="273"/>
      <c r="C19" s="1" t="s">
        <v>976</v>
      </c>
      <c r="E19" s="833"/>
    </row>
    <row r="20" spans="1:6" ht="15.75" customHeight="1">
      <c r="A20" s="272" t="s">
        <v>1772</v>
      </c>
      <c r="B20" s="273"/>
      <c r="C20" s="1" t="s">
        <v>977</v>
      </c>
      <c r="E20" s="833">
        <v>-24069103</v>
      </c>
    </row>
    <row r="21" spans="1:6" ht="15" customHeight="1">
      <c r="A21" s="272" t="s">
        <v>1773</v>
      </c>
      <c r="B21" s="273"/>
      <c r="C21" s="1" t="s">
        <v>978</v>
      </c>
      <c r="E21" s="834"/>
    </row>
    <row r="22" spans="1:6" ht="15" customHeight="1" thickBot="1">
      <c r="A22" s="272" t="s">
        <v>1127</v>
      </c>
      <c r="B22" s="273"/>
      <c r="C22" s="1" t="s">
        <v>979</v>
      </c>
      <c r="E22" s="400">
        <f>SUM(E13:E20)-E21</f>
        <v>281915217</v>
      </c>
      <c r="F22" s="439"/>
    </row>
    <row r="23" spans="1:6" ht="12.75" customHeight="1">
      <c r="A23" s="6"/>
      <c r="B23" s="7"/>
      <c r="C23" s="7"/>
      <c r="D23" s="7"/>
      <c r="E23" s="9"/>
    </row>
    <row r="24" spans="1:6" ht="15" customHeight="1">
      <c r="A24" s="73"/>
      <c r="C24" s="1" t="s">
        <v>980</v>
      </c>
      <c r="E24" s="43"/>
    </row>
    <row r="25" spans="1:6" ht="12.75" customHeight="1">
      <c r="A25" s="73"/>
      <c r="E25" s="43"/>
    </row>
    <row r="26" spans="1:6" ht="15" customHeight="1">
      <c r="A26" s="73"/>
      <c r="C26" s="1" t="s">
        <v>981</v>
      </c>
      <c r="E26" s="43"/>
    </row>
    <row r="27" spans="1:6" ht="12.75" customHeight="1">
      <c r="A27" s="765"/>
      <c r="B27" s="106"/>
      <c r="C27" s="106"/>
      <c r="D27" s="106"/>
      <c r="E27" s="108"/>
    </row>
    <row r="28" spans="1:6" ht="12.75" customHeight="1">
      <c r="A28" s="765"/>
      <c r="B28" s="106"/>
      <c r="C28" s="1595" t="s">
        <v>3069</v>
      </c>
      <c r="D28" s="106"/>
      <c r="E28" s="108"/>
    </row>
    <row r="29" spans="1:6" ht="12.75" customHeight="1">
      <c r="A29" s="765"/>
      <c r="B29" s="106"/>
      <c r="C29" s="796" t="s">
        <v>2983</v>
      </c>
      <c r="D29" s="106"/>
      <c r="E29" s="108"/>
    </row>
    <row r="30" spans="1:6" ht="12.75" customHeight="1">
      <c r="A30" s="765"/>
      <c r="B30" s="106"/>
      <c r="C30" s="106"/>
      <c r="D30" s="106"/>
      <c r="E30" s="108"/>
    </row>
    <row r="31" spans="1:6" ht="12.75" customHeight="1">
      <c r="A31" s="765"/>
      <c r="B31" s="106"/>
      <c r="C31" s="106"/>
      <c r="D31" s="106"/>
      <c r="E31" s="108"/>
    </row>
    <row r="32" spans="1:6" ht="12.75" customHeight="1">
      <c r="A32" s="765"/>
      <c r="B32" s="106"/>
      <c r="C32" s="106"/>
      <c r="D32" s="106"/>
      <c r="E32" s="108"/>
    </row>
    <row r="33" spans="1:5" ht="12.75" customHeight="1">
      <c r="A33" s="765"/>
      <c r="B33" s="106"/>
      <c r="C33" s="106"/>
      <c r="D33" s="106"/>
      <c r="E33" s="108"/>
    </row>
    <row r="34" spans="1:5" ht="12.75" customHeight="1">
      <c r="A34" s="765"/>
      <c r="B34" s="106"/>
      <c r="C34" s="106"/>
      <c r="D34" s="106"/>
      <c r="E34" s="108"/>
    </row>
    <row r="35" spans="1:5" ht="12.75" customHeight="1">
      <c r="A35" s="765"/>
      <c r="B35" s="106"/>
      <c r="C35" s="106"/>
      <c r="D35" s="106"/>
      <c r="E35" s="108"/>
    </row>
    <row r="36" spans="1:5" ht="12.75" customHeight="1">
      <c r="A36" s="765"/>
      <c r="B36" s="106"/>
      <c r="C36" s="106"/>
      <c r="D36" s="106"/>
      <c r="E36" s="108"/>
    </row>
    <row r="37" spans="1:5" ht="12.75" customHeight="1">
      <c r="A37" s="765"/>
      <c r="B37" s="106"/>
      <c r="C37" s="106"/>
      <c r="D37" s="106"/>
      <c r="E37" s="108"/>
    </row>
    <row r="38" spans="1:5" ht="12.75" customHeight="1">
      <c r="A38" s="765"/>
      <c r="B38" s="106"/>
      <c r="C38" s="106"/>
      <c r="D38" s="106"/>
      <c r="E38" s="108"/>
    </row>
    <row r="39" spans="1:5" ht="12.75" customHeight="1">
      <c r="A39" s="765"/>
      <c r="B39" s="106"/>
      <c r="C39" s="106"/>
      <c r="D39" s="106"/>
      <c r="E39" s="108"/>
    </row>
    <row r="40" spans="1:5" ht="12.75" customHeight="1">
      <c r="A40" s="765"/>
      <c r="B40" s="106"/>
      <c r="C40" s="106"/>
      <c r="D40" s="106"/>
      <c r="E40" s="108"/>
    </row>
    <row r="41" spans="1:5" ht="12.75" customHeight="1">
      <c r="A41" s="765"/>
      <c r="B41" s="106"/>
      <c r="C41" s="106"/>
      <c r="D41" s="106"/>
      <c r="E41" s="108"/>
    </row>
    <row r="42" spans="1:5" ht="12.75" customHeight="1">
      <c r="A42" s="765"/>
      <c r="B42" s="106"/>
      <c r="C42" s="106"/>
      <c r="D42" s="106"/>
      <c r="E42" s="108"/>
    </row>
    <row r="43" spans="1:5" ht="12.75" customHeight="1">
      <c r="A43" s="765"/>
      <c r="B43" s="106"/>
      <c r="C43" s="106"/>
      <c r="D43" s="106"/>
      <c r="E43" s="108"/>
    </row>
    <row r="44" spans="1:5" ht="12.75" customHeight="1">
      <c r="A44" s="765"/>
      <c r="B44" s="106"/>
      <c r="C44" s="106"/>
      <c r="D44" s="106"/>
      <c r="E44" s="108"/>
    </row>
    <row r="45" spans="1:5" ht="12.75" customHeight="1">
      <c r="A45" s="765"/>
      <c r="B45" s="106"/>
      <c r="C45" s="106"/>
      <c r="D45" s="106"/>
      <c r="E45" s="108"/>
    </row>
    <row r="46" spans="1:5" ht="12.75" customHeight="1">
      <c r="A46" s="765"/>
      <c r="B46" s="106"/>
      <c r="C46" s="106"/>
      <c r="D46" s="106"/>
      <c r="E46" s="108"/>
    </row>
    <row r="47" spans="1:5" ht="12.75" customHeight="1">
      <c r="A47" s="765"/>
      <c r="B47" s="106"/>
      <c r="C47" s="106"/>
      <c r="D47" s="106"/>
      <c r="E47" s="108"/>
    </row>
    <row r="48" spans="1:5" ht="12.75" customHeight="1">
      <c r="A48" s="765"/>
      <c r="B48" s="106"/>
      <c r="C48" s="106"/>
      <c r="D48" s="106"/>
      <c r="E48" s="108"/>
    </row>
    <row r="49" spans="1:5" ht="12.75" customHeight="1">
      <c r="A49" s="765"/>
      <c r="B49" s="106"/>
      <c r="C49" s="106"/>
      <c r="D49" s="106"/>
      <c r="E49" s="108"/>
    </row>
    <row r="50" spans="1:5" ht="12.75" customHeight="1">
      <c r="A50" s="765"/>
      <c r="B50" s="106"/>
      <c r="C50" s="106"/>
      <c r="D50" s="106"/>
      <c r="E50" s="108"/>
    </row>
    <row r="51" spans="1:5" ht="12.75" customHeight="1">
      <c r="A51" s="765"/>
      <c r="B51" s="106"/>
      <c r="C51" s="106"/>
      <c r="D51" s="106"/>
      <c r="E51" s="108"/>
    </row>
    <row r="52" spans="1:5" ht="12.75" customHeight="1">
      <c r="A52" s="765"/>
      <c r="B52" s="106"/>
      <c r="C52" s="106"/>
      <c r="D52" s="106"/>
      <c r="E52" s="108"/>
    </row>
    <row r="53" spans="1:5" ht="12.75" customHeight="1">
      <c r="A53" s="765"/>
      <c r="B53" s="106"/>
      <c r="C53" s="106"/>
      <c r="D53" s="106"/>
      <c r="E53" s="108"/>
    </row>
    <row r="54" spans="1:5" ht="12.75" customHeight="1">
      <c r="A54" s="765"/>
      <c r="B54" s="106"/>
      <c r="C54" s="106"/>
      <c r="D54" s="106"/>
      <c r="E54" s="108"/>
    </row>
    <row r="55" spans="1:5" ht="12.75" customHeight="1">
      <c r="A55" s="765"/>
      <c r="B55" s="106"/>
      <c r="C55" s="106"/>
      <c r="D55" s="106"/>
      <c r="E55" s="108"/>
    </row>
    <row r="56" spans="1:5" ht="12.75" customHeight="1" thickBot="1">
      <c r="A56" s="770"/>
      <c r="B56" s="110"/>
      <c r="C56" s="110"/>
      <c r="D56" s="110"/>
      <c r="E56" s="112"/>
    </row>
    <row r="57" spans="1:5" ht="15" customHeight="1">
      <c r="A57" s="1" t="s">
        <v>2197</v>
      </c>
    </row>
    <row r="58" spans="1:5" ht="12.75" customHeight="1">
      <c r="A58" s="13" t="s">
        <v>1195</v>
      </c>
      <c r="B58" s="13"/>
      <c r="C58" s="13"/>
      <c r="D58" s="13"/>
      <c r="E58" s="13"/>
    </row>
    <row r="63" spans="1:5">
      <c r="C63" s="113"/>
    </row>
    <row r="66" spans="3:3">
      <c r="C66" s="113"/>
    </row>
    <row r="67" spans="3:3">
      <c r="C67" s="113"/>
    </row>
    <row r="68" spans="3:3">
      <c r="C68" s="113"/>
    </row>
    <row r="69" spans="3:3">
      <c r="C69" s="113"/>
    </row>
    <row r="70" spans="3:3">
      <c r="C70" s="113"/>
    </row>
    <row r="71" spans="3:3">
      <c r="C71" s="113"/>
    </row>
  </sheetData>
  <printOptions horizontalCentered="1" verticalCentered="1"/>
  <pageMargins left="0.25" right="0.26" top="0.25" bottom="0.24" header="0.25" footer="0.5"/>
  <pageSetup scale="7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E75"/>
  <sheetViews>
    <sheetView defaultGridColor="0" topLeftCell="A40" colorId="22" zoomScale="75" zoomScaleNormal="75" workbookViewId="0">
      <selection activeCell="E69" sqref="E69"/>
    </sheetView>
  </sheetViews>
  <sheetFormatPr defaultColWidth="9.6640625" defaultRowHeight="15"/>
  <cols>
    <col min="1" max="1" width="4.44140625" style="1" customWidth="1"/>
    <col min="2" max="2" width="1.6640625" style="1" customWidth="1"/>
    <col min="3" max="3" width="79.5546875" style="1" customWidth="1"/>
    <col min="4" max="4" width="9.33203125" style="1" customWidth="1"/>
    <col min="5" max="5" width="24.21875" style="1" customWidth="1"/>
    <col min="6" max="16384" width="9.6640625" style="1"/>
  </cols>
  <sheetData>
    <row r="1" spans="1:5" ht="16.899999999999999" customHeight="1" thickBot="1">
      <c r="A1" s="2" t="str">
        <f>'Data Sheet'!$A$49</f>
        <v>Annual Report of The Brooklyn Union Gas Company d/b/a National Grid New York</v>
      </c>
      <c r="D1" s="226" t="str">
        <f>'Data Sheet'!$A$45</f>
        <v>Year ended December 31, 2016</v>
      </c>
      <c r="E1" s="13"/>
    </row>
    <row r="2" spans="1:5" ht="16.899999999999999" customHeight="1">
      <c r="A2" s="835"/>
      <c r="B2" s="7"/>
      <c r="C2" s="7"/>
      <c r="D2" s="7"/>
      <c r="E2" s="9"/>
    </row>
    <row r="3" spans="1:5" ht="16.899999999999999" customHeight="1">
      <c r="A3" s="836" t="s">
        <v>1734</v>
      </c>
      <c r="B3" s="837"/>
      <c r="C3" s="837"/>
      <c r="D3" s="837"/>
      <c r="E3" s="14"/>
    </row>
    <row r="4" spans="1:5" ht="16.899999999999999" customHeight="1">
      <c r="A4" s="838"/>
      <c r="B4" s="839"/>
      <c r="C4" s="839"/>
      <c r="D4" s="839"/>
      <c r="E4" s="43"/>
    </row>
    <row r="5" spans="1:5" ht="16.899999999999999" customHeight="1">
      <c r="A5" s="840" t="s">
        <v>1936</v>
      </c>
      <c r="B5" s="839"/>
      <c r="C5" s="839" t="s">
        <v>982</v>
      </c>
      <c r="D5" s="839"/>
      <c r="E5" s="43"/>
    </row>
    <row r="6" spans="1:5" ht="16.899999999999999" customHeight="1">
      <c r="A6" s="838"/>
      <c r="B6" s="839"/>
      <c r="C6" s="839" t="s">
        <v>983</v>
      </c>
      <c r="D6" s="839"/>
      <c r="E6" s="43"/>
    </row>
    <row r="7" spans="1:5" ht="16.899999999999999" customHeight="1">
      <c r="A7" s="838"/>
      <c r="B7" s="839"/>
      <c r="C7" s="839" t="s">
        <v>984</v>
      </c>
      <c r="D7" s="839"/>
      <c r="E7" s="43"/>
    </row>
    <row r="8" spans="1:5" ht="16.899999999999999" customHeight="1">
      <c r="A8" s="838"/>
      <c r="B8" s="839"/>
      <c r="C8" s="839" t="s">
        <v>985</v>
      </c>
      <c r="D8" s="839"/>
      <c r="E8" s="43"/>
    </row>
    <row r="9" spans="1:5" ht="16.899999999999999" customHeight="1">
      <c r="A9" s="840" t="s">
        <v>1938</v>
      </c>
      <c r="B9" s="839"/>
      <c r="C9" s="839" t="s">
        <v>986</v>
      </c>
      <c r="D9" s="839"/>
      <c r="E9" s="43"/>
    </row>
    <row r="10" spans="1:5" ht="16.899999999999999" customHeight="1">
      <c r="A10" s="838"/>
      <c r="B10" s="839"/>
      <c r="C10" s="839" t="s">
        <v>1386</v>
      </c>
      <c r="D10" s="839"/>
      <c r="E10" s="43"/>
    </row>
    <row r="11" spans="1:5" ht="16.899999999999999" customHeight="1">
      <c r="A11" s="838"/>
      <c r="B11" s="839"/>
      <c r="C11" s="839" t="s">
        <v>1387</v>
      </c>
      <c r="D11" s="839"/>
      <c r="E11" s="43"/>
    </row>
    <row r="12" spans="1:5" ht="16.899999999999999" customHeight="1">
      <c r="A12" s="840" t="s">
        <v>1939</v>
      </c>
      <c r="B12" s="839"/>
      <c r="C12" s="839" t="s">
        <v>1388</v>
      </c>
      <c r="D12" s="839"/>
      <c r="E12" s="43"/>
    </row>
    <row r="13" spans="1:5" ht="16.899999999999999" customHeight="1">
      <c r="A13" s="840" t="s">
        <v>1942</v>
      </c>
      <c r="B13" s="839"/>
      <c r="C13" s="839" t="s">
        <v>1389</v>
      </c>
      <c r="D13" s="839"/>
      <c r="E13" s="43"/>
    </row>
    <row r="14" spans="1:5" ht="16.899999999999999" customHeight="1">
      <c r="A14" s="838"/>
      <c r="B14" s="839"/>
      <c r="C14" s="839" t="s">
        <v>1390</v>
      </c>
      <c r="D14" s="839"/>
      <c r="E14" s="43"/>
    </row>
    <row r="15" spans="1:5" ht="16.899999999999999" customHeight="1">
      <c r="A15" s="838"/>
      <c r="B15" s="839"/>
      <c r="C15" s="839" t="s">
        <v>1391</v>
      </c>
      <c r="D15" s="839"/>
      <c r="E15" s="43"/>
    </row>
    <row r="16" spans="1:5" ht="16.899999999999999" customHeight="1">
      <c r="A16" s="840" t="s">
        <v>1944</v>
      </c>
      <c r="B16" s="839"/>
      <c r="C16" s="839" t="s">
        <v>1392</v>
      </c>
      <c r="D16" s="839"/>
      <c r="E16" s="43"/>
    </row>
    <row r="17" spans="1:5" ht="16.899999999999999" customHeight="1">
      <c r="A17" s="838"/>
      <c r="B17" s="839"/>
      <c r="C17" s="839" t="s">
        <v>1393</v>
      </c>
      <c r="D17" s="839"/>
      <c r="E17" s="43"/>
    </row>
    <row r="18" spans="1:5" ht="16.899999999999999" customHeight="1">
      <c r="A18" s="838"/>
      <c r="B18" s="839"/>
      <c r="C18" s="839" t="s">
        <v>1394</v>
      </c>
      <c r="D18" s="839"/>
      <c r="E18" s="43"/>
    </row>
    <row r="19" spans="1:5" ht="16.899999999999999" customHeight="1">
      <c r="A19" s="838"/>
      <c r="B19" s="23"/>
      <c r="C19" s="839" t="s">
        <v>1395</v>
      </c>
      <c r="D19" s="839"/>
      <c r="E19" s="43"/>
    </row>
    <row r="20" spans="1:5" ht="16.899999999999999" customHeight="1">
      <c r="A20" s="841"/>
      <c r="B20" s="273"/>
      <c r="C20" s="91"/>
      <c r="D20" s="842"/>
      <c r="E20" s="843" t="s">
        <v>1396</v>
      </c>
    </row>
    <row r="21" spans="1:5" ht="16.899999999999999" customHeight="1">
      <c r="A21" s="840" t="s">
        <v>1973</v>
      </c>
      <c r="B21" s="273"/>
      <c r="C21" s="844" t="s">
        <v>1801</v>
      </c>
      <c r="D21" s="42"/>
      <c r="E21" s="31" t="s">
        <v>1397</v>
      </c>
    </row>
    <row r="22" spans="1:5" ht="16.899999999999999" customHeight="1">
      <c r="A22" s="845" t="s">
        <v>1979</v>
      </c>
      <c r="B22" s="277"/>
      <c r="C22" s="627" t="s">
        <v>2070</v>
      </c>
      <c r="D22" s="79"/>
      <c r="E22" s="38" t="s">
        <v>1398</v>
      </c>
    </row>
    <row r="23" spans="1:5" ht="16.899999999999999" customHeight="1">
      <c r="A23" s="838"/>
      <c r="B23" s="273"/>
      <c r="C23" s="839" t="s">
        <v>1399</v>
      </c>
      <c r="D23" s="42"/>
      <c r="E23" s="134"/>
    </row>
    <row r="24" spans="1:5" ht="16.899999999999999" customHeight="1">
      <c r="A24" s="840" t="s">
        <v>1969</v>
      </c>
      <c r="B24" s="273"/>
      <c r="C24" s="839" t="s">
        <v>1400</v>
      </c>
      <c r="D24" s="42"/>
      <c r="E24" s="846">
        <v>61821094</v>
      </c>
    </row>
    <row r="25" spans="1:5" ht="16.899999999999999" customHeight="1">
      <c r="A25" s="840" t="s">
        <v>519</v>
      </c>
      <c r="B25" s="273"/>
      <c r="C25" s="839" t="s">
        <v>1401</v>
      </c>
      <c r="D25" s="42"/>
      <c r="E25" s="423">
        <v>19185500</v>
      </c>
    </row>
    <row r="26" spans="1:5" ht="16.899999999999999" customHeight="1">
      <c r="A26" s="840" t="s">
        <v>560</v>
      </c>
      <c r="B26" s="273"/>
      <c r="C26" s="839" t="s">
        <v>1402</v>
      </c>
      <c r="D26" s="42"/>
      <c r="E26" s="423">
        <v>7407677</v>
      </c>
    </row>
    <row r="27" spans="1:5" ht="16.899999999999999" customHeight="1">
      <c r="A27" s="840" t="s">
        <v>569</v>
      </c>
      <c r="B27" s="273"/>
      <c r="C27" s="839" t="s">
        <v>1403</v>
      </c>
      <c r="D27" s="42"/>
      <c r="E27" s="423"/>
    </row>
    <row r="28" spans="1:5" ht="16.899999999999999" customHeight="1">
      <c r="A28" s="838"/>
      <c r="B28" s="273"/>
      <c r="C28" s="839" t="s">
        <v>1404</v>
      </c>
      <c r="D28" s="42"/>
      <c r="E28" s="423"/>
    </row>
    <row r="29" spans="1:5" ht="16.899999999999999" customHeight="1">
      <c r="A29" s="840" t="s">
        <v>570</v>
      </c>
      <c r="B29" s="273"/>
      <c r="C29" s="163" t="s">
        <v>3106</v>
      </c>
      <c r="D29" s="42"/>
      <c r="E29" s="423">
        <v>816177</v>
      </c>
    </row>
    <row r="30" spans="1:5" ht="16.899999999999999" customHeight="1">
      <c r="A30" s="840" t="s">
        <v>1766</v>
      </c>
      <c r="B30" s="273"/>
      <c r="C30" s="839" t="s">
        <v>1405</v>
      </c>
      <c r="D30" s="42"/>
      <c r="E30" s="423">
        <v>-2438601</v>
      </c>
    </row>
    <row r="31" spans="1:5" ht="16.899999999999999" customHeight="1">
      <c r="A31" s="840" t="s">
        <v>1772</v>
      </c>
      <c r="B31" s="273"/>
      <c r="C31" s="839" t="s">
        <v>1406</v>
      </c>
      <c r="D31" s="42"/>
      <c r="E31" s="423">
        <v>-39067547</v>
      </c>
    </row>
    <row r="32" spans="1:5" ht="16.899999999999999" customHeight="1">
      <c r="A32" s="840" t="s">
        <v>1773</v>
      </c>
      <c r="B32" s="273"/>
      <c r="C32" s="839" t="s">
        <v>1407</v>
      </c>
      <c r="D32" s="42"/>
      <c r="E32" s="423">
        <v>-37977175</v>
      </c>
    </row>
    <row r="33" spans="1:5" ht="16.899999999999999" customHeight="1">
      <c r="A33" s="840" t="s">
        <v>1127</v>
      </c>
      <c r="B33" s="273"/>
      <c r="C33" s="839" t="s">
        <v>1408</v>
      </c>
      <c r="D33" s="42"/>
      <c r="E33" s="423">
        <v>9747124</v>
      </c>
    </row>
    <row r="34" spans="1:5" ht="16.899999999999999" customHeight="1">
      <c r="A34" s="840" t="s">
        <v>1775</v>
      </c>
      <c r="B34" s="273"/>
      <c r="C34" s="839" t="s">
        <v>1409</v>
      </c>
      <c r="D34" s="42"/>
      <c r="E34" s="423">
        <v>3938618</v>
      </c>
    </row>
    <row r="35" spans="1:5" ht="16.899999999999999" customHeight="1">
      <c r="A35" s="840" t="s">
        <v>1776</v>
      </c>
      <c r="B35" s="273"/>
      <c r="C35" s="839" t="s">
        <v>1410</v>
      </c>
      <c r="D35" s="847">
        <v>0.1007</v>
      </c>
      <c r="E35" s="848"/>
    </row>
    <row r="36" spans="1:5" ht="16.899999999999999" customHeight="1">
      <c r="A36" s="840" t="s">
        <v>1778</v>
      </c>
      <c r="B36" s="273"/>
      <c r="C36" s="839" t="s">
        <v>1411</v>
      </c>
      <c r="D36" s="42"/>
      <c r="E36" s="423">
        <v>5808506</v>
      </c>
    </row>
    <row r="37" spans="1:5" ht="16.899999999999999" customHeight="1">
      <c r="A37" s="838"/>
      <c r="B37" s="273"/>
      <c r="C37" s="839" t="s">
        <v>1412</v>
      </c>
      <c r="D37" s="42"/>
      <c r="E37" s="423"/>
    </row>
    <row r="38" spans="1:5" ht="16.899999999999999" customHeight="1">
      <c r="A38" s="840" t="s">
        <v>1780</v>
      </c>
      <c r="B38" s="273"/>
      <c r="C38" s="839" t="s">
        <v>268</v>
      </c>
      <c r="D38" s="42"/>
      <c r="E38" s="423">
        <v>-50492565</v>
      </c>
    </row>
    <row r="39" spans="1:5" ht="16.899999999999999" customHeight="1">
      <c r="A39" s="840" t="s">
        <v>1784</v>
      </c>
      <c r="B39" s="273"/>
      <c r="C39" s="839" t="s">
        <v>269</v>
      </c>
      <c r="D39" s="42"/>
      <c r="E39" s="423">
        <v>-6684688</v>
      </c>
    </row>
    <row r="40" spans="1:5" ht="16.899999999999999" customHeight="1">
      <c r="A40" s="840" t="s">
        <v>1785</v>
      </c>
      <c r="B40" s="273"/>
      <c r="C40" s="839" t="s">
        <v>270</v>
      </c>
      <c r="D40" s="42"/>
      <c r="E40" s="423"/>
    </row>
    <row r="41" spans="1:5" ht="16.899999999999999" customHeight="1">
      <c r="A41" s="840" t="s">
        <v>1786</v>
      </c>
      <c r="B41" s="273"/>
      <c r="C41" s="839" t="s">
        <v>271</v>
      </c>
      <c r="D41" s="42"/>
      <c r="E41" s="423">
        <v>-57177253</v>
      </c>
    </row>
    <row r="42" spans="1:5" ht="16.899999999999999" customHeight="1">
      <c r="A42" s="840" t="s">
        <v>1787</v>
      </c>
      <c r="B42" s="273"/>
      <c r="C42" s="839" t="s">
        <v>272</v>
      </c>
      <c r="D42" s="42"/>
      <c r="E42" s="849"/>
    </row>
    <row r="43" spans="1:5" ht="16.899999999999999" customHeight="1">
      <c r="A43" s="838"/>
      <c r="B43" s="273"/>
      <c r="C43" s="839" t="s">
        <v>273</v>
      </c>
      <c r="D43" s="42"/>
      <c r="E43" s="849"/>
    </row>
    <row r="44" spans="1:5" ht="16.899999999999999" customHeight="1">
      <c r="A44" s="838"/>
      <c r="B44" s="273"/>
      <c r="C44" s="850" t="s">
        <v>2984</v>
      </c>
      <c r="D44" s="851"/>
      <c r="E44" s="849"/>
    </row>
    <row r="45" spans="1:5" ht="16.899999999999999" customHeight="1">
      <c r="A45" s="838"/>
      <c r="B45" s="273"/>
      <c r="C45" s="850" t="s">
        <v>3107</v>
      </c>
      <c r="D45" s="851"/>
      <c r="E45" s="849"/>
    </row>
    <row r="46" spans="1:5" ht="16.899999999999999" customHeight="1">
      <c r="A46" s="838"/>
      <c r="B46" s="273"/>
      <c r="C46" s="850" t="s">
        <v>2985</v>
      </c>
      <c r="D46" s="851"/>
      <c r="E46" s="849"/>
    </row>
    <row r="47" spans="1:5" ht="16.899999999999999" customHeight="1">
      <c r="A47" s="838"/>
      <c r="B47" s="273"/>
      <c r="C47" s="850"/>
      <c r="D47" s="851"/>
      <c r="E47" s="849"/>
    </row>
    <row r="48" spans="1:5" ht="16.899999999999999" customHeight="1">
      <c r="A48" s="838"/>
      <c r="B48" s="273"/>
      <c r="C48" s="850"/>
      <c r="D48" s="851"/>
      <c r="E48" s="849"/>
    </row>
    <row r="49" spans="1:5" ht="16.899999999999999" customHeight="1">
      <c r="A49" s="838"/>
      <c r="B49" s="273"/>
      <c r="C49" s="852"/>
      <c r="D49" s="851"/>
      <c r="E49" s="849"/>
    </row>
    <row r="50" spans="1:5" ht="16.899999999999999" customHeight="1">
      <c r="A50" s="838"/>
      <c r="B50" s="273"/>
      <c r="C50" s="852"/>
      <c r="D50" s="851"/>
      <c r="E50" s="849"/>
    </row>
    <row r="51" spans="1:5" ht="16.899999999999999" customHeight="1">
      <c r="A51" s="838"/>
      <c r="B51" s="273"/>
      <c r="C51" s="852"/>
      <c r="D51" s="851"/>
      <c r="E51" s="849"/>
    </row>
    <row r="52" spans="1:5" ht="16.899999999999999" customHeight="1">
      <c r="A52" s="838"/>
      <c r="B52" s="273"/>
      <c r="C52" s="852"/>
      <c r="D52" s="851"/>
      <c r="E52" s="849"/>
    </row>
    <row r="53" spans="1:5" ht="16.899999999999999" customHeight="1">
      <c r="A53" s="838"/>
      <c r="B53" s="273"/>
      <c r="C53" s="852"/>
      <c r="D53" s="851"/>
      <c r="E53" s="849"/>
    </row>
    <row r="54" spans="1:5" ht="16.899999999999999" customHeight="1">
      <c r="A54" s="838"/>
      <c r="B54" s="273"/>
      <c r="C54" s="852"/>
      <c r="D54" s="851"/>
      <c r="E54" s="849"/>
    </row>
    <row r="55" spans="1:5" ht="16.899999999999999" customHeight="1">
      <c r="A55" s="838"/>
      <c r="B55" s="273"/>
      <c r="C55" s="852"/>
      <c r="D55" s="851"/>
      <c r="E55" s="849"/>
    </row>
    <row r="56" spans="1:5" ht="16.899999999999999" customHeight="1">
      <c r="A56" s="838"/>
      <c r="B56" s="273"/>
      <c r="C56" s="852"/>
      <c r="D56" s="851"/>
      <c r="E56" s="849"/>
    </row>
    <row r="57" spans="1:5" ht="16.899999999999999" customHeight="1">
      <c r="A57" s="838"/>
      <c r="B57" s="273"/>
      <c r="C57" s="852"/>
      <c r="D57" s="851"/>
      <c r="E57" s="849"/>
    </row>
    <row r="58" spans="1:5" ht="16.899999999999999" customHeight="1" thickBot="1">
      <c r="A58" s="853"/>
      <c r="B58" s="826"/>
      <c r="C58" s="110"/>
      <c r="D58" s="854"/>
      <c r="E58" s="855"/>
    </row>
    <row r="59" spans="1:5" ht="16.899999999999999" customHeight="1">
      <c r="A59" s="1" t="s">
        <v>2197</v>
      </c>
    </row>
    <row r="60" spans="1:5" ht="16.899999999999999" customHeight="1">
      <c r="A60" s="13" t="s">
        <v>274</v>
      </c>
      <c r="B60" s="13"/>
      <c r="C60" s="13"/>
      <c r="D60" s="13"/>
      <c r="E60" s="13"/>
    </row>
    <row r="61" spans="1:5" ht="16.899999999999999" customHeight="1"/>
    <row r="62" spans="1:5" ht="16.899999999999999" customHeight="1"/>
    <row r="63" spans="1:5" ht="16.899999999999999" customHeight="1"/>
    <row r="64" spans="1:5" ht="16.899999999999999" customHeight="1"/>
    <row r="65" spans="3:3" ht="16.899999999999999" customHeight="1"/>
    <row r="66" spans="3:3" ht="16.899999999999999" customHeight="1"/>
    <row r="67" spans="3:3">
      <c r="C67" s="113"/>
    </row>
    <row r="70" spans="3:3">
      <c r="C70" s="113"/>
    </row>
    <row r="71" spans="3:3">
      <c r="C71" s="113"/>
    </row>
    <row r="72" spans="3:3">
      <c r="C72" s="113"/>
    </row>
    <row r="73" spans="3:3">
      <c r="C73" s="113"/>
    </row>
    <row r="74" spans="3:3">
      <c r="C74" s="113"/>
    </row>
    <row r="75" spans="3:3">
      <c r="C75" s="113"/>
    </row>
  </sheetData>
  <printOptions horizontalCentered="1" verticalCentered="1"/>
  <pageMargins left="0.5" right="0.5" top="0.5" bottom="0.5" header="0.5" footer="0.5"/>
  <pageSetup scale="67"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001"/>
  <sheetViews>
    <sheetView defaultGridColor="0" topLeftCell="A43" colorId="22" zoomScale="85" zoomScaleNormal="85" zoomScaleSheetLayoutView="75" workbookViewId="0">
      <selection activeCell="J1" sqref="J1"/>
    </sheetView>
  </sheetViews>
  <sheetFormatPr defaultColWidth="9.6640625" defaultRowHeight="15"/>
  <cols>
    <col min="1" max="1" width="4.6640625" style="1" customWidth="1"/>
    <col min="2" max="2" width="1.6640625" style="1" customWidth="1"/>
    <col min="3" max="3" width="40.77734375" style="1" customWidth="1"/>
    <col min="4" max="4" width="13.88671875" style="1" customWidth="1"/>
    <col min="5" max="5" width="14.21875" style="1" customWidth="1"/>
    <col min="6" max="6" width="11.88671875" style="1" customWidth="1"/>
    <col min="7" max="7" width="14.44140625" style="1" customWidth="1"/>
    <col min="8" max="8" width="19" style="1" customWidth="1"/>
    <col min="9" max="9" width="20.88671875" style="1" customWidth="1"/>
    <col min="10" max="10" width="14.5546875" style="1" customWidth="1"/>
    <col min="11" max="11" width="14.6640625" style="1" customWidth="1"/>
    <col min="12" max="12" width="12.6640625" style="1" customWidth="1"/>
    <col min="13" max="13" width="13.77734375" style="1" customWidth="1"/>
    <col min="14" max="14" width="14.109375" style="1" customWidth="1"/>
    <col min="15" max="15" width="12" style="1" customWidth="1"/>
    <col min="16" max="16" width="13.77734375" style="1" customWidth="1"/>
    <col min="17" max="17" width="13.6640625" style="1" customWidth="1"/>
    <col min="18" max="18" width="15" style="1" customWidth="1"/>
    <col min="19" max="19" width="4.6640625" style="1" customWidth="1"/>
    <col min="20" max="16384" width="9.6640625" style="1"/>
  </cols>
  <sheetData>
    <row r="1" spans="1:19" ht="16.7" customHeight="1" thickBot="1">
      <c r="A1" s="351" t="str">
        <f>'Data Sheet'!$A$49</f>
        <v>Annual Report of The Brooklyn Union Gas Company d/b/a National Grid New York</v>
      </c>
      <c r="B1" s="69"/>
      <c r="C1" s="69"/>
      <c r="D1" s="4"/>
      <c r="E1" s="4"/>
      <c r="F1" s="4"/>
      <c r="G1" s="227"/>
      <c r="H1" s="226" t="str">
        <f>'Data Sheet'!$A$45</f>
        <v>Year ended December 31, 2016</v>
      </c>
      <c r="I1" s="12"/>
      <c r="J1" s="351" t="str">
        <f>'Data Sheet'!$A$49</f>
        <v>Annual Report of The Brooklyn Union Gas Company d/b/a National Grid New York</v>
      </c>
      <c r="K1" s="4"/>
      <c r="L1" s="4"/>
      <c r="M1" s="4"/>
      <c r="N1" s="4"/>
      <c r="O1" s="4"/>
      <c r="P1" s="4"/>
      <c r="Q1" s="368" t="str">
        <f>'Data Sheet'!$A$45</f>
        <v>Year ended December 31, 2016</v>
      </c>
      <c r="R1" s="12"/>
      <c r="S1" s="12"/>
    </row>
    <row r="2" spans="1:19" ht="16.7" customHeight="1">
      <c r="A2" s="132"/>
      <c r="B2" s="856"/>
      <c r="C2" s="856"/>
      <c r="D2" s="8"/>
      <c r="E2" s="8"/>
      <c r="F2" s="8"/>
      <c r="G2" s="8"/>
      <c r="H2" s="8"/>
      <c r="I2" s="133"/>
      <c r="J2" s="132"/>
      <c r="K2" s="8"/>
      <c r="L2" s="8"/>
      <c r="M2" s="8"/>
      <c r="N2" s="8"/>
      <c r="O2" s="8"/>
      <c r="P2" s="8"/>
      <c r="Q2" s="8"/>
      <c r="R2" s="8"/>
      <c r="S2" s="133"/>
    </row>
    <row r="3" spans="1:19" ht="16.7" customHeight="1">
      <c r="A3" s="16" t="s">
        <v>275</v>
      </c>
      <c r="B3" s="11"/>
      <c r="C3" s="12"/>
      <c r="D3" s="12"/>
      <c r="E3" s="12"/>
      <c r="F3" s="12"/>
      <c r="G3" s="12"/>
      <c r="H3" s="12"/>
      <c r="I3" s="395"/>
      <c r="J3" s="67"/>
      <c r="K3" s="4"/>
      <c r="L3" s="4"/>
      <c r="M3" s="857" t="s">
        <v>276</v>
      </c>
      <c r="N3" s="69"/>
      <c r="O3" s="4"/>
      <c r="P3" s="4"/>
      <c r="Q3" s="4"/>
      <c r="R3" s="4"/>
      <c r="S3" s="134"/>
    </row>
    <row r="4" spans="1:19" ht="16.7" customHeight="1">
      <c r="A4" s="67"/>
      <c r="B4" s="4"/>
      <c r="C4" s="4"/>
      <c r="D4" s="4"/>
      <c r="E4" s="4"/>
      <c r="F4" s="4"/>
      <c r="G4" s="4"/>
      <c r="H4" s="4"/>
      <c r="I4" s="134"/>
      <c r="J4" s="67"/>
      <c r="K4" s="4"/>
      <c r="L4" s="4"/>
      <c r="M4" s="4"/>
      <c r="N4" s="4"/>
      <c r="O4" s="4"/>
      <c r="P4" s="4"/>
      <c r="Q4" s="4"/>
      <c r="R4" s="4"/>
      <c r="S4" s="134"/>
    </row>
    <row r="5" spans="1:19" ht="16.7" customHeight="1">
      <c r="A5" s="160" t="s">
        <v>1936</v>
      </c>
      <c r="B5" s="683" t="s">
        <v>277</v>
      </c>
      <c r="C5" s="4"/>
      <c r="D5" s="4"/>
      <c r="E5" s="4"/>
      <c r="F5" s="4"/>
      <c r="G5" s="4"/>
      <c r="H5" s="4"/>
      <c r="I5" s="134"/>
      <c r="J5" s="781" t="s">
        <v>278</v>
      </c>
      <c r="K5" s="4"/>
      <c r="L5" s="4"/>
      <c r="M5" s="4"/>
      <c r="N5" s="4"/>
      <c r="O5" s="4"/>
      <c r="P5" s="4"/>
      <c r="Q5" s="4"/>
      <c r="R5" s="4"/>
      <c r="S5" s="134"/>
    </row>
    <row r="6" spans="1:19" ht="16.7" customHeight="1">
      <c r="A6" s="67"/>
      <c r="B6" s="683" t="s">
        <v>279</v>
      </c>
      <c r="C6" s="4"/>
      <c r="D6" s="4"/>
      <c r="E6" s="4"/>
      <c r="F6" s="4"/>
      <c r="G6" s="4"/>
      <c r="H6" s="4"/>
      <c r="I6" s="134"/>
      <c r="J6" s="781" t="s">
        <v>280</v>
      </c>
      <c r="K6" s="4"/>
      <c r="L6" s="4"/>
      <c r="M6" s="4"/>
      <c r="N6" s="4"/>
      <c r="O6" s="4"/>
      <c r="P6" s="4"/>
      <c r="Q6" s="4"/>
      <c r="R6" s="4"/>
      <c r="S6" s="134"/>
    </row>
    <row r="7" spans="1:19" ht="16.7" customHeight="1">
      <c r="A7" s="67" t="s">
        <v>516</v>
      </c>
      <c r="B7" s="683" t="s">
        <v>281</v>
      </c>
      <c r="C7" s="4"/>
      <c r="D7" s="4"/>
      <c r="E7" s="4"/>
      <c r="F7" s="4"/>
      <c r="G7" s="4"/>
      <c r="H7" s="4"/>
      <c r="I7" s="134"/>
      <c r="J7" s="781" t="s">
        <v>282</v>
      </c>
      <c r="K7" s="4"/>
      <c r="L7" s="4"/>
      <c r="M7" s="4"/>
      <c r="N7" s="4"/>
      <c r="O7" s="4"/>
      <c r="P7" s="4"/>
      <c r="Q7" s="4"/>
      <c r="R7" s="4"/>
      <c r="S7" s="134"/>
    </row>
    <row r="8" spans="1:19" ht="16.7" customHeight="1">
      <c r="A8" s="67"/>
      <c r="B8" s="683" t="s">
        <v>1021</v>
      </c>
      <c r="C8" s="4"/>
      <c r="D8" s="4"/>
      <c r="E8" s="4"/>
      <c r="F8" s="4"/>
      <c r="G8" s="4"/>
      <c r="H8" s="4"/>
      <c r="I8" s="134"/>
      <c r="J8" s="781" t="s">
        <v>1022</v>
      </c>
      <c r="K8" s="4"/>
      <c r="L8" s="4"/>
      <c r="M8" s="4"/>
      <c r="N8" s="4"/>
      <c r="O8" s="4"/>
      <c r="P8" s="4"/>
      <c r="Q8" s="4"/>
      <c r="R8" s="4"/>
      <c r="S8" s="134"/>
    </row>
    <row r="9" spans="1:19" ht="16.7" customHeight="1">
      <c r="A9" s="67"/>
      <c r="B9" s="69"/>
      <c r="C9" s="4"/>
      <c r="D9" s="4"/>
      <c r="E9" s="4"/>
      <c r="F9" s="4"/>
      <c r="G9" s="4"/>
      <c r="H9" s="4"/>
      <c r="I9" s="134"/>
      <c r="J9" s="781"/>
      <c r="K9" s="4"/>
      <c r="L9" s="4"/>
      <c r="M9" s="4"/>
      <c r="N9" s="4"/>
      <c r="O9" s="4"/>
      <c r="P9" s="4"/>
      <c r="Q9" s="4"/>
      <c r="R9" s="4"/>
      <c r="S9" s="134"/>
    </row>
    <row r="10" spans="1:19" ht="16.7" customHeight="1">
      <c r="A10" s="135"/>
      <c r="B10" s="858"/>
      <c r="C10" s="859"/>
      <c r="D10" s="860" t="s">
        <v>1023</v>
      </c>
      <c r="E10" s="860"/>
      <c r="F10" s="860"/>
      <c r="G10" s="861" t="s">
        <v>1024</v>
      </c>
      <c r="H10" s="860"/>
      <c r="I10" s="862"/>
      <c r="J10" s="375" t="s">
        <v>1025</v>
      </c>
      <c r="K10" s="860"/>
      <c r="L10" s="860"/>
      <c r="M10" s="861" t="s">
        <v>1026</v>
      </c>
      <c r="N10" s="860"/>
      <c r="O10" s="860"/>
      <c r="P10" s="138"/>
      <c r="Q10" s="89"/>
      <c r="R10" s="89"/>
      <c r="S10" s="401"/>
    </row>
    <row r="11" spans="1:19" ht="16.7" customHeight="1">
      <c r="A11" s="67"/>
      <c r="B11" s="863"/>
      <c r="C11" s="26"/>
      <c r="D11" s="12" t="s">
        <v>1027</v>
      </c>
      <c r="E11" s="12"/>
      <c r="F11" s="12"/>
      <c r="G11" s="413" t="s">
        <v>1028</v>
      </c>
      <c r="H11" s="12"/>
      <c r="I11" s="395"/>
      <c r="J11" s="864" t="s">
        <v>1810</v>
      </c>
      <c r="K11" s="415"/>
      <c r="L11" s="415"/>
      <c r="M11" s="414" t="s">
        <v>1811</v>
      </c>
      <c r="N11" s="415"/>
      <c r="O11" s="415"/>
      <c r="P11" s="414" t="s">
        <v>1681</v>
      </c>
      <c r="Q11" s="415"/>
      <c r="R11" s="415"/>
      <c r="S11" s="155"/>
    </row>
    <row r="12" spans="1:19" ht="16.7" customHeight="1">
      <c r="A12" s="67"/>
      <c r="B12" s="863"/>
      <c r="C12" s="26"/>
      <c r="D12" s="89"/>
      <c r="E12" s="433"/>
      <c r="F12" s="136" t="s">
        <v>1812</v>
      </c>
      <c r="G12" s="138"/>
      <c r="H12" s="433"/>
      <c r="I12" s="865" t="s">
        <v>1812</v>
      </c>
      <c r="J12" s="67"/>
      <c r="K12" s="138"/>
      <c r="L12" s="151" t="s">
        <v>1812</v>
      </c>
      <c r="M12" s="162"/>
      <c r="N12" s="162"/>
      <c r="O12" s="151" t="s">
        <v>1812</v>
      </c>
      <c r="P12" s="162"/>
      <c r="Q12" s="138"/>
      <c r="R12" s="151" t="s">
        <v>1812</v>
      </c>
      <c r="S12" s="155"/>
    </row>
    <row r="13" spans="1:19" ht="16.7" customHeight="1">
      <c r="A13" s="67"/>
      <c r="B13" s="863"/>
      <c r="C13" s="866" t="s">
        <v>1813</v>
      </c>
      <c r="D13" s="85" t="s">
        <v>1814</v>
      </c>
      <c r="E13" s="164" t="s">
        <v>1815</v>
      </c>
      <c r="F13" s="53" t="s">
        <v>1816</v>
      </c>
      <c r="G13" s="151" t="s">
        <v>1814</v>
      </c>
      <c r="H13" s="164" t="s">
        <v>1815</v>
      </c>
      <c r="I13" s="412" t="s">
        <v>1816</v>
      </c>
      <c r="J13" s="160" t="s">
        <v>1814</v>
      </c>
      <c r="K13" s="151" t="s">
        <v>1815</v>
      </c>
      <c r="L13" s="151" t="s">
        <v>1816</v>
      </c>
      <c r="M13" s="151" t="s">
        <v>1814</v>
      </c>
      <c r="N13" s="151" t="s">
        <v>1815</v>
      </c>
      <c r="O13" s="151" t="s">
        <v>1816</v>
      </c>
      <c r="P13" s="151" t="s">
        <v>1814</v>
      </c>
      <c r="Q13" s="151" t="s">
        <v>1815</v>
      </c>
      <c r="R13" s="151" t="s">
        <v>1816</v>
      </c>
      <c r="S13" s="155"/>
    </row>
    <row r="14" spans="1:19" ht="16.7" customHeight="1">
      <c r="A14" s="160" t="s">
        <v>1368</v>
      </c>
      <c r="B14" s="867"/>
      <c r="C14" s="4"/>
      <c r="D14" s="151" t="s">
        <v>1817</v>
      </c>
      <c r="E14" s="164" t="s">
        <v>1818</v>
      </c>
      <c r="F14" s="53" t="s">
        <v>1819</v>
      </c>
      <c r="G14" s="151" t="s">
        <v>1817</v>
      </c>
      <c r="H14" s="164" t="s">
        <v>1818</v>
      </c>
      <c r="I14" s="412" t="s">
        <v>1819</v>
      </c>
      <c r="J14" s="160" t="s">
        <v>1817</v>
      </c>
      <c r="K14" s="151" t="s">
        <v>1818</v>
      </c>
      <c r="L14" s="151" t="s">
        <v>1819</v>
      </c>
      <c r="M14" s="151" t="s">
        <v>1817</v>
      </c>
      <c r="N14" s="151" t="s">
        <v>1818</v>
      </c>
      <c r="O14" s="151" t="s">
        <v>1819</v>
      </c>
      <c r="P14" s="151" t="s">
        <v>1817</v>
      </c>
      <c r="Q14" s="151" t="s">
        <v>1818</v>
      </c>
      <c r="R14" s="151" t="s">
        <v>1819</v>
      </c>
      <c r="S14" s="149" t="s">
        <v>1368</v>
      </c>
    </row>
    <row r="15" spans="1:19" ht="16.7" customHeight="1">
      <c r="A15" s="396" t="s">
        <v>1371</v>
      </c>
      <c r="B15" s="868"/>
      <c r="C15" s="659" t="s">
        <v>2070</v>
      </c>
      <c r="D15" s="141" t="s">
        <v>2071</v>
      </c>
      <c r="E15" s="416" t="s">
        <v>514</v>
      </c>
      <c r="F15" s="33" t="s">
        <v>564</v>
      </c>
      <c r="G15" s="452" t="s">
        <v>1335</v>
      </c>
      <c r="H15" s="416" t="s">
        <v>1336</v>
      </c>
      <c r="I15" s="417" t="s">
        <v>1337</v>
      </c>
      <c r="J15" s="396" t="s">
        <v>1338</v>
      </c>
      <c r="K15" s="452" t="s">
        <v>227</v>
      </c>
      <c r="L15" s="452" t="s">
        <v>228</v>
      </c>
      <c r="M15" s="869" t="s">
        <v>1820</v>
      </c>
      <c r="N15" s="452" t="s">
        <v>1821</v>
      </c>
      <c r="O15" s="452" t="s">
        <v>1822</v>
      </c>
      <c r="P15" s="452" t="s">
        <v>1823</v>
      </c>
      <c r="Q15" s="452" t="s">
        <v>1824</v>
      </c>
      <c r="R15" s="452" t="s">
        <v>1825</v>
      </c>
      <c r="S15" s="143" t="s">
        <v>1371</v>
      </c>
    </row>
    <row r="16" spans="1:19" ht="16.7" customHeight="1">
      <c r="A16" s="160">
        <v>1</v>
      </c>
      <c r="B16" s="863"/>
      <c r="C16" s="26"/>
      <c r="D16" s="870"/>
      <c r="E16" s="379"/>
      <c r="F16" s="871"/>
      <c r="G16" s="872"/>
      <c r="H16" s="379"/>
      <c r="I16" s="429"/>
      <c r="J16" s="873"/>
      <c r="K16" s="874"/>
      <c r="L16" s="874"/>
      <c r="M16" s="872"/>
      <c r="N16" s="874"/>
      <c r="O16" s="874"/>
      <c r="P16" s="453">
        <f t="shared" ref="P16:P60" si="0">D16+G16+J16+M16</f>
        <v>0</v>
      </c>
      <c r="Q16" s="454">
        <f t="shared" ref="Q16:Q60" si="1">E16+H16+K16+N16</f>
        <v>0</v>
      </c>
      <c r="R16" s="454">
        <f t="shared" ref="R16:R60" si="2">F16+I16+L16+O16</f>
        <v>0</v>
      </c>
      <c r="S16" s="149">
        <v>1</v>
      </c>
    </row>
    <row r="17" spans="1:19" ht="16.7" customHeight="1">
      <c r="A17" s="875">
        <v>2</v>
      </c>
      <c r="B17" s="863"/>
      <c r="C17" s="26" t="s">
        <v>2915</v>
      </c>
      <c r="D17" s="871"/>
      <c r="E17" s="379"/>
      <c r="F17" s="871"/>
      <c r="G17" s="874"/>
      <c r="H17" s="379"/>
      <c r="I17" s="429"/>
      <c r="J17" s="876"/>
      <c r="K17" s="874"/>
      <c r="L17" s="874"/>
      <c r="M17" s="874"/>
      <c r="N17" s="874"/>
      <c r="O17" s="874"/>
      <c r="P17" s="454">
        <f t="shared" si="0"/>
        <v>0</v>
      </c>
      <c r="Q17" s="454">
        <f t="shared" si="1"/>
        <v>0</v>
      </c>
      <c r="R17" s="454">
        <f t="shared" si="2"/>
        <v>0</v>
      </c>
      <c r="S17" s="877">
        <v>2</v>
      </c>
    </row>
    <row r="18" spans="1:19" ht="16.7" customHeight="1">
      <c r="A18" s="875">
        <v>3</v>
      </c>
      <c r="B18" s="863"/>
      <c r="C18" s="26"/>
      <c r="D18" s="871"/>
      <c r="E18" s="379"/>
      <c r="F18" s="871"/>
      <c r="G18" s="874"/>
      <c r="H18" s="379"/>
      <c r="I18" s="429"/>
      <c r="J18" s="876"/>
      <c r="K18" s="874"/>
      <c r="L18" s="874"/>
      <c r="M18" s="874"/>
      <c r="N18" s="874"/>
      <c r="O18" s="874"/>
      <c r="P18" s="454">
        <f t="shared" si="0"/>
        <v>0</v>
      </c>
      <c r="Q18" s="454">
        <f t="shared" si="1"/>
        <v>0</v>
      </c>
      <c r="R18" s="454">
        <f t="shared" si="2"/>
        <v>0</v>
      </c>
      <c r="S18" s="877">
        <v>3</v>
      </c>
    </row>
    <row r="19" spans="1:19" ht="16.7" customHeight="1">
      <c r="A19" s="875">
        <v>4</v>
      </c>
      <c r="B19" s="863"/>
      <c r="C19" s="26"/>
      <c r="D19" s="871"/>
      <c r="E19" s="379"/>
      <c r="F19" s="871"/>
      <c r="G19" s="874"/>
      <c r="H19" s="379"/>
      <c r="I19" s="429"/>
      <c r="J19" s="876"/>
      <c r="K19" s="874"/>
      <c r="L19" s="874"/>
      <c r="M19" s="874"/>
      <c r="N19" s="874"/>
      <c r="O19" s="874"/>
      <c r="P19" s="454">
        <f t="shared" si="0"/>
        <v>0</v>
      </c>
      <c r="Q19" s="454">
        <f t="shared" si="1"/>
        <v>0</v>
      </c>
      <c r="R19" s="454">
        <f t="shared" si="2"/>
        <v>0</v>
      </c>
      <c r="S19" s="877">
        <v>4</v>
      </c>
    </row>
    <row r="20" spans="1:19" ht="16.7" customHeight="1">
      <c r="A20" s="875">
        <v>5</v>
      </c>
      <c r="B20" s="863"/>
      <c r="C20" s="26"/>
      <c r="D20" s="871"/>
      <c r="E20" s="379"/>
      <c r="F20" s="871"/>
      <c r="G20" s="874"/>
      <c r="H20" s="379"/>
      <c r="I20" s="429"/>
      <c r="J20" s="876"/>
      <c r="K20" s="874"/>
      <c r="L20" s="874"/>
      <c r="M20" s="874"/>
      <c r="N20" s="874"/>
      <c r="O20" s="874"/>
      <c r="P20" s="454">
        <f t="shared" si="0"/>
        <v>0</v>
      </c>
      <c r="Q20" s="454">
        <f t="shared" si="1"/>
        <v>0</v>
      </c>
      <c r="R20" s="454">
        <f t="shared" si="2"/>
        <v>0</v>
      </c>
      <c r="S20" s="877">
        <v>5</v>
      </c>
    </row>
    <row r="21" spans="1:19" ht="16.7" customHeight="1">
      <c r="A21" s="875">
        <v>6</v>
      </c>
      <c r="B21" s="863"/>
      <c r="C21" s="26"/>
      <c r="D21" s="871"/>
      <c r="E21" s="379"/>
      <c r="F21" s="871"/>
      <c r="G21" s="874"/>
      <c r="H21" s="379"/>
      <c r="I21" s="429"/>
      <c r="J21" s="876"/>
      <c r="K21" s="874"/>
      <c r="L21" s="874"/>
      <c r="M21" s="874"/>
      <c r="N21" s="874"/>
      <c r="O21" s="874"/>
      <c r="P21" s="454">
        <f t="shared" si="0"/>
        <v>0</v>
      </c>
      <c r="Q21" s="454">
        <f t="shared" si="1"/>
        <v>0</v>
      </c>
      <c r="R21" s="454">
        <f t="shared" si="2"/>
        <v>0</v>
      </c>
      <c r="S21" s="877">
        <v>6</v>
      </c>
    </row>
    <row r="22" spans="1:19" ht="16.7" customHeight="1">
      <c r="A22" s="875">
        <v>7</v>
      </c>
      <c r="B22" s="863"/>
      <c r="C22" s="26"/>
      <c r="D22" s="871"/>
      <c r="E22" s="379"/>
      <c r="F22" s="871"/>
      <c r="G22" s="874"/>
      <c r="H22" s="379"/>
      <c r="I22" s="429"/>
      <c r="J22" s="876"/>
      <c r="K22" s="874"/>
      <c r="L22" s="874"/>
      <c r="M22" s="874"/>
      <c r="N22" s="874"/>
      <c r="O22" s="874"/>
      <c r="P22" s="454">
        <f t="shared" si="0"/>
        <v>0</v>
      </c>
      <c r="Q22" s="454">
        <f t="shared" si="1"/>
        <v>0</v>
      </c>
      <c r="R22" s="454">
        <f t="shared" si="2"/>
        <v>0</v>
      </c>
      <c r="S22" s="877">
        <v>7</v>
      </c>
    </row>
    <row r="23" spans="1:19" ht="16.7" customHeight="1">
      <c r="A23" s="875">
        <v>8</v>
      </c>
      <c r="B23" s="863"/>
      <c r="C23" s="26"/>
      <c r="D23" s="871"/>
      <c r="E23" s="379"/>
      <c r="F23" s="871"/>
      <c r="G23" s="874"/>
      <c r="H23" s="379"/>
      <c r="I23" s="429"/>
      <c r="J23" s="876"/>
      <c r="K23" s="874"/>
      <c r="L23" s="874"/>
      <c r="M23" s="874"/>
      <c r="N23" s="874"/>
      <c r="O23" s="874"/>
      <c r="P23" s="454">
        <f t="shared" si="0"/>
        <v>0</v>
      </c>
      <c r="Q23" s="454">
        <f t="shared" si="1"/>
        <v>0</v>
      </c>
      <c r="R23" s="454">
        <f t="shared" si="2"/>
        <v>0</v>
      </c>
      <c r="S23" s="877">
        <v>8</v>
      </c>
    </row>
    <row r="24" spans="1:19" ht="16.7" customHeight="1">
      <c r="A24" s="875">
        <v>9</v>
      </c>
      <c r="B24" s="863"/>
      <c r="C24" s="26"/>
      <c r="D24" s="871"/>
      <c r="E24" s="379"/>
      <c r="F24" s="871"/>
      <c r="G24" s="874"/>
      <c r="H24" s="379"/>
      <c r="I24" s="429"/>
      <c r="J24" s="876"/>
      <c r="K24" s="874"/>
      <c r="L24" s="874"/>
      <c r="M24" s="874"/>
      <c r="N24" s="874"/>
      <c r="O24" s="874"/>
      <c r="P24" s="454">
        <f t="shared" si="0"/>
        <v>0</v>
      </c>
      <c r="Q24" s="454">
        <f t="shared" si="1"/>
        <v>0</v>
      </c>
      <c r="R24" s="454">
        <f t="shared" si="2"/>
        <v>0</v>
      </c>
      <c r="S24" s="877">
        <v>9</v>
      </c>
    </row>
    <row r="25" spans="1:19" ht="16.7" customHeight="1">
      <c r="A25" s="875">
        <v>10</v>
      </c>
      <c r="B25" s="863"/>
      <c r="C25" s="26"/>
      <c r="D25" s="871"/>
      <c r="E25" s="379"/>
      <c r="F25" s="871"/>
      <c r="G25" s="874"/>
      <c r="H25" s="379"/>
      <c r="I25" s="429"/>
      <c r="J25" s="876"/>
      <c r="K25" s="874"/>
      <c r="L25" s="874"/>
      <c r="M25" s="874"/>
      <c r="N25" s="874"/>
      <c r="O25" s="874"/>
      <c r="P25" s="454">
        <f t="shared" si="0"/>
        <v>0</v>
      </c>
      <c r="Q25" s="454">
        <f t="shared" si="1"/>
        <v>0</v>
      </c>
      <c r="R25" s="454">
        <f t="shared" si="2"/>
        <v>0</v>
      </c>
      <c r="S25" s="877">
        <v>10</v>
      </c>
    </row>
    <row r="26" spans="1:19" ht="16.7" customHeight="1">
      <c r="A26" s="875">
        <v>11</v>
      </c>
      <c r="B26" s="863"/>
      <c r="C26" s="26"/>
      <c r="D26" s="871"/>
      <c r="E26" s="379"/>
      <c r="F26" s="871"/>
      <c r="G26" s="874"/>
      <c r="H26" s="379"/>
      <c r="I26" s="429"/>
      <c r="J26" s="876"/>
      <c r="K26" s="874"/>
      <c r="L26" s="874"/>
      <c r="M26" s="874"/>
      <c r="N26" s="874"/>
      <c r="O26" s="874"/>
      <c r="P26" s="454">
        <f t="shared" si="0"/>
        <v>0</v>
      </c>
      <c r="Q26" s="454">
        <f t="shared" si="1"/>
        <v>0</v>
      </c>
      <c r="R26" s="454">
        <f t="shared" si="2"/>
        <v>0</v>
      </c>
      <c r="S26" s="877">
        <v>11</v>
      </c>
    </row>
    <row r="27" spans="1:19" ht="16.7" customHeight="1">
      <c r="A27" s="875">
        <v>12</v>
      </c>
      <c r="B27" s="863"/>
      <c r="C27" s="26"/>
      <c r="D27" s="871"/>
      <c r="E27" s="379"/>
      <c r="F27" s="871"/>
      <c r="G27" s="874"/>
      <c r="H27" s="379"/>
      <c r="I27" s="429"/>
      <c r="J27" s="876"/>
      <c r="K27" s="874"/>
      <c r="L27" s="874"/>
      <c r="M27" s="874"/>
      <c r="N27" s="874"/>
      <c r="O27" s="874"/>
      <c r="P27" s="454">
        <f t="shared" si="0"/>
        <v>0</v>
      </c>
      <c r="Q27" s="454">
        <f t="shared" si="1"/>
        <v>0</v>
      </c>
      <c r="R27" s="454">
        <f t="shared" si="2"/>
        <v>0</v>
      </c>
      <c r="S27" s="877">
        <v>12</v>
      </c>
    </row>
    <row r="28" spans="1:19" ht="16.7" customHeight="1">
      <c r="A28" s="875">
        <v>13</v>
      </c>
      <c r="B28" s="863"/>
      <c r="C28" s="26"/>
      <c r="D28" s="871"/>
      <c r="E28" s="379"/>
      <c r="F28" s="871"/>
      <c r="G28" s="874"/>
      <c r="H28" s="379"/>
      <c r="I28" s="429"/>
      <c r="J28" s="876"/>
      <c r="K28" s="874"/>
      <c r="L28" s="874"/>
      <c r="M28" s="874"/>
      <c r="N28" s="874"/>
      <c r="O28" s="874"/>
      <c r="P28" s="454">
        <f t="shared" si="0"/>
        <v>0</v>
      </c>
      <c r="Q28" s="454">
        <f t="shared" si="1"/>
        <v>0</v>
      </c>
      <c r="R28" s="454">
        <f t="shared" si="2"/>
        <v>0</v>
      </c>
      <c r="S28" s="877">
        <v>13</v>
      </c>
    </row>
    <row r="29" spans="1:19" ht="16.7" customHeight="1">
      <c r="A29" s="875">
        <v>14</v>
      </c>
      <c r="B29" s="863"/>
      <c r="C29" s="26"/>
      <c r="D29" s="871"/>
      <c r="E29" s="379"/>
      <c r="F29" s="871"/>
      <c r="G29" s="874"/>
      <c r="H29" s="379"/>
      <c r="I29" s="429"/>
      <c r="J29" s="876"/>
      <c r="K29" s="874"/>
      <c r="L29" s="874"/>
      <c r="M29" s="874"/>
      <c r="N29" s="874"/>
      <c r="O29" s="874"/>
      <c r="P29" s="454">
        <f t="shared" si="0"/>
        <v>0</v>
      </c>
      <c r="Q29" s="454">
        <f t="shared" si="1"/>
        <v>0</v>
      </c>
      <c r="R29" s="454">
        <f t="shared" si="2"/>
        <v>0</v>
      </c>
      <c r="S29" s="877">
        <v>14</v>
      </c>
    </row>
    <row r="30" spans="1:19" ht="16.7" customHeight="1">
      <c r="A30" s="875">
        <v>15</v>
      </c>
      <c r="B30" s="863"/>
      <c r="C30" s="26"/>
      <c r="D30" s="871"/>
      <c r="E30" s="379"/>
      <c r="F30" s="871"/>
      <c r="G30" s="874"/>
      <c r="H30" s="379"/>
      <c r="I30" s="429"/>
      <c r="J30" s="876"/>
      <c r="K30" s="874"/>
      <c r="L30" s="874"/>
      <c r="M30" s="874"/>
      <c r="N30" s="874"/>
      <c r="O30" s="874"/>
      <c r="P30" s="454">
        <f t="shared" si="0"/>
        <v>0</v>
      </c>
      <c r="Q30" s="454">
        <f t="shared" si="1"/>
        <v>0</v>
      </c>
      <c r="R30" s="454">
        <f t="shared" si="2"/>
        <v>0</v>
      </c>
      <c r="S30" s="877">
        <v>15</v>
      </c>
    </row>
    <row r="31" spans="1:19" ht="16.7" customHeight="1">
      <c r="A31" s="875">
        <v>16</v>
      </c>
      <c r="B31" s="863"/>
      <c r="C31" s="26"/>
      <c r="D31" s="871"/>
      <c r="E31" s="379"/>
      <c r="F31" s="871"/>
      <c r="G31" s="874"/>
      <c r="H31" s="379"/>
      <c r="I31" s="429"/>
      <c r="J31" s="876"/>
      <c r="K31" s="874"/>
      <c r="L31" s="874"/>
      <c r="M31" s="874"/>
      <c r="N31" s="874"/>
      <c r="O31" s="874"/>
      <c r="P31" s="454">
        <f t="shared" si="0"/>
        <v>0</v>
      </c>
      <c r="Q31" s="454">
        <f t="shared" si="1"/>
        <v>0</v>
      </c>
      <c r="R31" s="454">
        <f t="shared" si="2"/>
        <v>0</v>
      </c>
      <c r="S31" s="877">
        <v>16</v>
      </c>
    </row>
    <row r="32" spans="1:19" ht="16.7" customHeight="1">
      <c r="A32" s="875">
        <v>17</v>
      </c>
      <c r="B32" s="863"/>
      <c r="C32" s="26"/>
      <c r="D32" s="871"/>
      <c r="E32" s="379"/>
      <c r="F32" s="871"/>
      <c r="G32" s="874"/>
      <c r="H32" s="379"/>
      <c r="I32" s="429"/>
      <c r="J32" s="876"/>
      <c r="K32" s="874"/>
      <c r="L32" s="874"/>
      <c r="M32" s="874"/>
      <c r="N32" s="874"/>
      <c r="O32" s="874"/>
      <c r="P32" s="454">
        <f t="shared" si="0"/>
        <v>0</v>
      </c>
      <c r="Q32" s="454">
        <f t="shared" si="1"/>
        <v>0</v>
      </c>
      <c r="R32" s="454">
        <f t="shared" si="2"/>
        <v>0</v>
      </c>
      <c r="S32" s="877">
        <v>17</v>
      </c>
    </row>
    <row r="33" spans="1:19" ht="16.7" customHeight="1">
      <c r="A33" s="875">
        <v>18</v>
      </c>
      <c r="B33" s="863"/>
      <c r="C33" s="26"/>
      <c r="D33" s="871"/>
      <c r="E33" s="379"/>
      <c r="F33" s="871"/>
      <c r="G33" s="874"/>
      <c r="H33" s="379"/>
      <c r="I33" s="429"/>
      <c r="J33" s="876"/>
      <c r="K33" s="874"/>
      <c r="L33" s="874"/>
      <c r="M33" s="874"/>
      <c r="N33" s="874"/>
      <c r="O33" s="874"/>
      <c r="P33" s="454">
        <f t="shared" si="0"/>
        <v>0</v>
      </c>
      <c r="Q33" s="454">
        <f t="shared" si="1"/>
        <v>0</v>
      </c>
      <c r="R33" s="454">
        <f t="shared" si="2"/>
        <v>0</v>
      </c>
      <c r="S33" s="877">
        <v>18</v>
      </c>
    </row>
    <row r="34" spans="1:19" ht="16.7" customHeight="1">
      <c r="A34" s="875">
        <v>19</v>
      </c>
      <c r="B34" s="863"/>
      <c r="C34" s="26"/>
      <c r="D34" s="871"/>
      <c r="E34" s="379"/>
      <c r="F34" s="871"/>
      <c r="G34" s="874"/>
      <c r="H34" s="379"/>
      <c r="I34" s="429"/>
      <c r="J34" s="876"/>
      <c r="K34" s="874"/>
      <c r="L34" s="874"/>
      <c r="M34" s="874"/>
      <c r="N34" s="874"/>
      <c r="O34" s="874"/>
      <c r="P34" s="454">
        <f t="shared" si="0"/>
        <v>0</v>
      </c>
      <c r="Q34" s="454">
        <f t="shared" si="1"/>
        <v>0</v>
      </c>
      <c r="R34" s="454">
        <f t="shared" si="2"/>
        <v>0</v>
      </c>
      <c r="S34" s="877">
        <v>19</v>
      </c>
    </row>
    <row r="35" spans="1:19" ht="16.7" customHeight="1">
      <c r="A35" s="875">
        <v>20</v>
      </c>
      <c r="B35" s="863"/>
      <c r="C35" s="26"/>
      <c r="D35" s="871"/>
      <c r="E35" s="379"/>
      <c r="F35" s="871"/>
      <c r="G35" s="874"/>
      <c r="H35" s="379"/>
      <c r="I35" s="429"/>
      <c r="J35" s="876"/>
      <c r="K35" s="874"/>
      <c r="L35" s="874"/>
      <c r="M35" s="874"/>
      <c r="N35" s="874"/>
      <c r="O35" s="874"/>
      <c r="P35" s="454">
        <f t="shared" si="0"/>
        <v>0</v>
      </c>
      <c r="Q35" s="454">
        <f t="shared" si="1"/>
        <v>0</v>
      </c>
      <c r="R35" s="454">
        <f t="shared" si="2"/>
        <v>0</v>
      </c>
      <c r="S35" s="877">
        <v>20</v>
      </c>
    </row>
    <row r="36" spans="1:19" ht="16.7" customHeight="1">
      <c r="A36" s="875">
        <v>21</v>
      </c>
      <c r="B36" s="863"/>
      <c r="C36" s="26"/>
      <c r="D36" s="871"/>
      <c r="E36" s="379"/>
      <c r="F36" s="871"/>
      <c r="G36" s="874"/>
      <c r="H36" s="379"/>
      <c r="I36" s="429"/>
      <c r="J36" s="876"/>
      <c r="K36" s="874"/>
      <c r="L36" s="874"/>
      <c r="M36" s="874"/>
      <c r="N36" s="874"/>
      <c r="O36" s="874"/>
      <c r="P36" s="454">
        <f t="shared" si="0"/>
        <v>0</v>
      </c>
      <c r="Q36" s="454">
        <f t="shared" si="1"/>
        <v>0</v>
      </c>
      <c r="R36" s="454">
        <f t="shared" si="2"/>
        <v>0</v>
      </c>
      <c r="S36" s="877">
        <v>21</v>
      </c>
    </row>
    <row r="37" spans="1:19" ht="16.7" customHeight="1">
      <c r="A37" s="875">
        <v>22</v>
      </c>
      <c r="B37" s="863"/>
      <c r="C37" s="26"/>
      <c r="D37" s="871"/>
      <c r="E37" s="379"/>
      <c r="F37" s="871"/>
      <c r="G37" s="874"/>
      <c r="H37" s="379"/>
      <c r="I37" s="429"/>
      <c r="J37" s="876"/>
      <c r="K37" s="874"/>
      <c r="L37" s="874"/>
      <c r="M37" s="874"/>
      <c r="N37" s="874"/>
      <c r="O37" s="874"/>
      <c r="P37" s="454">
        <f t="shared" si="0"/>
        <v>0</v>
      </c>
      <c r="Q37" s="454">
        <f t="shared" si="1"/>
        <v>0</v>
      </c>
      <c r="R37" s="454">
        <f t="shared" si="2"/>
        <v>0</v>
      </c>
      <c r="S37" s="877">
        <v>22</v>
      </c>
    </row>
    <row r="38" spans="1:19" ht="16.7" customHeight="1">
      <c r="A38" s="875">
        <v>23</v>
      </c>
      <c r="B38" s="863"/>
      <c r="C38" s="26"/>
      <c r="D38" s="871"/>
      <c r="E38" s="379"/>
      <c r="F38" s="871"/>
      <c r="G38" s="874"/>
      <c r="H38" s="379"/>
      <c r="I38" s="429"/>
      <c r="J38" s="876"/>
      <c r="K38" s="874"/>
      <c r="L38" s="874"/>
      <c r="M38" s="874"/>
      <c r="N38" s="874"/>
      <c r="O38" s="874"/>
      <c r="P38" s="454">
        <f t="shared" si="0"/>
        <v>0</v>
      </c>
      <c r="Q38" s="454">
        <f t="shared" si="1"/>
        <v>0</v>
      </c>
      <c r="R38" s="454">
        <f t="shared" si="2"/>
        <v>0</v>
      </c>
      <c r="S38" s="877">
        <v>23</v>
      </c>
    </row>
    <row r="39" spans="1:19" ht="16.7" customHeight="1">
      <c r="A39" s="875">
        <v>24</v>
      </c>
      <c r="B39" s="863"/>
      <c r="C39" s="26"/>
      <c r="D39" s="871"/>
      <c r="E39" s="379"/>
      <c r="F39" s="871"/>
      <c r="G39" s="874"/>
      <c r="H39" s="379"/>
      <c r="I39" s="429"/>
      <c r="J39" s="876"/>
      <c r="K39" s="874"/>
      <c r="L39" s="874"/>
      <c r="M39" s="874"/>
      <c r="N39" s="874"/>
      <c r="O39" s="874"/>
      <c r="P39" s="454">
        <f t="shared" si="0"/>
        <v>0</v>
      </c>
      <c r="Q39" s="454">
        <f t="shared" si="1"/>
        <v>0</v>
      </c>
      <c r="R39" s="454">
        <f t="shared" si="2"/>
        <v>0</v>
      </c>
      <c r="S39" s="877">
        <v>24</v>
      </c>
    </row>
    <row r="40" spans="1:19" ht="16.7" customHeight="1">
      <c r="A40" s="875">
        <v>25</v>
      </c>
      <c r="B40" s="863"/>
      <c r="C40" s="26"/>
      <c r="D40" s="871"/>
      <c r="E40" s="379"/>
      <c r="F40" s="871"/>
      <c r="G40" s="874"/>
      <c r="H40" s="379"/>
      <c r="I40" s="429"/>
      <c r="J40" s="876"/>
      <c r="K40" s="874"/>
      <c r="L40" s="874"/>
      <c r="M40" s="874"/>
      <c r="N40" s="874"/>
      <c r="O40" s="874"/>
      <c r="P40" s="454">
        <f t="shared" si="0"/>
        <v>0</v>
      </c>
      <c r="Q40" s="454">
        <f t="shared" si="1"/>
        <v>0</v>
      </c>
      <c r="R40" s="454">
        <f t="shared" si="2"/>
        <v>0</v>
      </c>
      <c r="S40" s="877">
        <v>25</v>
      </c>
    </row>
    <row r="41" spans="1:19" ht="16.7" customHeight="1">
      <c r="A41" s="875">
        <v>26</v>
      </c>
      <c r="B41" s="863"/>
      <c r="C41" s="26"/>
      <c r="D41" s="871"/>
      <c r="E41" s="379"/>
      <c r="F41" s="871"/>
      <c r="G41" s="874"/>
      <c r="H41" s="379"/>
      <c r="I41" s="429"/>
      <c r="J41" s="876"/>
      <c r="K41" s="874"/>
      <c r="L41" s="874"/>
      <c r="M41" s="874"/>
      <c r="N41" s="874"/>
      <c r="O41" s="874"/>
      <c r="P41" s="454">
        <f t="shared" si="0"/>
        <v>0</v>
      </c>
      <c r="Q41" s="454">
        <f t="shared" si="1"/>
        <v>0</v>
      </c>
      <c r="R41" s="454">
        <f t="shared" si="2"/>
        <v>0</v>
      </c>
      <c r="S41" s="877">
        <v>26</v>
      </c>
    </row>
    <row r="42" spans="1:19" ht="16.7" customHeight="1">
      <c r="A42" s="875">
        <v>27</v>
      </c>
      <c r="B42" s="863"/>
      <c r="C42" s="26"/>
      <c r="D42" s="871"/>
      <c r="E42" s="379"/>
      <c r="F42" s="871"/>
      <c r="G42" s="874"/>
      <c r="H42" s="379"/>
      <c r="I42" s="429"/>
      <c r="J42" s="876"/>
      <c r="K42" s="874"/>
      <c r="L42" s="874"/>
      <c r="M42" s="874"/>
      <c r="N42" s="874"/>
      <c r="O42" s="874"/>
      <c r="P42" s="454">
        <f t="shared" si="0"/>
        <v>0</v>
      </c>
      <c r="Q42" s="454">
        <f t="shared" si="1"/>
        <v>0</v>
      </c>
      <c r="R42" s="454">
        <f t="shared" si="2"/>
        <v>0</v>
      </c>
      <c r="S42" s="877">
        <v>27</v>
      </c>
    </row>
    <row r="43" spans="1:19" ht="16.7" customHeight="1">
      <c r="A43" s="875">
        <v>28</v>
      </c>
      <c r="B43" s="863"/>
      <c r="C43" s="26"/>
      <c r="D43" s="871"/>
      <c r="E43" s="379"/>
      <c r="F43" s="871"/>
      <c r="G43" s="874"/>
      <c r="H43" s="379"/>
      <c r="I43" s="429"/>
      <c r="J43" s="876"/>
      <c r="K43" s="874"/>
      <c r="L43" s="874"/>
      <c r="M43" s="874"/>
      <c r="N43" s="874"/>
      <c r="O43" s="874"/>
      <c r="P43" s="454">
        <f t="shared" si="0"/>
        <v>0</v>
      </c>
      <c r="Q43" s="454">
        <f t="shared" si="1"/>
        <v>0</v>
      </c>
      <c r="R43" s="454">
        <f t="shared" si="2"/>
        <v>0</v>
      </c>
      <c r="S43" s="877">
        <v>28</v>
      </c>
    </row>
    <row r="44" spans="1:19" ht="16.7" customHeight="1">
      <c r="A44" s="875">
        <v>29</v>
      </c>
      <c r="B44" s="863"/>
      <c r="C44" s="26"/>
      <c r="D44" s="871"/>
      <c r="E44" s="379"/>
      <c r="F44" s="871"/>
      <c r="G44" s="874"/>
      <c r="H44" s="379"/>
      <c r="I44" s="429"/>
      <c r="J44" s="876"/>
      <c r="K44" s="874"/>
      <c r="L44" s="874"/>
      <c r="M44" s="874"/>
      <c r="N44" s="874"/>
      <c r="O44" s="874"/>
      <c r="P44" s="454">
        <f t="shared" si="0"/>
        <v>0</v>
      </c>
      <c r="Q44" s="454">
        <f t="shared" si="1"/>
        <v>0</v>
      </c>
      <c r="R44" s="454">
        <f t="shared" si="2"/>
        <v>0</v>
      </c>
      <c r="S44" s="877">
        <v>29</v>
      </c>
    </row>
    <row r="45" spans="1:19" ht="16.7" customHeight="1">
      <c r="A45" s="875">
        <v>30</v>
      </c>
      <c r="B45" s="863"/>
      <c r="C45" s="26"/>
      <c r="D45" s="871"/>
      <c r="E45" s="379"/>
      <c r="F45" s="871"/>
      <c r="G45" s="874"/>
      <c r="H45" s="379"/>
      <c r="I45" s="429"/>
      <c r="J45" s="876"/>
      <c r="K45" s="874"/>
      <c r="L45" s="874"/>
      <c r="M45" s="874"/>
      <c r="N45" s="874"/>
      <c r="O45" s="874"/>
      <c r="P45" s="454">
        <f t="shared" si="0"/>
        <v>0</v>
      </c>
      <c r="Q45" s="454">
        <f t="shared" si="1"/>
        <v>0</v>
      </c>
      <c r="R45" s="454">
        <f t="shared" si="2"/>
        <v>0</v>
      </c>
      <c r="S45" s="877">
        <v>30</v>
      </c>
    </row>
    <row r="46" spans="1:19" ht="16.7" customHeight="1">
      <c r="A46" s="875">
        <v>31</v>
      </c>
      <c r="B46" s="863"/>
      <c r="C46" s="26"/>
      <c r="D46" s="871"/>
      <c r="E46" s="379"/>
      <c r="F46" s="871"/>
      <c r="G46" s="874"/>
      <c r="H46" s="379"/>
      <c r="I46" s="429"/>
      <c r="J46" s="876"/>
      <c r="K46" s="874"/>
      <c r="L46" s="874"/>
      <c r="M46" s="874"/>
      <c r="N46" s="874"/>
      <c r="O46" s="874"/>
      <c r="P46" s="454">
        <f t="shared" si="0"/>
        <v>0</v>
      </c>
      <c r="Q46" s="454">
        <f t="shared" si="1"/>
        <v>0</v>
      </c>
      <c r="R46" s="454">
        <f t="shared" si="2"/>
        <v>0</v>
      </c>
      <c r="S46" s="877">
        <v>31</v>
      </c>
    </row>
    <row r="47" spans="1:19" ht="16.7" customHeight="1">
      <c r="A47" s="875">
        <v>32</v>
      </c>
      <c r="B47" s="863"/>
      <c r="C47" s="26"/>
      <c r="D47" s="871"/>
      <c r="E47" s="379"/>
      <c r="F47" s="871"/>
      <c r="G47" s="874"/>
      <c r="H47" s="379"/>
      <c r="I47" s="429"/>
      <c r="J47" s="876"/>
      <c r="K47" s="874"/>
      <c r="L47" s="874"/>
      <c r="M47" s="874"/>
      <c r="N47" s="874"/>
      <c r="O47" s="874"/>
      <c r="P47" s="454">
        <f t="shared" si="0"/>
        <v>0</v>
      </c>
      <c r="Q47" s="454">
        <f t="shared" si="1"/>
        <v>0</v>
      </c>
      <c r="R47" s="454">
        <f t="shared" si="2"/>
        <v>0</v>
      </c>
      <c r="S47" s="149">
        <v>32</v>
      </c>
    </row>
    <row r="48" spans="1:19" ht="16.7" customHeight="1">
      <c r="A48" s="875">
        <v>33</v>
      </c>
      <c r="B48" s="863"/>
      <c r="C48" s="26"/>
      <c r="D48" s="871"/>
      <c r="E48" s="379"/>
      <c r="F48" s="871"/>
      <c r="G48" s="874"/>
      <c r="H48" s="379"/>
      <c r="I48" s="429"/>
      <c r="J48" s="876"/>
      <c r="K48" s="874"/>
      <c r="L48" s="874"/>
      <c r="M48" s="874"/>
      <c r="N48" s="874"/>
      <c r="O48" s="874"/>
      <c r="P48" s="454">
        <f t="shared" si="0"/>
        <v>0</v>
      </c>
      <c r="Q48" s="454">
        <f t="shared" si="1"/>
        <v>0</v>
      </c>
      <c r="R48" s="454">
        <f t="shared" si="2"/>
        <v>0</v>
      </c>
      <c r="S48" s="877">
        <v>33</v>
      </c>
    </row>
    <row r="49" spans="1:19" ht="16.7" customHeight="1">
      <c r="A49" s="875">
        <v>34</v>
      </c>
      <c r="B49" s="863"/>
      <c r="C49" s="26"/>
      <c r="D49" s="871"/>
      <c r="E49" s="379"/>
      <c r="F49" s="871"/>
      <c r="G49" s="874"/>
      <c r="H49" s="379"/>
      <c r="I49" s="429"/>
      <c r="J49" s="876"/>
      <c r="K49" s="874"/>
      <c r="L49" s="874"/>
      <c r="M49" s="874"/>
      <c r="N49" s="874"/>
      <c r="O49" s="874"/>
      <c r="P49" s="454">
        <f t="shared" si="0"/>
        <v>0</v>
      </c>
      <c r="Q49" s="454">
        <f t="shared" si="1"/>
        <v>0</v>
      </c>
      <c r="R49" s="454">
        <f t="shared" si="2"/>
        <v>0</v>
      </c>
      <c r="S49" s="149">
        <v>34</v>
      </c>
    </row>
    <row r="50" spans="1:19" ht="16.7" customHeight="1">
      <c r="A50" s="875">
        <v>35</v>
      </c>
      <c r="B50" s="863"/>
      <c r="C50" s="26"/>
      <c r="D50" s="871"/>
      <c r="E50" s="379"/>
      <c r="F50" s="871"/>
      <c r="G50" s="874"/>
      <c r="H50" s="379"/>
      <c r="I50" s="429"/>
      <c r="J50" s="876"/>
      <c r="K50" s="874"/>
      <c r="L50" s="874"/>
      <c r="M50" s="874"/>
      <c r="N50" s="874"/>
      <c r="O50" s="874"/>
      <c r="P50" s="454">
        <f t="shared" si="0"/>
        <v>0</v>
      </c>
      <c r="Q50" s="454">
        <f t="shared" si="1"/>
        <v>0</v>
      </c>
      <c r="R50" s="454">
        <f t="shared" si="2"/>
        <v>0</v>
      </c>
      <c r="S50" s="877">
        <v>35</v>
      </c>
    </row>
    <row r="51" spans="1:19" ht="16.7" customHeight="1">
      <c r="A51" s="875">
        <v>36</v>
      </c>
      <c r="B51" s="863"/>
      <c r="C51" s="26"/>
      <c r="D51" s="871"/>
      <c r="E51" s="379"/>
      <c r="F51" s="871"/>
      <c r="G51" s="874"/>
      <c r="H51" s="379"/>
      <c r="I51" s="429"/>
      <c r="J51" s="876"/>
      <c r="K51" s="874"/>
      <c r="L51" s="874"/>
      <c r="M51" s="874"/>
      <c r="N51" s="874"/>
      <c r="O51" s="874"/>
      <c r="P51" s="454">
        <f t="shared" si="0"/>
        <v>0</v>
      </c>
      <c r="Q51" s="454">
        <f t="shared" si="1"/>
        <v>0</v>
      </c>
      <c r="R51" s="454">
        <f t="shared" si="2"/>
        <v>0</v>
      </c>
      <c r="S51" s="877">
        <v>36</v>
      </c>
    </row>
    <row r="52" spans="1:19" ht="16.7" customHeight="1">
      <c r="A52" s="160">
        <v>37</v>
      </c>
      <c r="B52" s="863"/>
      <c r="C52" s="26"/>
      <c r="D52" s="871"/>
      <c r="E52" s="379"/>
      <c r="F52" s="871"/>
      <c r="G52" s="874"/>
      <c r="H52" s="379"/>
      <c r="I52" s="429"/>
      <c r="J52" s="876"/>
      <c r="K52" s="874"/>
      <c r="L52" s="874"/>
      <c r="M52" s="874"/>
      <c r="N52" s="874"/>
      <c r="O52" s="874"/>
      <c r="P52" s="454">
        <f t="shared" si="0"/>
        <v>0</v>
      </c>
      <c r="Q52" s="454">
        <f t="shared" si="1"/>
        <v>0</v>
      </c>
      <c r="R52" s="454">
        <f t="shared" si="2"/>
        <v>0</v>
      </c>
      <c r="S52" s="149">
        <v>37</v>
      </c>
    </row>
    <row r="53" spans="1:19" ht="16.7" customHeight="1">
      <c r="A53" s="160">
        <v>38</v>
      </c>
      <c r="B53" s="863"/>
      <c r="C53" s="26"/>
      <c r="D53" s="871"/>
      <c r="E53" s="379"/>
      <c r="F53" s="871"/>
      <c r="G53" s="874"/>
      <c r="H53" s="379"/>
      <c r="I53" s="429"/>
      <c r="J53" s="876"/>
      <c r="K53" s="874"/>
      <c r="L53" s="874"/>
      <c r="M53" s="874"/>
      <c r="N53" s="874"/>
      <c r="O53" s="874"/>
      <c r="P53" s="454">
        <f t="shared" si="0"/>
        <v>0</v>
      </c>
      <c r="Q53" s="454">
        <f t="shared" si="1"/>
        <v>0</v>
      </c>
      <c r="R53" s="454">
        <f t="shared" si="2"/>
        <v>0</v>
      </c>
      <c r="S53" s="149">
        <v>38</v>
      </c>
    </row>
    <row r="54" spans="1:19" ht="16.7" customHeight="1">
      <c r="A54" s="875">
        <v>39</v>
      </c>
      <c r="B54" s="863"/>
      <c r="C54" s="26"/>
      <c r="D54" s="871"/>
      <c r="E54" s="379"/>
      <c r="F54" s="871"/>
      <c r="G54" s="874"/>
      <c r="H54" s="379"/>
      <c r="I54" s="429"/>
      <c r="J54" s="876"/>
      <c r="K54" s="874"/>
      <c r="L54" s="874"/>
      <c r="M54" s="874"/>
      <c r="N54" s="874"/>
      <c r="O54" s="874"/>
      <c r="P54" s="454">
        <f t="shared" si="0"/>
        <v>0</v>
      </c>
      <c r="Q54" s="454">
        <f t="shared" si="1"/>
        <v>0</v>
      </c>
      <c r="R54" s="454">
        <f t="shared" si="2"/>
        <v>0</v>
      </c>
      <c r="S54" s="877">
        <v>39</v>
      </c>
    </row>
    <row r="55" spans="1:19" ht="16.7" customHeight="1">
      <c r="A55" s="875">
        <v>40</v>
      </c>
      <c r="B55" s="863"/>
      <c r="C55" s="26"/>
      <c r="D55" s="871"/>
      <c r="E55" s="379"/>
      <c r="F55" s="871"/>
      <c r="G55" s="874"/>
      <c r="H55" s="379"/>
      <c r="I55" s="429"/>
      <c r="J55" s="876"/>
      <c r="K55" s="874"/>
      <c r="L55" s="874"/>
      <c r="M55" s="874"/>
      <c r="N55" s="874"/>
      <c r="O55" s="874"/>
      <c r="P55" s="454">
        <f t="shared" si="0"/>
        <v>0</v>
      </c>
      <c r="Q55" s="454">
        <f t="shared" si="1"/>
        <v>0</v>
      </c>
      <c r="R55" s="454">
        <f t="shared" si="2"/>
        <v>0</v>
      </c>
      <c r="S55" s="877">
        <v>40</v>
      </c>
    </row>
    <row r="56" spans="1:19" ht="16.7" customHeight="1">
      <c r="A56" s="875">
        <v>41</v>
      </c>
      <c r="B56" s="863"/>
      <c r="C56" s="26"/>
      <c r="D56" s="871"/>
      <c r="E56" s="379"/>
      <c r="F56" s="871"/>
      <c r="G56" s="874"/>
      <c r="H56" s="379"/>
      <c r="I56" s="429"/>
      <c r="J56" s="876"/>
      <c r="K56" s="874"/>
      <c r="L56" s="874"/>
      <c r="M56" s="874"/>
      <c r="N56" s="874"/>
      <c r="O56" s="874"/>
      <c r="P56" s="454">
        <f t="shared" si="0"/>
        <v>0</v>
      </c>
      <c r="Q56" s="454">
        <f t="shared" si="1"/>
        <v>0</v>
      </c>
      <c r="R56" s="454">
        <f t="shared" si="2"/>
        <v>0</v>
      </c>
      <c r="S56" s="877">
        <v>41</v>
      </c>
    </row>
    <row r="57" spans="1:19" ht="16.7" customHeight="1">
      <c r="A57" s="875">
        <v>42</v>
      </c>
      <c r="B57" s="863"/>
      <c r="C57" s="26"/>
      <c r="D57" s="871"/>
      <c r="E57" s="379"/>
      <c r="F57" s="871"/>
      <c r="G57" s="874"/>
      <c r="H57" s="379"/>
      <c r="I57" s="429"/>
      <c r="J57" s="876"/>
      <c r="K57" s="874"/>
      <c r="L57" s="874"/>
      <c r="M57" s="874"/>
      <c r="N57" s="874"/>
      <c r="O57" s="874"/>
      <c r="P57" s="454">
        <f t="shared" si="0"/>
        <v>0</v>
      </c>
      <c r="Q57" s="454">
        <f t="shared" si="1"/>
        <v>0</v>
      </c>
      <c r="R57" s="454">
        <f t="shared" si="2"/>
        <v>0</v>
      </c>
      <c r="S57" s="877">
        <v>42</v>
      </c>
    </row>
    <row r="58" spans="1:19" ht="16.7" customHeight="1">
      <c r="A58" s="875">
        <v>43</v>
      </c>
      <c r="B58" s="863"/>
      <c r="C58" s="26"/>
      <c r="D58" s="871"/>
      <c r="E58" s="379"/>
      <c r="F58" s="871"/>
      <c r="G58" s="874"/>
      <c r="H58" s="379"/>
      <c r="I58" s="429"/>
      <c r="J58" s="876"/>
      <c r="K58" s="874"/>
      <c r="L58" s="874"/>
      <c r="M58" s="874"/>
      <c r="N58" s="874"/>
      <c r="O58" s="874"/>
      <c r="P58" s="454">
        <f t="shared" si="0"/>
        <v>0</v>
      </c>
      <c r="Q58" s="454">
        <f t="shared" si="1"/>
        <v>0</v>
      </c>
      <c r="R58" s="454">
        <f t="shared" si="2"/>
        <v>0</v>
      </c>
      <c r="S58" s="877">
        <v>43</v>
      </c>
    </row>
    <row r="59" spans="1:19" ht="16.7" customHeight="1">
      <c r="A59" s="875">
        <v>44</v>
      </c>
      <c r="B59" s="863"/>
      <c r="C59" s="26"/>
      <c r="D59" s="871"/>
      <c r="E59" s="379"/>
      <c r="F59" s="871"/>
      <c r="G59" s="874"/>
      <c r="H59" s="379"/>
      <c r="I59" s="429"/>
      <c r="J59" s="876"/>
      <c r="K59" s="874"/>
      <c r="L59" s="874"/>
      <c r="M59" s="874"/>
      <c r="N59" s="874"/>
      <c r="O59" s="874"/>
      <c r="P59" s="454">
        <f t="shared" si="0"/>
        <v>0</v>
      </c>
      <c r="Q59" s="454">
        <f t="shared" si="1"/>
        <v>0</v>
      </c>
      <c r="R59" s="454">
        <f t="shared" si="2"/>
        <v>0</v>
      </c>
      <c r="S59" s="877">
        <v>44</v>
      </c>
    </row>
    <row r="60" spans="1:19" ht="16.7" customHeight="1">
      <c r="A60" s="875">
        <v>45</v>
      </c>
      <c r="B60" s="863"/>
      <c r="C60" s="26"/>
      <c r="D60" s="871"/>
      <c r="E60" s="379"/>
      <c r="F60" s="871"/>
      <c r="G60" s="874"/>
      <c r="H60" s="379"/>
      <c r="I60" s="429"/>
      <c r="J60" s="876"/>
      <c r="K60" s="874"/>
      <c r="L60" s="874"/>
      <c r="M60" s="874"/>
      <c r="N60" s="874"/>
      <c r="O60" s="874"/>
      <c r="P60" s="454">
        <f t="shared" si="0"/>
        <v>0</v>
      </c>
      <c r="Q60" s="454">
        <f t="shared" si="1"/>
        <v>0</v>
      </c>
      <c r="R60" s="454">
        <f t="shared" si="2"/>
        <v>0</v>
      </c>
      <c r="S60" s="877">
        <v>45</v>
      </c>
    </row>
    <row r="61" spans="1:19" ht="16.7" customHeight="1" thickBot="1">
      <c r="A61" s="457">
        <v>46</v>
      </c>
      <c r="B61" s="878"/>
      <c r="C61" s="879" t="s">
        <v>518</v>
      </c>
      <c r="D61" s="880">
        <f t="shared" ref="D61:R61" si="3">SUM(D16:D60)</f>
        <v>0</v>
      </c>
      <c r="E61" s="881">
        <f t="shared" si="3"/>
        <v>0</v>
      </c>
      <c r="F61" s="881">
        <f t="shared" si="3"/>
        <v>0</v>
      </c>
      <c r="G61" s="880">
        <f t="shared" si="3"/>
        <v>0</v>
      </c>
      <c r="H61" s="881">
        <f t="shared" si="3"/>
        <v>0</v>
      </c>
      <c r="I61" s="882">
        <f t="shared" si="3"/>
        <v>0</v>
      </c>
      <c r="J61" s="883">
        <f t="shared" si="3"/>
        <v>0</v>
      </c>
      <c r="K61" s="881">
        <f t="shared" si="3"/>
        <v>0</v>
      </c>
      <c r="L61" s="881">
        <f t="shared" si="3"/>
        <v>0</v>
      </c>
      <c r="M61" s="880">
        <f t="shared" si="3"/>
        <v>0</v>
      </c>
      <c r="N61" s="881">
        <f t="shared" si="3"/>
        <v>0</v>
      </c>
      <c r="O61" s="881">
        <f t="shared" si="3"/>
        <v>0</v>
      </c>
      <c r="P61" s="880">
        <f t="shared" si="3"/>
        <v>0</v>
      </c>
      <c r="Q61" s="881">
        <f t="shared" si="3"/>
        <v>0</v>
      </c>
      <c r="R61" s="881">
        <f t="shared" si="3"/>
        <v>0</v>
      </c>
      <c r="S61" s="884">
        <v>46</v>
      </c>
    </row>
    <row r="62" spans="1:19" ht="16.7" customHeight="1">
      <c r="A62" s="4" t="s">
        <v>1826</v>
      </c>
      <c r="B62" s="69"/>
      <c r="C62" s="4"/>
      <c r="D62" s="4"/>
      <c r="E62" s="4"/>
      <c r="F62" s="4"/>
      <c r="G62" s="4"/>
      <c r="H62" s="4"/>
      <c r="I62" s="4"/>
      <c r="J62" s="4"/>
      <c r="K62" s="4"/>
      <c r="L62" s="4"/>
      <c r="M62" s="4"/>
      <c r="N62" s="4"/>
      <c r="O62" s="4"/>
      <c r="P62" s="4"/>
      <c r="Q62" s="4"/>
      <c r="R62" s="4" t="s">
        <v>1826</v>
      </c>
      <c r="S62" s="4"/>
    </row>
    <row r="63" spans="1:19" ht="16.7" customHeight="1">
      <c r="A63" s="12" t="s">
        <v>1827</v>
      </c>
      <c r="B63" s="11"/>
      <c r="C63" s="12"/>
      <c r="D63" s="12"/>
      <c r="E63" s="12"/>
      <c r="F63" s="12"/>
      <c r="G63" s="12"/>
      <c r="H63" s="12"/>
      <c r="I63" s="12"/>
      <c r="J63" s="12" t="s">
        <v>1828</v>
      </c>
      <c r="K63" s="12"/>
      <c r="L63" s="12"/>
      <c r="M63" s="12"/>
      <c r="N63" s="12"/>
      <c r="O63" s="12"/>
      <c r="P63" s="12"/>
      <c r="Q63" s="12"/>
      <c r="R63" s="12"/>
      <c r="S63" s="12"/>
    </row>
    <row r="64" spans="1:19" ht="15.75">
      <c r="A64" s="4"/>
      <c r="B64" s="69"/>
      <c r="C64" s="4"/>
      <c r="D64" s="4"/>
      <c r="E64" s="4"/>
      <c r="F64" s="4"/>
      <c r="G64" s="4"/>
      <c r="H64" s="4"/>
      <c r="I64" s="4"/>
      <c r="J64" s="4"/>
      <c r="K64" s="4"/>
      <c r="L64" s="4"/>
      <c r="M64" s="4"/>
      <c r="N64" s="4"/>
      <c r="O64" s="4"/>
      <c r="P64" s="4"/>
      <c r="Q64" s="4"/>
      <c r="R64" s="4"/>
      <c r="S64" s="4"/>
    </row>
    <row r="65" spans="1:19" ht="15.75">
      <c r="A65" s="4"/>
      <c r="B65" s="69"/>
      <c r="D65" s="4"/>
      <c r="E65" s="4"/>
      <c r="F65" s="4"/>
      <c r="G65" s="4"/>
      <c r="H65" s="4"/>
      <c r="I65" s="4"/>
      <c r="J65" s="4"/>
      <c r="K65" s="4"/>
      <c r="L65" s="4"/>
      <c r="M65" s="4"/>
      <c r="N65" s="4"/>
      <c r="O65" s="4"/>
      <c r="P65" s="4"/>
      <c r="Q65" s="4"/>
      <c r="R65" s="4"/>
      <c r="S65" s="4"/>
    </row>
    <row r="66" spans="1:19">
      <c r="A66" s="4"/>
      <c r="D66" s="113"/>
      <c r="E66" s="4"/>
      <c r="F66" s="4"/>
      <c r="G66" s="4"/>
      <c r="H66" s="4"/>
      <c r="I66" s="4"/>
      <c r="J66" s="4"/>
      <c r="K66" s="4"/>
      <c r="L66" s="4"/>
      <c r="M66" s="4"/>
      <c r="N66" s="4"/>
      <c r="O66" s="4"/>
      <c r="P66" s="4"/>
      <c r="Q66" s="4"/>
      <c r="R66" s="4"/>
      <c r="S66" s="4"/>
    </row>
    <row r="67" spans="1:19">
      <c r="A67" s="4"/>
      <c r="E67" s="4"/>
      <c r="F67" s="4"/>
      <c r="G67" s="4"/>
      <c r="H67" s="4"/>
      <c r="I67" s="4"/>
      <c r="J67" s="4"/>
      <c r="K67" s="4"/>
      <c r="L67" s="4"/>
      <c r="M67" s="4"/>
      <c r="N67" s="4"/>
      <c r="O67" s="4"/>
      <c r="P67" s="4"/>
      <c r="Q67" s="4"/>
      <c r="R67" s="4"/>
      <c r="S67" s="4"/>
    </row>
    <row r="68" spans="1:19">
      <c r="A68" s="4"/>
      <c r="C68" s="113"/>
      <c r="E68" s="4"/>
      <c r="F68" s="4"/>
      <c r="G68" s="4"/>
      <c r="H68" s="4"/>
      <c r="I68" s="4"/>
      <c r="J68" s="113"/>
      <c r="K68" s="4"/>
      <c r="L68" s="4"/>
      <c r="M68" s="4"/>
      <c r="N68" s="4"/>
      <c r="O68" s="4"/>
      <c r="P68" s="4"/>
      <c r="Q68" s="4"/>
      <c r="R68" s="4"/>
      <c r="S68" s="4"/>
    </row>
    <row r="69" spans="1:19">
      <c r="A69" s="4"/>
      <c r="E69" s="4"/>
      <c r="F69" s="4"/>
      <c r="G69" s="4"/>
      <c r="H69" s="4"/>
      <c r="I69" s="4"/>
      <c r="K69" s="4"/>
      <c r="L69" s="4"/>
      <c r="M69" s="4"/>
      <c r="N69" s="4"/>
      <c r="O69" s="4"/>
      <c r="P69" s="4"/>
      <c r="Q69" s="4"/>
      <c r="R69" s="4"/>
      <c r="S69" s="4"/>
    </row>
    <row r="70" spans="1:19">
      <c r="A70" s="4"/>
      <c r="E70" s="4"/>
      <c r="F70" s="4"/>
      <c r="G70" s="4"/>
      <c r="H70" s="4"/>
      <c r="I70" s="4"/>
      <c r="K70" s="4"/>
      <c r="L70" s="4"/>
      <c r="M70" s="4"/>
      <c r="N70" s="4"/>
      <c r="O70" s="4"/>
      <c r="P70" s="4"/>
      <c r="Q70" s="4"/>
      <c r="R70" s="4"/>
      <c r="S70" s="4"/>
    </row>
    <row r="71" spans="1:19">
      <c r="A71" s="4"/>
      <c r="C71" s="113"/>
      <c r="E71" s="4"/>
      <c r="F71" s="4"/>
      <c r="G71" s="4"/>
      <c r="H71" s="4"/>
      <c r="I71" s="4"/>
      <c r="J71" s="113"/>
      <c r="K71" s="4"/>
      <c r="L71" s="4"/>
      <c r="M71" s="4"/>
      <c r="N71" s="4"/>
      <c r="O71" s="4"/>
      <c r="P71" s="4"/>
      <c r="Q71" s="4"/>
      <c r="R71" s="4"/>
      <c r="S71" s="4"/>
    </row>
    <row r="72" spans="1:19">
      <c r="A72" s="4"/>
      <c r="C72" s="113"/>
      <c r="E72" s="4"/>
      <c r="F72" s="4"/>
      <c r="G72" s="4"/>
      <c r="H72" s="4"/>
      <c r="I72" s="4"/>
      <c r="J72" s="113"/>
      <c r="K72" s="4"/>
      <c r="L72" s="4"/>
      <c r="M72" s="4"/>
      <c r="N72" s="4"/>
      <c r="O72" s="4"/>
      <c r="P72" s="4"/>
      <c r="Q72" s="4"/>
      <c r="R72" s="4"/>
      <c r="S72" s="4"/>
    </row>
    <row r="73" spans="1:19">
      <c r="A73" s="4"/>
      <c r="C73" s="113"/>
      <c r="E73" s="4"/>
      <c r="F73" s="4"/>
      <c r="G73" s="4"/>
      <c r="H73" s="4"/>
      <c r="I73" s="4"/>
      <c r="J73" s="113"/>
      <c r="K73" s="4"/>
      <c r="L73" s="4"/>
      <c r="M73" s="4"/>
      <c r="N73" s="4"/>
      <c r="O73" s="4"/>
      <c r="P73" s="4"/>
      <c r="Q73" s="4"/>
      <c r="R73" s="4"/>
      <c r="S73" s="4"/>
    </row>
    <row r="74" spans="1:19">
      <c r="A74" s="4"/>
      <c r="C74" s="113"/>
      <c r="E74" s="4"/>
      <c r="F74" s="4"/>
      <c r="G74" s="4"/>
      <c r="H74" s="4"/>
      <c r="I74" s="4"/>
      <c r="J74" s="113"/>
      <c r="K74" s="4"/>
      <c r="L74" s="4"/>
      <c r="M74" s="4"/>
      <c r="N74" s="4"/>
      <c r="O74" s="4"/>
      <c r="P74" s="4"/>
      <c r="Q74" s="4"/>
      <c r="R74" s="4"/>
      <c r="S74" s="4"/>
    </row>
    <row r="75" spans="1:19">
      <c r="A75" s="4"/>
      <c r="B75" s="4"/>
      <c r="C75" s="113"/>
      <c r="D75" s="4"/>
      <c r="E75" s="4"/>
      <c r="G75" s="4"/>
      <c r="H75" s="4"/>
      <c r="I75" s="4"/>
      <c r="J75" s="113"/>
      <c r="K75" s="4"/>
      <c r="L75" s="4"/>
      <c r="M75" s="4"/>
      <c r="N75" s="4"/>
      <c r="O75" s="4"/>
      <c r="P75" s="4"/>
      <c r="Q75" s="4"/>
      <c r="R75" s="4"/>
      <c r="S75" s="4"/>
    </row>
    <row r="76" spans="1:19">
      <c r="A76" s="4"/>
      <c r="B76" s="4"/>
      <c r="C76" s="113"/>
      <c r="D76" s="4"/>
      <c r="E76" s="4"/>
      <c r="G76" s="4"/>
      <c r="H76" s="4"/>
      <c r="I76" s="4"/>
      <c r="J76" s="113"/>
      <c r="K76" s="4"/>
      <c r="L76" s="4"/>
      <c r="M76" s="4"/>
      <c r="N76" s="4"/>
      <c r="O76" s="4"/>
      <c r="P76" s="4"/>
      <c r="Q76" s="4"/>
      <c r="R76" s="4"/>
      <c r="S76" s="4"/>
    </row>
    <row r="77" spans="1:19">
      <c r="A77" s="4"/>
      <c r="B77" s="4"/>
      <c r="C77" s="113"/>
      <c r="D77" s="4"/>
      <c r="E77" s="4"/>
      <c r="G77" s="4"/>
      <c r="H77" s="4"/>
      <c r="I77" s="4"/>
      <c r="J77" s="113"/>
      <c r="K77" s="4"/>
      <c r="L77" s="4"/>
      <c r="M77" s="4"/>
      <c r="N77" s="4"/>
      <c r="O77" s="4"/>
      <c r="P77" s="4"/>
      <c r="Q77" s="4"/>
      <c r="R77" s="4"/>
      <c r="S77" s="4"/>
    </row>
    <row r="78" spans="1:19">
      <c r="A78" s="4"/>
      <c r="B78" s="4"/>
      <c r="C78" s="113"/>
      <c r="D78" s="4"/>
      <c r="E78" s="4"/>
      <c r="G78" s="4"/>
      <c r="H78" s="4"/>
      <c r="I78" s="4"/>
      <c r="J78" s="113"/>
      <c r="K78" s="4"/>
      <c r="L78" s="4"/>
      <c r="M78" s="4"/>
      <c r="N78" s="4"/>
      <c r="O78" s="4"/>
      <c r="P78" s="4"/>
      <c r="Q78" s="4"/>
      <c r="R78" s="4"/>
      <c r="S78" s="4"/>
    </row>
    <row r="79" spans="1:19">
      <c r="A79" s="4"/>
      <c r="B79" s="4"/>
      <c r="D79" s="4"/>
      <c r="E79" s="4"/>
      <c r="G79" s="4"/>
      <c r="H79" s="4"/>
      <c r="I79" s="4"/>
      <c r="J79" s="4"/>
      <c r="K79" s="4"/>
      <c r="L79" s="4"/>
      <c r="M79" s="4"/>
      <c r="N79" s="4"/>
      <c r="O79" s="4"/>
      <c r="P79" s="4"/>
      <c r="Q79" s="4"/>
      <c r="R79" s="4"/>
      <c r="S79" s="4"/>
    </row>
    <row r="80" spans="1:19">
      <c r="A80" s="4"/>
      <c r="B80" s="4"/>
      <c r="D80" s="4"/>
      <c r="E80" s="4"/>
      <c r="G80" s="4"/>
      <c r="H80" s="4"/>
      <c r="I80" s="4"/>
      <c r="J80" s="4"/>
      <c r="K80" s="4"/>
      <c r="L80" s="4"/>
      <c r="M80" s="4"/>
      <c r="N80" s="4"/>
      <c r="O80" s="4"/>
      <c r="P80" s="4"/>
      <c r="Q80" s="4"/>
      <c r="R80" s="4"/>
      <c r="S80" s="4"/>
    </row>
    <row r="81" spans="1:19">
      <c r="A81" s="4"/>
      <c r="B81" s="4"/>
      <c r="D81" s="4"/>
      <c r="E81" s="4"/>
      <c r="G81" s="4"/>
      <c r="H81" s="4"/>
      <c r="I81" s="4"/>
      <c r="J81" s="4"/>
      <c r="K81" s="4"/>
      <c r="L81" s="4"/>
      <c r="M81" s="4"/>
      <c r="N81" s="4"/>
      <c r="O81" s="4"/>
      <c r="P81" s="4"/>
      <c r="Q81" s="4"/>
      <c r="R81" s="4"/>
      <c r="S81" s="4"/>
    </row>
    <row r="82" spans="1:19">
      <c r="A82" s="4"/>
      <c r="B82" s="4"/>
      <c r="D82" s="4"/>
      <c r="E82" s="4"/>
      <c r="G82" s="4"/>
      <c r="H82" s="4"/>
      <c r="I82" s="4"/>
      <c r="J82" s="4"/>
      <c r="K82" s="4"/>
      <c r="L82" s="4"/>
      <c r="M82" s="4"/>
      <c r="N82" s="4"/>
      <c r="O82" s="4"/>
      <c r="P82" s="4"/>
      <c r="Q82" s="4"/>
      <c r="R82" s="4"/>
      <c r="S82" s="4"/>
    </row>
    <row r="83" spans="1:19">
      <c r="A83" s="4"/>
      <c r="B83" s="4"/>
      <c r="D83" s="4"/>
      <c r="E83" s="4"/>
      <c r="G83" s="4"/>
      <c r="H83" s="4"/>
      <c r="I83" s="4"/>
      <c r="J83" s="4"/>
      <c r="K83" s="4"/>
      <c r="L83" s="4"/>
      <c r="M83" s="4"/>
      <c r="N83" s="4"/>
      <c r="O83" s="4"/>
      <c r="P83" s="4"/>
      <c r="Q83" s="4"/>
      <c r="R83" s="4"/>
      <c r="S83" s="4"/>
    </row>
    <row r="84" spans="1:19">
      <c r="A84" s="4"/>
      <c r="B84" s="4"/>
      <c r="D84" s="4"/>
      <c r="E84" s="4"/>
      <c r="G84" s="4"/>
      <c r="H84" s="4"/>
      <c r="I84" s="4"/>
      <c r="J84" s="4"/>
      <c r="K84" s="4"/>
      <c r="L84" s="4"/>
      <c r="M84" s="4"/>
      <c r="N84" s="4"/>
      <c r="O84" s="4"/>
      <c r="P84" s="4"/>
      <c r="Q84" s="4"/>
      <c r="R84" s="4"/>
      <c r="S84" s="4"/>
    </row>
    <row r="85" spans="1:19">
      <c r="A85" s="4"/>
      <c r="B85" s="4"/>
      <c r="C85" s="4"/>
      <c r="D85" s="4"/>
      <c r="E85" s="4"/>
      <c r="G85" s="4"/>
      <c r="H85" s="4"/>
      <c r="I85" s="4"/>
      <c r="J85" s="4"/>
      <c r="K85" s="4"/>
      <c r="L85" s="4"/>
      <c r="M85" s="4"/>
      <c r="N85" s="4"/>
      <c r="O85" s="4"/>
      <c r="P85" s="4"/>
      <c r="Q85" s="4"/>
      <c r="R85" s="4"/>
      <c r="S85" s="4"/>
    </row>
    <row r="86" spans="1:19">
      <c r="A86" s="4"/>
      <c r="B86" s="4"/>
      <c r="C86" s="4"/>
      <c r="D86" s="4"/>
      <c r="E86" s="4"/>
      <c r="F86" s="4"/>
      <c r="G86" s="4"/>
      <c r="H86" s="4"/>
      <c r="I86" s="4"/>
      <c r="J86" s="4"/>
      <c r="K86" s="4"/>
      <c r="L86" s="4"/>
      <c r="M86" s="4"/>
      <c r="N86" s="4"/>
      <c r="O86" s="4"/>
      <c r="P86" s="4"/>
      <c r="Q86" s="4"/>
      <c r="R86" s="4"/>
      <c r="S86" s="4"/>
    </row>
    <row r="87" spans="1:19">
      <c r="A87" s="4"/>
      <c r="B87" s="4"/>
      <c r="C87" s="4"/>
      <c r="D87" s="4"/>
      <c r="E87" s="4"/>
      <c r="F87" s="4"/>
      <c r="G87" s="4"/>
      <c r="H87" s="4"/>
      <c r="I87" s="4"/>
      <c r="J87" s="4"/>
      <c r="K87" s="4"/>
      <c r="L87" s="4"/>
      <c r="M87" s="4"/>
      <c r="N87" s="4"/>
      <c r="O87" s="4"/>
      <c r="P87" s="4"/>
      <c r="Q87" s="4"/>
      <c r="R87" s="4"/>
      <c r="S87" s="4"/>
    </row>
    <row r="88" spans="1:19">
      <c r="A88" s="4"/>
      <c r="B88" s="4"/>
      <c r="C88" s="4"/>
      <c r="D88" s="4"/>
      <c r="E88" s="4"/>
      <c r="F88" s="4"/>
      <c r="G88" s="4"/>
      <c r="H88" s="4"/>
      <c r="I88" s="4"/>
      <c r="J88" s="4"/>
      <c r="K88" s="4"/>
      <c r="L88" s="4"/>
      <c r="M88" s="4"/>
      <c r="N88" s="4"/>
      <c r="O88" s="4"/>
      <c r="P88" s="4"/>
      <c r="Q88" s="4"/>
      <c r="R88" s="4"/>
      <c r="S88" s="4"/>
    </row>
    <row r="89" spans="1:19">
      <c r="A89" s="4"/>
      <c r="B89" s="4"/>
      <c r="C89" s="4"/>
      <c r="D89" s="4"/>
      <c r="E89" s="4"/>
      <c r="F89" s="4"/>
      <c r="G89" s="4"/>
      <c r="H89" s="4"/>
      <c r="I89" s="4"/>
      <c r="J89" s="4"/>
      <c r="K89" s="4"/>
      <c r="L89" s="4"/>
      <c r="M89" s="4"/>
      <c r="N89" s="4"/>
      <c r="O89" s="4"/>
      <c r="P89" s="4"/>
      <c r="Q89" s="4"/>
      <c r="R89" s="4"/>
      <c r="S89" s="4"/>
    </row>
    <row r="90" spans="1:19">
      <c r="A90" s="4"/>
      <c r="B90" s="4"/>
      <c r="C90" s="4"/>
      <c r="D90" s="4"/>
      <c r="E90" s="4"/>
      <c r="F90" s="4"/>
      <c r="G90" s="4"/>
      <c r="H90" s="4"/>
      <c r="I90" s="4"/>
      <c r="J90" s="4"/>
      <c r="K90" s="4"/>
      <c r="L90" s="4"/>
      <c r="M90" s="4"/>
      <c r="N90" s="4"/>
      <c r="O90" s="4"/>
      <c r="P90" s="4"/>
      <c r="Q90" s="4"/>
      <c r="R90" s="4"/>
      <c r="S90" s="4"/>
    </row>
    <row r="91" spans="1:19">
      <c r="A91" s="4"/>
      <c r="B91" s="4"/>
      <c r="C91" s="4"/>
      <c r="D91" s="4"/>
      <c r="E91" s="4"/>
      <c r="F91" s="4"/>
      <c r="G91" s="4"/>
      <c r="H91" s="4"/>
      <c r="I91" s="4"/>
      <c r="J91" s="4"/>
      <c r="K91" s="4"/>
      <c r="L91" s="4"/>
      <c r="M91" s="4"/>
      <c r="N91" s="4"/>
      <c r="O91" s="4"/>
      <c r="P91" s="4"/>
      <c r="Q91" s="4"/>
      <c r="R91" s="4"/>
      <c r="S91" s="4"/>
    </row>
    <row r="92" spans="1:19">
      <c r="A92" s="4"/>
      <c r="B92" s="4"/>
      <c r="C92" s="4"/>
      <c r="D92" s="4"/>
      <c r="E92" s="4"/>
      <c r="F92" s="4"/>
      <c r="G92" s="4"/>
      <c r="H92" s="4"/>
      <c r="I92" s="4"/>
      <c r="J92" s="4"/>
      <c r="K92" s="4"/>
      <c r="L92" s="4"/>
      <c r="M92" s="4"/>
      <c r="N92" s="4"/>
      <c r="O92" s="4"/>
      <c r="P92" s="4"/>
      <c r="Q92" s="4"/>
      <c r="R92" s="4"/>
      <c r="S92" s="4"/>
    </row>
    <row r="93" spans="1:19">
      <c r="A93" s="4"/>
      <c r="B93" s="4"/>
      <c r="C93" s="4"/>
      <c r="D93" s="4"/>
      <c r="E93" s="4"/>
      <c r="F93" s="4"/>
      <c r="G93" s="4"/>
      <c r="H93" s="4"/>
      <c r="I93" s="4"/>
      <c r="J93" s="4"/>
      <c r="K93" s="4"/>
      <c r="L93" s="4"/>
      <c r="M93" s="4"/>
      <c r="N93" s="4"/>
      <c r="O93" s="4"/>
      <c r="P93" s="4"/>
      <c r="Q93" s="4"/>
      <c r="R93" s="4"/>
      <c r="S93" s="4"/>
    </row>
    <row r="94" spans="1:19">
      <c r="A94" s="4"/>
      <c r="B94" s="4"/>
      <c r="C94" s="4"/>
      <c r="D94" s="4"/>
      <c r="E94" s="4"/>
      <c r="F94" s="4"/>
      <c r="G94" s="4"/>
      <c r="H94" s="4"/>
      <c r="I94" s="4"/>
      <c r="J94" s="4"/>
      <c r="K94" s="4"/>
      <c r="L94" s="4"/>
      <c r="M94" s="4"/>
      <c r="N94" s="4"/>
      <c r="O94" s="4"/>
      <c r="P94" s="4"/>
      <c r="Q94" s="4"/>
      <c r="R94" s="4"/>
      <c r="S94" s="4"/>
    </row>
    <row r="95" spans="1:19">
      <c r="A95" s="4"/>
      <c r="B95" s="4"/>
      <c r="C95" s="4"/>
      <c r="D95" s="4"/>
      <c r="E95" s="4"/>
      <c r="F95" s="4"/>
      <c r="G95" s="4"/>
      <c r="H95" s="4"/>
      <c r="I95" s="4"/>
      <c r="J95" s="4"/>
      <c r="K95" s="4"/>
      <c r="L95" s="4"/>
      <c r="M95" s="4"/>
      <c r="N95" s="4"/>
      <c r="O95" s="4"/>
      <c r="P95" s="4"/>
      <c r="Q95" s="4"/>
      <c r="R95" s="4"/>
      <c r="S95" s="4"/>
    </row>
    <row r="96" spans="1:19">
      <c r="A96" s="4"/>
      <c r="B96" s="4"/>
      <c r="C96" s="4"/>
      <c r="D96" s="4"/>
      <c r="E96" s="4"/>
      <c r="F96" s="4"/>
      <c r="G96" s="4"/>
      <c r="H96" s="4"/>
      <c r="I96" s="4"/>
      <c r="J96" s="4"/>
      <c r="K96" s="4"/>
      <c r="L96" s="4"/>
      <c r="M96" s="4"/>
      <c r="N96" s="4"/>
      <c r="O96" s="4"/>
      <c r="P96" s="4"/>
      <c r="Q96" s="4"/>
      <c r="R96" s="4"/>
      <c r="S96" s="4"/>
    </row>
    <row r="97" spans="1:19">
      <c r="A97" s="4"/>
      <c r="B97" s="4"/>
      <c r="C97" s="4"/>
      <c r="D97" s="4"/>
      <c r="E97" s="4"/>
      <c r="F97" s="4"/>
      <c r="G97" s="4"/>
      <c r="H97" s="4"/>
      <c r="I97" s="4"/>
      <c r="J97" s="4"/>
      <c r="K97" s="4"/>
      <c r="L97" s="4"/>
      <c r="M97" s="4"/>
      <c r="N97" s="4"/>
      <c r="O97" s="4"/>
      <c r="P97" s="4"/>
      <c r="Q97" s="4"/>
      <c r="R97" s="4"/>
      <c r="S97" s="4"/>
    </row>
    <row r="98" spans="1:19">
      <c r="A98" s="4"/>
      <c r="B98" s="4"/>
      <c r="C98" s="4"/>
      <c r="D98" s="4"/>
      <c r="E98" s="4"/>
      <c r="F98" s="4"/>
      <c r="G98" s="4"/>
      <c r="H98" s="4"/>
      <c r="I98" s="4"/>
      <c r="J98" s="4"/>
      <c r="K98" s="4"/>
      <c r="L98" s="4"/>
      <c r="M98" s="4"/>
      <c r="N98" s="4"/>
      <c r="O98" s="4"/>
      <c r="P98" s="4"/>
      <c r="Q98" s="4"/>
      <c r="R98" s="4"/>
      <c r="S98" s="4"/>
    </row>
    <row r="99" spans="1:19">
      <c r="A99" s="4"/>
      <c r="B99" s="4"/>
      <c r="C99" s="4"/>
      <c r="D99" s="4"/>
      <c r="E99" s="4"/>
      <c r="F99" s="4"/>
      <c r="G99" s="4"/>
      <c r="H99" s="4"/>
      <c r="I99" s="4"/>
      <c r="J99" s="4"/>
      <c r="K99" s="4"/>
      <c r="L99" s="4"/>
      <c r="M99" s="4"/>
      <c r="N99" s="4"/>
      <c r="O99" s="4"/>
      <c r="P99" s="4"/>
      <c r="Q99" s="4"/>
      <c r="R99" s="4"/>
      <c r="S99" s="4"/>
    </row>
    <row r="100" spans="1:19">
      <c r="A100" s="4"/>
      <c r="B100" s="4"/>
      <c r="C100" s="4"/>
      <c r="D100" s="4"/>
      <c r="E100" s="4"/>
      <c r="F100" s="4"/>
      <c r="G100" s="4"/>
      <c r="H100" s="4"/>
      <c r="I100" s="4"/>
      <c r="J100" s="4"/>
      <c r="K100" s="4"/>
      <c r="L100" s="4"/>
      <c r="M100" s="4"/>
      <c r="N100" s="4"/>
      <c r="O100" s="4"/>
      <c r="P100" s="4"/>
      <c r="Q100" s="4"/>
      <c r="R100" s="4"/>
      <c r="S100" s="4"/>
    </row>
    <row r="101" spans="1:19">
      <c r="A101" s="4"/>
      <c r="B101" s="4"/>
      <c r="C101" s="4"/>
      <c r="D101" s="4"/>
      <c r="E101" s="4"/>
      <c r="F101" s="4"/>
      <c r="G101" s="4"/>
      <c r="H101" s="4"/>
      <c r="I101" s="4"/>
      <c r="J101" s="4"/>
      <c r="K101" s="4"/>
      <c r="L101" s="4"/>
      <c r="M101" s="4"/>
      <c r="N101" s="4"/>
      <c r="O101" s="4"/>
      <c r="P101" s="4"/>
      <c r="Q101" s="4"/>
      <c r="R101" s="4"/>
      <c r="S101" s="4"/>
    </row>
    <row r="102" spans="1:19">
      <c r="A102" s="4"/>
      <c r="B102" s="4"/>
      <c r="C102" s="4"/>
      <c r="D102" s="4"/>
      <c r="E102" s="4"/>
      <c r="F102" s="4"/>
      <c r="G102" s="4"/>
      <c r="H102" s="4"/>
      <c r="I102" s="4"/>
      <c r="J102" s="4"/>
      <c r="K102" s="4"/>
      <c r="L102" s="4"/>
      <c r="M102" s="4"/>
      <c r="N102" s="4"/>
      <c r="O102" s="4"/>
      <c r="P102" s="4"/>
      <c r="Q102" s="4"/>
      <c r="R102" s="4"/>
      <c r="S102" s="4"/>
    </row>
    <row r="103" spans="1:19">
      <c r="A103" s="4"/>
      <c r="B103" s="4"/>
      <c r="C103" s="4"/>
      <c r="D103" s="4"/>
      <c r="E103" s="4"/>
      <c r="F103" s="4"/>
      <c r="G103" s="4"/>
      <c r="H103" s="4"/>
      <c r="I103" s="4"/>
      <c r="J103" s="4"/>
      <c r="K103" s="4"/>
      <c r="L103" s="4"/>
      <c r="M103" s="4"/>
      <c r="N103" s="4"/>
      <c r="O103" s="4"/>
      <c r="P103" s="4"/>
      <c r="Q103" s="4"/>
      <c r="R103" s="4"/>
      <c r="S103" s="4"/>
    </row>
    <row r="104" spans="1:19">
      <c r="A104" s="4"/>
      <c r="B104" s="4"/>
      <c r="C104" s="4"/>
      <c r="D104" s="4"/>
      <c r="E104" s="4"/>
      <c r="F104" s="4"/>
      <c r="G104" s="4"/>
      <c r="H104" s="4"/>
      <c r="I104" s="4"/>
      <c r="J104" s="4"/>
      <c r="K104" s="4"/>
      <c r="L104" s="4"/>
      <c r="M104" s="4"/>
      <c r="N104" s="4"/>
      <c r="O104" s="4"/>
      <c r="P104" s="4"/>
      <c r="Q104" s="4"/>
      <c r="R104" s="4"/>
      <c r="S104" s="4"/>
    </row>
    <row r="105" spans="1:19">
      <c r="A105" s="4"/>
      <c r="B105" s="4"/>
      <c r="C105" s="4"/>
      <c r="D105" s="4"/>
      <c r="E105" s="4"/>
      <c r="F105" s="4"/>
      <c r="G105" s="4"/>
      <c r="H105" s="4"/>
      <c r="I105" s="4"/>
      <c r="J105" s="4"/>
      <c r="K105" s="4"/>
      <c r="L105" s="4"/>
      <c r="M105" s="4"/>
      <c r="N105" s="4"/>
      <c r="O105" s="4"/>
      <c r="P105" s="4"/>
      <c r="Q105" s="4"/>
      <c r="R105" s="4"/>
      <c r="S105" s="4"/>
    </row>
    <row r="106" spans="1:19">
      <c r="A106" s="4"/>
      <c r="B106" s="4"/>
      <c r="C106" s="4"/>
      <c r="D106" s="4"/>
      <c r="E106" s="4"/>
      <c r="F106" s="4"/>
      <c r="G106" s="4"/>
      <c r="H106" s="4"/>
      <c r="I106" s="4"/>
      <c r="J106" s="4"/>
      <c r="K106" s="4"/>
      <c r="L106" s="4"/>
      <c r="M106" s="4"/>
      <c r="N106" s="4"/>
      <c r="O106" s="4"/>
      <c r="P106" s="4"/>
      <c r="Q106" s="4"/>
      <c r="R106" s="4"/>
      <c r="S106" s="4"/>
    </row>
    <row r="107" spans="1:19">
      <c r="A107" s="4"/>
      <c r="B107" s="4"/>
      <c r="C107" s="4"/>
      <c r="D107" s="4"/>
      <c r="E107" s="4"/>
      <c r="F107" s="4"/>
      <c r="G107" s="4"/>
      <c r="H107" s="4"/>
      <c r="I107" s="4"/>
      <c r="J107" s="4"/>
      <c r="K107" s="4"/>
      <c r="L107" s="4"/>
      <c r="M107" s="4"/>
      <c r="N107" s="4"/>
      <c r="O107" s="4"/>
      <c r="P107" s="4"/>
      <c r="Q107" s="4"/>
      <c r="R107" s="4"/>
      <c r="S107" s="4"/>
    </row>
    <row r="108" spans="1:19">
      <c r="A108" s="4"/>
      <c r="B108" s="4"/>
      <c r="C108" s="4"/>
      <c r="D108" s="4"/>
      <c r="E108" s="4"/>
      <c r="F108" s="4"/>
      <c r="G108" s="4"/>
      <c r="H108" s="4"/>
      <c r="I108" s="4"/>
      <c r="J108" s="4"/>
      <c r="K108" s="4"/>
      <c r="L108" s="4"/>
      <c r="M108" s="4"/>
      <c r="N108" s="4"/>
      <c r="O108" s="4"/>
      <c r="P108" s="4"/>
      <c r="Q108" s="4"/>
      <c r="R108" s="4"/>
      <c r="S108" s="4"/>
    </row>
    <row r="109" spans="1:19">
      <c r="A109" s="4"/>
      <c r="B109" s="4"/>
      <c r="C109" s="4"/>
      <c r="D109" s="4"/>
      <c r="E109" s="4"/>
      <c r="F109" s="4"/>
      <c r="G109" s="4"/>
      <c r="H109" s="4"/>
      <c r="I109" s="4"/>
      <c r="J109" s="4"/>
      <c r="K109" s="4"/>
      <c r="L109" s="4"/>
      <c r="M109" s="4"/>
      <c r="N109" s="4"/>
      <c r="O109" s="4"/>
      <c r="P109" s="4"/>
      <c r="Q109" s="4"/>
      <c r="R109" s="4"/>
      <c r="S109" s="4"/>
    </row>
    <row r="110" spans="1:19">
      <c r="A110" s="4"/>
      <c r="B110" s="4"/>
      <c r="C110" s="4"/>
      <c r="D110" s="4"/>
      <c r="E110" s="4"/>
      <c r="F110" s="4"/>
      <c r="G110" s="4"/>
      <c r="H110" s="4"/>
      <c r="I110" s="4"/>
      <c r="J110" s="4"/>
      <c r="K110" s="4"/>
      <c r="L110" s="4"/>
      <c r="M110" s="4"/>
      <c r="N110" s="4"/>
      <c r="O110" s="4"/>
      <c r="P110" s="4"/>
      <c r="Q110" s="4"/>
      <c r="R110" s="4"/>
      <c r="S110" s="4"/>
    </row>
    <row r="111" spans="1:19">
      <c r="A111" s="4"/>
      <c r="B111" s="4"/>
      <c r="C111" s="4"/>
      <c r="D111" s="4"/>
      <c r="E111" s="4"/>
      <c r="F111" s="4"/>
      <c r="G111" s="4"/>
      <c r="H111" s="4"/>
      <c r="I111" s="4"/>
      <c r="J111" s="4"/>
      <c r="K111" s="4"/>
      <c r="L111" s="4"/>
      <c r="M111" s="4"/>
      <c r="N111" s="4"/>
      <c r="O111" s="4"/>
      <c r="P111" s="4"/>
      <c r="Q111" s="4"/>
      <c r="R111" s="4"/>
      <c r="S111" s="4"/>
    </row>
    <row r="112" spans="1:19">
      <c r="A112" s="4"/>
      <c r="B112" s="4"/>
      <c r="C112" s="4"/>
      <c r="D112" s="4"/>
      <c r="E112" s="4"/>
      <c r="F112" s="4"/>
      <c r="G112" s="4"/>
      <c r="H112" s="4"/>
      <c r="I112" s="4"/>
      <c r="J112" s="4"/>
      <c r="K112" s="4"/>
      <c r="L112" s="4"/>
      <c r="M112" s="4"/>
      <c r="N112" s="4"/>
      <c r="O112" s="4"/>
      <c r="P112" s="4"/>
      <c r="Q112" s="4"/>
      <c r="R112" s="4"/>
      <c r="S112" s="4"/>
    </row>
    <row r="113" spans="1:19">
      <c r="A113" s="4"/>
      <c r="B113" s="4"/>
      <c r="C113" s="4"/>
      <c r="D113" s="4"/>
      <c r="E113" s="4"/>
      <c r="F113" s="4"/>
      <c r="G113" s="4"/>
      <c r="H113" s="4"/>
      <c r="I113" s="4"/>
      <c r="J113" s="4"/>
      <c r="K113" s="4"/>
      <c r="L113" s="4"/>
      <c r="M113" s="4"/>
      <c r="N113" s="4"/>
      <c r="O113" s="4"/>
      <c r="P113" s="4"/>
      <c r="Q113" s="4"/>
      <c r="R113" s="4"/>
      <c r="S113" s="4"/>
    </row>
    <row r="114" spans="1:19">
      <c r="A114" s="4"/>
      <c r="B114" s="4"/>
      <c r="C114" s="4"/>
      <c r="D114" s="4"/>
      <c r="E114" s="4"/>
      <c r="F114" s="4"/>
      <c r="G114" s="4"/>
      <c r="H114" s="4"/>
      <c r="I114" s="4"/>
      <c r="J114" s="4"/>
      <c r="K114" s="4"/>
      <c r="L114" s="4"/>
      <c r="M114" s="4"/>
      <c r="N114" s="4"/>
      <c r="O114" s="4"/>
      <c r="P114" s="4"/>
      <c r="Q114" s="4"/>
      <c r="R114" s="4"/>
      <c r="S114" s="4"/>
    </row>
    <row r="115" spans="1:19">
      <c r="A115" s="4"/>
      <c r="B115" s="4"/>
      <c r="C115" s="4"/>
      <c r="D115" s="4"/>
      <c r="E115" s="4"/>
      <c r="F115" s="4"/>
      <c r="G115" s="4"/>
      <c r="H115" s="4"/>
      <c r="I115" s="4"/>
      <c r="J115" s="4"/>
      <c r="K115" s="4"/>
      <c r="L115" s="4"/>
      <c r="M115" s="4"/>
      <c r="N115" s="4"/>
      <c r="O115" s="4"/>
      <c r="P115" s="4"/>
      <c r="Q115" s="4"/>
      <c r="R115" s="4"/>
      <c r="S115" s="4"/>
    </row>
    <row r="116" spans="1:19">
      <c r="A116" s="4"/>
      <c r="B116" s="4"/>
      <c r="C116" s="4"/>
      <c r="D116" s="4"/>
      <c r="E116" s="4"/>
      <c r="F116" s="4"/>
      <c r="G116" s="4"/>
      <c r="H116" s="4"/>
      <c r="I116" s="4"/>
      <c r="J116" s="4"/>
      <c r="K116" s="4"/>
      <c r="L116" s="4"/>
      <c r="M116" s="4"/>
      <c r="N116" s="4"/>
      <c r="O116" s="4"/>
      <c r="P116" s="4"/>
      <c r="Q116" s="4"/>
      <c r="R116" s="4"/>
      <c r="S116" s="4"/>
    </row>
    <row r="117" spans="1:19">
      <c r="A117" s="4"/>
      <c r="B117" s="4"/>
      <c r="C117" s="4"/>
      <c r="D117" s="4"/>
      <c r="E117" s="4"/>
      <c r="F117" s="4"/>
      <c r="G117" s="4"/>
      <c r="H117" s="4"/>
      <c r="I117" s="4"/>
      <c r="J117" s="4"/>
      <c r="K117" s="4"/>
      <c r="L117" s="4"/>
      <c r="M117" s="4"/>
      <c r="N117" s="4"/>
      <c r="O117" s="4"/>
      <c r="P117" s="4"/>
      <c r="Q117" s="4"/>
      <c r="R117" s="4"/>
      <c r="S117" s="4"/>
    </row>
    <row r="118" spans="1:19">
      <c r="A118" s="4"/>
      <c r="B118" s="4"/>
      <c r="C118" s="4"/>
      <c r="D118" s="4"/>
      <c r="E118" s="4"/>
      <c r="F118" s="4"/>
      <c r="G118" s="4"/>
      <c r="H118" s="4"/>
      <c r="I118" s="4"/>
      <c r="J118" s="4"/>
      <c r="K118" s="4"/>
      <c r="L118" s="4"/>
      <c r="M118" s="4"/>
      <c r="N118" s="4"/>
      <c r="O118" s="4"/>
      <c r="P118" s="4"/>
      <c r="Q118" s="4"/>
      <c r="R118" s="4"/>
      <c r="S118" s="4"/>
    </row>
    <row r="119" spans="1:19">
      <c r="A119" s="4"/>
      <c r="B119" s="4"/>
      <c r="C119" s="4"/>
      <c r="D119" s="4"/>
      <c r="E119" s="4"/>
      <c r="F119" s="4"/>
      <c r="G119" s="4"/>
      <c r="H119" s="4"/>
      <c r="I119" s="4"/>
      <c r="J119" s="4"/>
      <c r="K119" s="4"/>
      <c r="L119" s="4"/>
      <c r="M119" s="4"/>
      <c r="N119" s="4"/>
      <c r="O119" s="4"/>
      <c r="P119" s="4"/>
      <c r="Q119" s="4"/>
      <c r="R119" s="4"/>
      <c r="S119" s="4"/>
    </row>
    <row r="120" spans="1:19">
      <c r="A120" s="4"/>
      <c r="B120" s="4"/>
      <c r="C120" s="4"/>
      <c r="D120" s="4"/>
      <c r="E120" s="4"/>
      <c r="F120" s="4"/>
      <c r="G120" s="4"/>
      <c r="H120" s="4"/>
      <c r="I120" s="4"/>
      <c r="J120" s="4"/>
      <c r="K120" s="4"/>
      <c r="L120" s="4"/>
      <c r="M120" s="4"/>
      <c r="N120" s="4"/>
      <c r="O120" s="4"/>
      <c r="P120" s="4"/>
      <c r="Q120" s="4"/>
      <c r="R120" s="4"/>
      <c r="S120" s="4"/>
    </row>
    <row r="121" spans="1:19">
      <c r="A121" s="4"/>
      <c r="B121" s="4"/>
      <c r="C121" s="4"/>
      <c r="D121" s="4"/>
      <c r="E121" s="4"/>
      <c r="F121" s="4"/>
      <c r="G121" s="4"/>
      <c r="H121" s="4"/>
      <c r="I121" s="4"/>
      <c r="J121" s="4"/>
      <c r="K121" s="4"/>
      <c r="L121" s="4"/>
      <c r="M121" s="4"/>
      <c r="N121" s="4"/>
      <c r="O121" s="4"/>
      <c r="P121" s="4"/>
      <c r="Q121" s="4"/>
      <c r="R121" s="4"/>
      <c r="S121" s="4"/>
    </row>
    <row r="122" spans="1:19">
      <c r="A122" s="4"/>
      <c r="B122" s="4"/>
      <c r="C122" s="4"/>
      <c r="D122" s="4"/>
      <c r="E122" s="4"/>
      <c r="F122" s="4"/>
      <c r="G122" s="4"/>
      <c r="H122" s="4"/>
      <c r="I122" s="4"/>
      <c r="J122" s="4"/>
      <c r="K122" s="4"/>
      <c r="L122" s="4"/>
      <c r="M122" s="4"/>
      <c r="N122" s="4"/>
      <c r="O122" s="4"/>
      <c r="P122" s="4"/>
      <c r="Q122" s="4"/>
      <c r="R122" s="4"/>
      <c r="S122" s="4"/>
    </row>
    <row r="123" spans="1:19">
      <c r="A123" s="4"/>
      <c r="B123" s="4"/>
      <c r="C123" s="4"/>
      <c r="D123" s="4"/>
      <c r="E123" s="4"/>
      <c r="F123" s="4"/>
      <c r="G123" s="4"/>
      <c r="H123" s="4"/>
      <c r="I123" s="4"/>
      <c r="J123" s="4"/>
      <c r="K123" s="4"/>
      <c r="L123" s="4"/>
      <c r="M123" s="4"/>
      <c r="N123" s="4"/>
      <c r="O123" s="4"/>
      <c r="P123" s="4"/>
      <c r="Q123" s="4"/>
      <c r="R123" s="4"/>
      <c r="S123" s="4"/>
    </row>
    <row r="124" spans="1:19">
      <c r="A124" s="4"/>
      <c r="B124" s="4"/>
      <c r="C124" s="4"/>
      <c r="D124" s="4"/>
      <c r="E124" s="4"/>
      <c r="F124" s="4"/>
      <c r="G124" s="4"/>
      <c r="H124" s="4"/>
      <c r="I124" s="4"/>
      <c r="J124" s="4"/>
      <c r="K124" s="4"/>
      <c r="L124" s="4"/>
      <c r="M124" s="4"/>
      <c r="N124" s="4"/>
      <c r="O124" s="4"/>
      <c r="P124" s="4"/>
      <c r="Q124" s="4"/>
      <c r="R124" s="4"/>
      <c r="S124" s="4"/>
    </row>
    <row r="125" spans="1:19">
      <c r="A125" s="4"/>
      <c r="B125" s="4"/>
      <c r="C125" s="4"/>
      <c r="D125" s="4"/>
      <c r="E125" s="4"/>
      <c r="F125" s="4"/>
      <c r="G125" s="4"/>
      <c r="H125" s="4"/>
      <c r="I125" s="4"/>
      <c r="J125" s="4"/>
      <c r="K125" s="4"/>
      <c r="L125" s="4"/>
      <c r="M125" s="4"/>
      <c r="N125" s="4"/>
      <c r="O125" s="4"/>
      <c r="P125" s="4"/>
      <c r="Q125" s="4"/>
      <c r="R125" s="4"/>
      <c r="S125" s="4"/>
    </row>
    <row r="126" spans="1:19">
      <c r="A126" s="4"/>
      <c r="B126" s="4"/>
      <c r="C126" s="4"/>
      <c r="D126" s="4"/>
      <c r="E126" s="4"/>
      <c r="F126" s="4"/>
      <c r="G126" s="4"/>
      <c r="H126" s="4"/>
      <c r="I126" s="4"/>
      <c r="J126" s="4"/>
      <c r="K126" s="4"/>
      <c r="L126" s="4"/>
      <c r="M126" s="4"/>
      <c r="N126" s="4"/>
      <c r="O126" s="4"/>
      <c r="P126" s="4"/>
      <c r="Q126" s="4"/>
      <c r="R126" s="4"/>
      <c r="S126" s="4"/>
    </row>
    <row r="127" spans="1:19">
      <c r="A127" s="4"/>
      <c r="B127" s="4"/>
      <c r="C127" s="4"/>
      <c r="D127" s="4"/>
      <c r="E127" s="4"/>
      <c r="F127" s="4"/>
      <c r="G127" s="4"/>
      <c r="H127" s="4"/>
      <c r="I127" s="4"/>
      <c r="J127" s="4"/>
      <c r="K127" s="4"/>
      <c r="L127" s="4"/>
      <c r="M127" s="4"/>
      <c r="N127" s="4"/>
      <c r="O127" s="4"/>
      <c r="P127" s="4"/>
      <c r="Q127" s="4"/>
      <c r="R127" s="4"/>
      <c r="S127" s="4"/>
    </row>
    <row r="128" spans="1:19">
      <c r="A128" s="4"/>
      <c r="B128" s="4"/>
      <c r="C128" s="4"/>
      <c r="D128" s="4"/>
      <c r="E128" s="4"/>
      <c r="F128" s="4"/>
      <c r="G128" s="4"/>
      <c r="H128" s="4"/>
      <c r="I128" s="4"/>
      <c r="J128" s="4"/>
      <c r="K128" s="4"/>
      <c r="L128" s="4"/>
      <c r="M128" s="4"/>
      <c r="N128" s="4"/>
      <c r="O128" s="4"/>
      <c r="P128" s="4"/>
      <c r="Q128" s="4"/>
      <c r="R128" s="4"/>
      <c r="S128" s="4"/>
    </row>
    <row r="129" spans="1:19">
      <c r="A129" s="4"/>
      <c r="B129" s="4"/>
      <c r="C129" s="4"/>
      <c r="D129" s="4"/>
      <c r="E129" s="4"/>
      <c r="F129" s="4"/>
      <c r="G129" s="4"/>
      <c r="H129" s="4"/>
      <c r="I129" s="4"/>
      <c r="J129" s="4"/>
      <c r="K129" s="4"/>
      <c r="L129" s="4"/>
      <c r="M129" s="4"/>
      <c r="N129" s="4"/>
      <c r="O129" s="4"/>
      <c r="P129" s="4"/>
      <c r="Q129" s="4"/>
      <c r="R129" s="4"/>
      <c r="S129" s="4"/>
    </row>
    <row r="130" spans="1:19">
      <c r="A130" s="4"/>
      <c r="B130" s="4"/>
      <c r="C130" s="4"/>
      <c r="D130" s="4"/>
      <c r="E130" s="4"/>
      <c r="F130" s="4"/>
      <c r="G130" s="4"/>
      <c r="H130" s="4"/>
      <c r="I130" s="4"/>
      <c r="J130" s="4"/>
      <c r="K130" s="4"/>
      <c r="L130" s="4"/>
      <c r="M130" s="4"/>
      <c r="N130" s="4"/>
      <c r="O130" s="4"/>
      <c r="P130" s="4"/>
      <c r="Q130" s="4"/>
      <c r="R130" s="4"/>
      <c r="S130" s="4"/>
    </row>
    <row r="131" spans="1:19">
      <c r="A131" s="4"/>
      <c r="B131" s="4"/>
      <c r="C131" s="4"/>
      <c r="D131" s="4"/>
      <c r="E131" s="4"/>
      <c r="F131" s="4"/>
      <c r="G131" s="4"/>
      <c r="H131" s="4"/>
      <c r="I131" s="4"/>
      <c r="J131" s="4"/>
      <c r="K131" s="4"/>
      <c r="L131" s="4"/>
      <c r="M131" s="4"/>
      <c r="N131" s="4"/>
      <c r="O131" s="4"/>
      <c r="P131" s="4"/>
      <c r="Q131" s="4"/>
      <c r="R131" s="4"/>
      <c r="S131" s="4"/>
    </row>
    <row r="132" spans="1:19">
      <c r="A132" s="4"/>
      <c r="B132" s="4"/>
      <c r="C132" s="4"/>
      <c r="D132" s="4"/>
      <c r="E132" s="4"/>
      <c r="F132" s="4"/>
      <c r="G132" s="4"/>
      <c r="H132" s="4"/>
      <c r="I132" s="4"/>
      <c r="J132" s="4"/>
      <c r="K132" s="4"/>
      <c r="L132" s="4"/>
      <c r="M132" s="4"/>
      <c r="N132" s="4"/>
      <c r="O132" s="4"/>
      <c r="P132" s="4"/>
      <c r="Q132" s="4"/>
      <c r="R132" s="4"/>
      <c r="S132" s="4"/>
    </row>
    <row r="133" spans="1:19">
      <c r="A133" s="4"/>
      <c r="B133" s="4"/>
      <c r="C133" s="4"/>
      <c r="D133" s="4"/>
      <c r="E133" s="4"/>
      <c r="F133" s="4"/>
      <c r="G133" s="4"/>
      <c r="H133" s="4"/>
      <c r="I133" s="4"/>
      <c r="J133" s="4"/>
      <c r="K133" s="4"/>
      <c r="L133" s="4"/>
      <c r="M133" s="4"/>
      <c r="N133" s="4"/>
      <c r="O133" s="4"/>
      <c r="P133" s="4"/>
      <c r="Q133" s="4"/>
      <c r="R133" s="4"/>
      <c r="S133" s="4"/>
    </row>
    <row r="134" spans="1:19">
      <c r="A134" s="4"/>
      <c r="B134" s="4"/>
      <c r="C134" s="4"/>
      <c r="D134" s="4"/>
      <c r="E134" s="4"/>
      <c r="F134" s="4"/>
      <c r="G134" s="4"/>
      <c r="H134" s="4"/>
      <c r="I134" s="4"/>
      <c r="J134" s="4"/>
      <c r="K134" s="4"/>
      <c r="L134" s="4"/>
      <c r="M134" s="4"/>
      <c r="N134" s="4"/>
      <c r="O134" s="4"/>
      <c r="P134" s="4"/>
      <c r="Q134" s="4"/>
      <c r="R134" s="4"/>
      <c r="S134" s="4"/>
    </row>
    <row r="135" spans="1:19">
      <c r="A135" s="4"/>
      <c r="B135" s="4"/>
      <c r="C135" s="4"/>
      <c r="D135" s="4"/>
      <c r="E135" s="4"/>
      <c r="F135" s="4"/>
      <c r="G135" s="4"/>
      <c r="H135" s="4"/>
      <c r="I135" s="4"/>
      <c r="J135" s="4"/>
      <c r="K135" s="4"/>
      <c r="L135" s="4"/>
      <c r="M135" s="4"/>
      <c r="N135" s="4"/>
      <c r="O135" s="4"/>
      <c r="P135" s="4"/>
      <c r="Q135" s="4"/>
      <c r="R135" s="4"/>
      <c r="S135" s="4"/>
    </row>
    <row r="136" spans="1:19">
      <c r="A136" s="4"/>
      <c r="B136" s="4"/>
      <c r="C136" s="4"/>
      <c r="D136" s="4"/>
      <c r="E136" s="4"/>
      <c r="F136" s="4"/>
      <c r="G136" s="4"/>
      <c r="H136" s="4"/>
      <c r="I136" s="4"/>
      <c r="J136" s="4"/>
      <c r="K136" s="4"/>
      <c r="L136" s="4"/>
      <c r="M136" s="4"/>
      <c r="N136" s="4"/>
      <c r="O136" s="4"/>
      <c r="P136" s="4"/>
      <c r="Q136" s="4"/>
      <c r="R136" s="4"/>
      <c r="S136" s="4"/>
    </row>
    <row r="137" spans="1:19">
      <c r="A137" s="4"/>
      <c r="B137" s="4"/>
      <c r="C137" s="4"/>
      <c r="D137" s="4"/>
      <c r="E137" s="4"/>
      <c r="F137" s="4"/>
      <c r="G137" s="4"/>
      <c r="H137" s="4"/>
      <c r="I137" s="4"/>
      <c r="J137" s="4"/>
      <c r="K137" s="4"/>
      <c r="L137" s="4"/>
      <c r="M137" s="4"/>
      <c r="N137" s="4"/>
      <c r="O137" s="4"/>
      <c r="P137" s="4"/>
      <c r="Q137" s="4"/>
      <c r="R137" s="4"/>
      <c r="S137" s="4"/>
    </row>
    <row r="138" spans="1:19">
      <c r="A138" s="4"/>
      <c r="B138" s="4"/>
      <c r="C138" s="4"/>
      <c r="D138" s="4"/>
      <c r="E138" s="4"/>
      <c r="F138" s="4"/>
      <c r="G138" s="4"/>
      <c r="H138" s="4"/>
      <c r="I138" s="4"/>
      <c r="J138" s="4"/>
      <c r="K138" s="4"/>
      <c r="L138" s="4"/>
      <c r="M138" s="4"/>
      <c r="N138" s="4"/>
      <c r="O138" s="4"/>
      <c r="P138" s="4"/>
      <c r="Q138" s="4"/>
      <c r="R138" s="4"/>
      <c r="S138" s="4"/>
    </row>
    <row r="139" spans="1:19">
      <c r="A139" s="4"/>
      <c r="B139" s="4"/>
      <c r="C139" s="4"/>
      <c r="D139" s="4"/>
      <c r="E139" s="4"/>
      <c r="F139" s="4"/>
      <c r="G139" s="4"/>
      <c r="H139" s="4"/>
      <c r="I139" s="4"/>
      <c r="J139" s="4"/>
      <c r="K139" s="4"/>
      <c r="L139" s="4"/>
      <c r="M139" s="4"/>
      <c r="N139" s="4"/>
      <c r="O139" s="4"/>
      <c r="P139" s="4"/>
      <c r="Q139" s="4"/>
      <c r="R139" s="4"/>
      <c r="S139" s="4"/>
    </row>
    <row r="140" spans="1:19">
      <c r="A140" s="4"/>
      <c r="B140" s="4"/>
      <c r="C140" s="4"/>
      <c r="D140" s="4"/>
      <c r="E140" s="4"/>
      <c r="F140" s="4"/>
      <c r="G140" s="4"/>
      <c r="H140" s="4"/>
      <c r="I140" s="4"/>
      <c r="J140" s="4"/>
      <c r="K140" s="4"/>
      <c r="L140" s="4"/>
      <c r="M140" s="4"/>
      <c r="N140" s="4"/>
      <c r="O140" s="4"/>
      <c r="P140" s="4"/>
      <c r="Q140" s="4"/>
      <c r="R140" s="4"/>
      <c r="S140" s="4"/>
    </row>
    <row r="141" spans="1:19">
      <c r="A141" s="4"/>
      <c r="B141" s="4"/>
      <c r="C141" s="4"/>
      <c r="D141" s="4"/>
      <c r="E141" s="4"/>
      <c r="F141" s="4"/>
      <c r="G141" s="4"/>
      <c r="H141" s="4"/>
      <c r="I141" s="4"/>
      <c r="J141" s="4"/>
      <c r="K141" s="4"/>
      <c r="L141" s="4"/>
      <c r="M141" s="4"/>
      <c r="N141" s="4"/>
      <c r="O141" s="4"/>
      <c r="P141" s="4"/>
      <c r="Q141" s="4"/>
      <c r="R141" s="4"/>
      <c r="S141" s="4"/>
    </row>
    <row r="142" spans="1:19">
      <c r="A142" s="4"/>
      <c r="B142" s="4"/>
      <c r="C142" s="4"/>
      <c r="D142" s="4"/>
      <c r="E142" s="4"/>
      <c r="F142" s="4"/>
      <c r="G142" s="4"/>
      <c r="H142" s="4"/>
      <c r="I142" s="4"/>
      <c r="J142" s="4"/>
      <c r="K142" s="4"/>
      <c r="L142" s="4"/>
      <c r="M142" s="4"/>
      <c r="N142" s="4"/>
      <c r="O142" s="4"/>
      <c r="P142" s="4"/>
      <c r="Q142" s="4"/>
      <c r="R142" s="4"/>
      <c r="S142" s="4"/>
    </row>
    <row r="143" spans="1:19">
      <c r="A143" s="4"/>
      <c r="B143" s="4"/>
      <c r="C143" s="4"/>
      <c r="D143" s="4"/>
      <c r="E143" s="4"/>
      <c r="F143" s="4"/>
      <c r="G143" s="4"/>
      <c r="H143" s="4"/>
      <c r="I143" s="4"/>
      <c r="J143" s="4"/>
      <c r="K143" s="4"/>
      <c r="L143" s="4"/>
      <c r="M143" s="4"/>
      <c r="N143" s="4"/>
      <c r="O143" s="4"/>
      <c r="P143" s="4"/>
      <c r="Q143" s="4"/>
      <c r="R143" s="4"/>
      <c r="S143" s="4"/>
    </row>
    <row r="144" spans="1:19">
      <c r="A144" s="4"/>
      <c r="B144" s="4"/>
      <c r="C144" s="4"/>
      <c r="D144" s="4"/>
      <c r="E144" s="4"/>
      <c r="F144" s="4"/>
      <c r="G144" s="4"/>
      <c r="H144" s="4"/>
      <c r="I144" s="4"/>
      <c r="J144" s="4"/>
      <c r="K144" s="4"/>
      <c r="L144" s="4"/>
      <c r="M144" s="4"/>
      <c r="N144" s="4"/>
      <c r="O144" s="4"/>
      <c r="P144" s="4"/>
      <c r="Q144" s="4"/>
      <c r="R144" s="4"/>
      <c r="S144" s="4"/>
    </row>
    <row r="145" spans="1:19">
      <c r="A145" s="4"/>
      <c r="B145" s="4"/>
      <c r="C145" s="4"/>
      <c r="D145" s="4"/>
      <c r="E145" s="4"/>
      <c r="F145" s="4"/>
      <c r="G145" s="4"/>
      <c r="H145" s="4"/>
      <c r="I145" s="4"/>
      <c r="J145" s="4"/>
      <c r="K145" s="4"/>
      <c r="L145" s="4"/>
      <c r="M145" s="4"/>
      <c r="N145" s="4"/>
      <c r="O145" s="4"/>
      <c r="P145" s="4"/>
      <c r="Q145" s="4"/>
      <c r="R145" s="4"/>
      <c r="S145" s="4"/>
    </row>
    <row r="146" spans="1:19">
      <c r="A146" s="4"/>
      <c r="B146" s="4"/>
      <c r="C146" s="4"/>
      <c r="D146" s="4"/>
      <c r="E146" s="4"/>
      <c r="F146" s="4"/>
      <c r="G146" s="4"/>
      <c r="H146" s="4"/>
      <c r="I146" s="4"/>
      <c r="J146" s="4"/>
      <c r="K146" s="4"/>
      <c r="L146" s="4"/>
      <c r="M146" s="4"/>
      <c r="N146" s="4"/>
      <c r="O146" s="4"/>
      <c r="P146" s="4"/>
      <c r="Q146" s="4"/>
      <c r="R146" s="4"/>
      <c r="S146" s="4"/>
    </row>
    <row r="147" spans="1:19">
      <c r="A147" s="4"/>
      <c r="B147" s="4"/>
      <c r="C147" s="4"/>
      <c r="D147" s="4"/>
      <c r="E147" s="4"/>
      <c r="F147" s="4"/>
      <c r="G147" s="4"/>
      <c r="H147" s="4"/>
      <c r="I147" s="4"/>
      <c r="J147" s="4"/>
      <c r="K147" s="4"/>
      <c r="L147" s="4"/>
      <c r="M147" s="4"/>
      <c r="N147" s="4"/>
      <c r="O147" s="4"/>
      <c r="P147" s="4"/>
      <c r="Q147" s="4"/>
      <c r="R147" s="4"/>
      <c r="S147" s="4"/>
    </row>
    <row r="148" spans="1:19">
      <c r="A148" s="4"/>
      <c r="B148" s="4"/>
      <c r="C148" s="4"/>
      <c r="D148" s="4"/>
      <c r="E148" s="4"/>
      <c r="F148" s="4"/>
      <c r="G148" s="4"/>
      <c r="H148" s="4"/>
      <c r="I148" s="4"/>
      <c r="J148" s="4"/>
      <c r="K148" s="4"/>
      <c r="L148" s="4"/>
      <c r="M148" s="4"/>
      <c r="N148" s="4"/>
      <c r="O148" s="4"/>
      <c r="P148" s="4"/>
      <c r="Q148" s="4"/>
      <c r="R148" s="4"/>
      <c r="S148" s="4"/>
    </row>
    <row r="149" spans="1:19">
      <c r="A149" s="4"/>
      <c r="B149" s="4"/>
      <c r="C149" s="4"/>
      <c r="D149" s="4"/>
      <c r="E149" s="4"/>
      <c r="F149" s="4"/>
      <c r="G149" s="4"/>
      <c r="H149" s="4"/>
      <c r="I149" s="4"/>
      <c r="J149" s="4"/>
      <c r="K149" s="4"/>
      <c r="L149" s="4"/>
      <c r="M149" s="4"/>
      <c r="N149" s="4"/>
      <c r="O149" s="4"/>
      <c r="P149" s="4"/>
      <c r="Q149" s="4"/>
      <c r="R149" s="4"/>
      <c r="S149" s="4"/>
    </row>
    <row r="150" spans="1:19">
      <c r="A150" s="4"/>
      <c r="B150" s="4"/>
      <c r="C150" s="4"/>
      <c r="D150" s="4"/>
      <c r="E150" s="4"/>
      <c r="F150" s="4"/>
      <c r="G150" s="4"/>
      <c r="H150" s="4"/>
      <c r="I150" s="4"/>
      <c r="J150" s="4"/>
      <c r="K150" s="4"/>
      <c r="L150" s="4"/>
      <c r="M150" s="4"/>
      <c r="N150" s="4"/>
      <c r="O150" s="4"/>
      <c r="P150" s="4"/>
      <c r="Q150" s="4"/>
      <c r="R150" s="4"/>
      <c r="S150" s="4"/>
    </row>
    <row r="151" spans="1:19">
      <c r="A151" s="4"/>
      <c r="B151" s="4"/>
      <c r="C151" s="4"/>
      <c r="D151" s="4"/>
      <c r="E151" s="4"/>
      <c r="F151" s="4"/>
      <c r="G151" s="4"/>
      <c r="H151" s="4"/>
      <c r="I151" s="4"/>
      <c r="J151" s="4"/>
      <c r="K151" s="4"/>
      <c r="L151" s="4"/>
      <c r="M151" s="4"/>
      <c r="N151" s="4"/>
      <c r="O151" s="4"/>
      <c r="P151" s="4"/>
      <c r="Q151" s="4"/>
      <c r="R151" s="4"/>
      <c r="S151" s="4"/>
    </row>
    <row r="152" spans="1:19">
      <c r="A152" s="4"/>
      <c r="B152" s="4"/>
      <c r="C152" s="4"/>
      <c r="D152" s="4"/>
      <c r="E152" s="4"/>
      <c r="F152" s="4"/>
      <c r="G152" s="4"/>
      <c r="H152" s="4"/>
      <c r="I152" s="4"/>
      <c r="J152" s="4"/>
      <c r="K152" s="4"/>
      <c r="L152" s="4"/>
      <c r="M152" s="4"/>
      <c r="N152" s="4"/>
      <c r="O152" s="4"/>
      <c r="P152" s="4"/>
      <c r="Q152" s="4"/>
      <c r="R152" s="4"/>
      <c r="S152" s="4"/>
    </row>
    <row r="153" spans="1:19">
      <c r="A153" s="4"/>
      <c r="B153" s="4"/>
      <c r="C153" s="4"/>
      <c r="D153" s="4"/>
      <c r="E153" s="4"/>
      <c r="F153" s="4"/>
      <c r="G153" s="4"/>
      <c r="H153" s="4"/>
      <c r="I153" s="4"/>
      <c r="J153" s="4"/>
      <c r="K153" s="4"/>
      <c r="L153" s="4"/>
      <c r="M153" s="4"/>
      <c r="N153" s="4"/>
      <c r="O153" s="4"/>
      <c r="P153" s="4"/>
      <c r="Q153" s="4"/>
      <c r="R153" s="4"/>
      <c r="S153" s="4"/>
    </row>
    <row r="154" spans="1:19">
      <c r="A154" s="4"/>
      <c r="B154" s="4"/>
      <c r="C154" s="4"/>
      <c r="D154" s="4"/>
      <c r="E154" s="4"/>
      <c r="F154" s="4"/>
      <c r="G154" s="4"/>
      <c r="H154" s="4"/>
      <c r="I154" s="4"/>
      <c r="J154" s="4"/>
      <c r="K154" s="4"/>
      <c r="L154" s="4"/>
      <c r="M154" s="4"/>
      <c r="N154" s="4"/>
      <c r="O154" s="4"/>
      <c r="P154" s="4"/>
      <c r="Q154" s="4"/>
      <c r="R154" s="4"/>
      <c r="S154" s="4"/>
    </row>
    <row r="155" spans="1:19">
      <c r="A155" s="4"/>
      <c r="B155" s="4"/>
      <c r="C155" s="4"/>
      <c r="D155" s="4"/>
      <c r="E155" s="4"/>
      <c r="F155" s="4"/>
      <c r="G155" s="4"/>
      <c r="H155" s="4"/>
      <c r="I155" s="4"/>
      <c r="J155" s="4"/>
      <c r="K155" s="4"/>
      <c r="L155" s="4"/>
      <c r="M155" s="4"/>
      <c r="N155" s="4"/>
      <c r="O155" s="4"/>
      <c r="P155" s="4"/>
      <c r="Q155" s="4"/>
      <c r="R155" s="4"/>
      <c r="S155" s="4"/>
    </row>
    <row r="156" spans="1:19">
      <c r="A156" s="4"/>
      <c r="B156" s="4"/>
      <c r="C156" s="4"/>
      <c r="D156" s="4"/>
      <c r="E156" s="4"/>
      <c r="F156" s="4"/>
      <c r="G156" s="4"/>
      <c r="H156" s="4"/>
      <c r="I156" s="4"/>
      <c r="J156" s="4"/>
      <c r="K156" s="4"/>
      <c r="L156" s="4"/>
      <c r="M156" s="4"/>
      <c r="N156" s="4"/>
      <c r="O156" s="4"/>
      <c r="P156" s="4"/>
      <c r="Q156" s="4"/>
      <c r="R156" s="4"/>
      <c r="S156" s="4"/>
    </row>
    <row r="157" spans="1:19">
      <c r="A157" s="4"/>
      <c r="B157" s="4"/>
      <c r="C157" s="4"/>
      <c r="D157" s="4"/>
      <c r="E157" s="4"/>
      <c r="F157" s="4"/>
      <c r="G157" s="4"/>
      <c r="H157" s="4"/>
      <c r="I157" s="4"/>
      <c r="J157" s="4"/>
      <c r="K157" s="4"/>
      <c r="L157" s="4"/>
      <c r="M157" s="4"/>
      <c r="N157" s="4"/>
      <c r="O157" s="4"/>
      <c r="P157" s="4"/>
      <c r="Q157" s="4"/>
      <c r="R157" s="4"/>
      <c r="S157" s="4"/>
    </row>
    <row r="158" spans="1:19">
      <c r="A158" s="4"/>
      <c r="B158" s="4"/>
      <c r="C158" s="4"/>
      <c r="D158" s="4"/>
      <c r="E158" s="4"/>
      <c r="F158" s="4"/>
      <c r="G158" s="4"/>
      <c r="H158" s="4"/>
      <c r="I158" s="4"/>
      <c r="J158" s="4"/>
      <c r="K158" s="4"/>
      <c r="L158" s="4"/>
      <c r="M158" s="4"/>
      <c r="N158" s="4"/>
      <c r="O158" s="4"/>
      <c r="P158" s="4"/>
      <c r="Q158" s="4"/>
      <c r="R158" s="4"/>
      <c r="S158" s="4"/>
    </row>
    <row r="159" spans="1:19">
      <c r="A159" s="4"/>
      <c r="B159" s="4"/>
      <c r="C159" s="4"/>
      <c r="D159" s="4"/>
      <c r="E159" s="4"/>
      <c r="F159" s="4"/>
      <c r="G159" s="4"/>
      <c r="H159" s="4"/>
      <c r="I159" s="4"/>
      <c r="J159" s="4"/>
      <c r="K159" s="4"/>
      <c r="L159" s="4"/>
      <c r="M159" s="4"/>
      <c r="N159" s="4"/>
      <c r="O159" s="4"/>
      <c r="P159" s="4"/>
      <c r="Q159" s="4"/>
      <c r="R159" s="4"/>
      <c r="S159" s="4"/>
    </row>
    <row r="160" spans="1:19">
      <c r="A160" s="4"/>
      <c r="B160" s="4"/>
      <c r="C160" s="4"/>
      <c r="D160" s="4"/>
      <c r="E160" s="4"/>
      <c r="F160" s="4"/>
      <c r="G160" s="4"/>
      <c r="H160" s="4"/>
      <c r="I160" s="4"/>
      <c r="J160" s="4"/>
      <c r="K160" s="4"/>
      <c r="L160" s="4"/>
      <c r="M160" s="4"/>
      <c r="N160" s="4"/>
      <c r="O160" s="4"/>
      <c r="P160" s="4"/>
      <c r="Q160" s="4"/>
      <c r="R160" s="4"/>
      <c r="S160" s="4"/>
    </row>
    <row r="161" spans="1:19">
      <c r="A161" s="4"/>
      <c r="B161" s="4"/>
      <c r="C161" s="4"/>
      <c r="D161" s="4"/>
      <c r="E161" s="4"/>
      <c r="F161" s="4"/>
      <c r="G161" s="4"/>
      <c r="H161" s="4"/>
      <c r="I161" s="4"/>
      <c r="J161" s="4"/>
      <c r="K161" s="4"/>
      <c r="L161" s="4"/>
      <c r="M161" s="4"/>
      <c r="N161" s="4"/>
      <c r="O161" s="4"/>
      <c r="P161" s="4"/>
      <c r="Q161" s="4"/>
      <c r="R161" s="4"/>
      <c r="S161" s="4"/>
    </row>
    <row r="162" spans="1:19">
      <c r="A162" s="4"/>
      <c r="B162" s="4"/>
      <c r="C162" s="4"/>
      <c r="D162" s="4"/>
      <c r="E162" s="4"/>
      <c r="F162" s="4"/>
      <c r="G162" s="4"/>
      <c r="H162" s="4"/>
      <c r="I162" s="4"/>
      <c r="J162" s="4"/>
      <c r="K162" s="4"/>
      <c r="L162" s="4"/>
      <c r="M162" s="4"/>
      <c r="N162" s="4"/>
      <c r="O162" s="4"/>
      <c r="P162" s="4"/>
      <c r="Q162" s="4"/>
      <c r="R162" s="4"/>
      <c r="S162" s="4"/>
    </row>
    <row r="163" spans="1:19">
      <c r="A163" s="4"/>
      <c r="B163" s="4"/>
      <c r="C163" s="4"/>
      <c r="D163" s="4"/>
      <c r="E163" s="4"/>
      <c r="F163" s="4"/>
      <c r="G163" s="4"/>
      <c r="H163" s="4"/>
      <c r="I163" s="4"/>
      <c r="J163" s="4"/>
      <c r="K163" s="4"/>
      <c r="L163" s="4"/>
      <c r="M163" s="4"/>
      <c r="N163" s="4"/>
      <c r="O163" s="4"/>
      <c r="P163" s="4"/>
      <c r="Q163" s="4"/>
      <c r="R163" s="4"/>
      <c r="S163" s="4"/>
    </row>
    <row r="164" spans="1:19">
      <c r="A164" s="4"/>
      <c r="B164" s="4"/>
      <c r="C164" s="4"/>
      <c r="D164" s="4"/>
      <c r="E164" s="4"/>
      <c r="F164" s="4"/>
      <c r="G164" s="4"/>
      <c r="H164" s="4"/>
      <c r="I164" s="4"/>
      <c r="J164" s="4"/>
      <c r="K164" s="4"/>
      <c r="L164" s="4"/>
      <c r="M164" s="4"/>
      <c r="N164" s="4"/>
      <c r="O164" s="4"/>
      <c r="P164" s="4"/>
      <c r="Q164" s="4"/>
      <c r="R164" s="4"/>
      <c r="S164" s="4"/>
    </row>
    <row r="165" spans="1:19">
      <c r="A165" s="4"/>
      <c r="B165" s="4"/>
      <c r="C165" s="4"/>
      <c r="D165" s="4"/>
      <c r="E165" s="4"/>
      <c r="F165" s="4"/>
      <c r="G165" s="4"/>
      <c r="H165" s="4"/>
      <c r="I165" s="4"/>
      <c r="J165" s="4"/>
      <c r="K165" s="4"/>
      <c r="L165" s="4"/>
      <c r="M165" s="4"/>
      <c r="N165" s="4"/>
      <c r="O165" s="4"/>
      <c r="P165" s="4"/>
      <c r="Q165" s="4"/>
      <c r="R165" s="4"/>
      <c r="S165" s="4"/>
    </row>
    <row r="166" spans="1:19">
      <c r="A166" s="4"/>
      <c r="B166" s="4"/>
      <c r="C166" s="4"/>
      <c r="D166" s="4"/>
      <c r="E166" s="4"/>
      <c r="F166" s="4"/>
      <c r="G166" s="4"/>
      <c r="H166" s="4"/>
      <c r="I166" s="4"/>
      <c r="J166" s="4"/>
      <c r="K166" s="4"/>
      <c r="L166" s="4"/>
      <c r="M166" s="4"/>
      <c r="N166" s="4"/>
      <c r="O166" s="4"/>
      <c r="P166" s="4"/>
      <c r="Q166" s="4"/>
      <c r="R166" s="4"/>
      <c r="S166" s="4"/>
    </row>
    <row r="167" spans="1:19">
      <c r="A167" s="4"/>
      <c r="B167" s="4"/>
      <c r="C167" s="4"/>
      <c r="D167" s="4"/>
      <c r="E167" s="4"/>
      <c r="F167" s="4"/>
      <c r="G167" s="4"/>
      <c r="H167" s="4"/>
      <c r="I167" s="4"/>
      <c r="J167" s="4"/>
      <c r="K167" s="4"/>
      <c r="L167" s="4"/>
      <c r="M167" s="4"/>
      <c r="N167" s="4"/>
      <c r="O167" s="4"/>
      <c r="P167" s="4"/>
      <c r="Q167" s="4"/>
      <c r="R167" s="4"/>
      <c r="S167" s="4"/>
    </row>
    <row r="168" spans="1:19">
      <c r="A168" s="4"/>
      <c r="B168" s="4"/>
      <c r="C168" s="4"/>
      <c r="D168" s="4"/>
      <c r="E168" s="4"/>
      <c r="F168" s="4"/>
      <c r="G168" s="4"/>
      <c r="H168" s="4"/>
      <c r="I168" s="4"/>
      <c r="J168" s="4"/>
      <c r="K168" s="4"/>
      <c r="L168" s="4"/>
      <c r="M168" s="4"/>
      <c r="N168" s="4"/>
      <c r="O168" s="4"/>
      <c r="P168" s="4"/>
      <c r="Q168" s="4"/>
      <c r="R168" s="4"/>
      <c r="S168" s="4"/>
    </row>
    <row r="169" spans="1:19">
      <c r="A169" s="4"/>
      <c r="B169" s="4"/>
      <c r="C169" s="4"/>
      <c r="D169" s="4"/>
      <c r="E169" s="4"/>
      <c r="F169" s="4"/>
      <c r="G169" s="4"/>
      <c r="H169" s="4"/>
      <c r="I169" s="4"/>
      <c r="J169" s="4"/>
      <c r="K169" s="4"/>
      <c r="L169" s="4"/>
      <c r="M169" s="4"/>
      <c r="N169" s="4"/>
      <c r="O169" s="4"/>
      <c r="P169" s="4"/>
      <c r="Q169" s="4"/>
      <c r="R169" s="4"/>
      <c r="S169" s="4"/>
    </row>
    <row r="170" spans="1:19">
      <c r="A170" s="4"/>
      <c r="B170" s="4"/>
      <c r="C170" s="4"/>
      <c r="D170" s="4"/>
      <c r="E170" s="4"/>
      <c r="F170" s="4"/>
      <c r="G170" s="4"/>
      <c r="H170" s="4"/>
      <c r="I170" s="4"/>
      <c r="J170" s="4"/>
      <c r="K170" s="4"/>
      <c r="L170" s="4"/>
      <c r="M170" s="4"/>
      <c r="N170" s="4"/>
      <c r="O170" s="4"/>
      <c r="P170" s="4"/>
      <c r="Q170" s="4"/>
      <c r="R170" s="4"/>
      <c r="S170" s="4"/>
    </row>
    <row r="171" spans="1:19">
      <c r="A171" s="4"/>
      <c r="B171" s="4"/>
      <c r="C171" s="4"/>
      <c r="D171" s="4"/>
      <c r="E171" s="4"/>
      <c r="F171" s="4"/>
      <c r="G171" s="4"/>
      <c r="H171" s="4"/>
      <c r="I171" s="4"/>
      <c r="J171" s="4"/>
      <c r="K171" s="4"/>
      <c r="L171" s="4"/>
      <c r="M171" s="4"/>
      <c r="N171" s="4"/>
      <c r="O171" s="4"/>
      <c r="P171" s="4"/>
      <c r="Q171" s="4"/>
      <c r="R171" s="4"/>
      <c r="S171" s="4"/>
    </row>
    <row r="172" spans="1:19">
      <c r="A172" s="4"/>
      <c r="B172" s="4"/>
      <c r="C172" s="4"/>
      <c r="D172" s="4"/>
      <c r="E172" s="4"/>
      <c r="F172" s="4"/>
      <c r="G172" s="4"/>
      <c r="H172" s="4"/>
      <c r="I172" s="4"/>
      <c r="J172" s="4"/>
      <c r="K172" s="4"/>
      <c r="L172" s="4"/>
      <c r="M172" s="4"/>
      <c r="N172" s="4"/>
      <c r="O172" s="4"/>
      <c r="P172" s="4"/>
      <c r="Q172" s="4"/>
      <c r="R172" s="4"/>
      <c r="S172" s="4"/>
    </row>
    <row r="173" spans="1:19">
      <c r="A173" s="4"/>
      <c r="B173" s="4"/>
      <c r="C173" s="4"/>
      <c r="D173" s="4"/>
      <c r="E173" s="4"/>
      <c r="F173" s="4"/>
      <c r="G173" s="4"/>
      <c r="H173" s="4"/>
      <c r="I173" s="4"/>
      <c r="J173" s="4"/>
      <c r="K173" s="4"/>
      <c r="L173" s="4"/>
      <c r="M173" s="4"/>
      <c r="N173" s="4"/>
      <c r="O173" s="4"/>
      <c r="P173" s="4"/>
      <c r="Q173" s="4"/>
      <c r="R173" s="4"/>
      <c r="S173" s="4"/>
    </row>
    <row r="174" spans="1:19">
      <c r="A174" s="4"/>
      <c r="B174" s="4"/>
      <c r="C174" s="4"/>
      <c r="D174" s="4"/>
      <c r="E174" s="4"/>
      <c r="F174" s="4"/>
      <c r="G174" s="4"/>
      <c r="H174" s="4"/>
      <c r="I174" s="4"/>
      <c r="J174" s="4"/>
      <c r="K174" s="4"/>
      <c r="L174" s="4"/>
      <c r="M174" s="4"/>
      <c r="N174" s="4"/>
      <c r="O174" s="4"/>
      <c r="P174" s="4"/>
      <c r="Q174" s="4"/>
      <c r="R174" s="4"/>
      <c r="S174" s="4"/>
    </row>
    <row r="175" spans="1:19">
      <c r="A175" s="4"/>
      <c r="B175" s="4"/>
      <c r="C175" s="4"/>
      <c r="D175" s="4"/>
      <c r="E175" s="4"/>
      <c r="F175" s="4"/>
      <c r="G175" s="4"/>
      <c r="H175" s="4"/>
      <c r="I175" s="4"/>
      <c r="J175" s="4"/>
      <c r="K175" s="4"/>
      <c r="L175" s="4"/>
      <c r="M175" s="4"/>
      <c r="N175" s="4"/>
      <c r="O175" s="4"/>
      <c r="P175" s="4"/>
      <c r="Q175" s="4"/>
      <c r="R175" s="4"/>
      <c r="S175" s="4"/>
    </row>
    <row r="176" spans="1:19">
      <c r="A176" s="4"/>
      <c r="B176" s="4"/>
      <c r="C176" s="4"/>
      <c r="D176" s="4"/>
      <c r="E176" s="4"/>
      <c r="F176" s="4"/>
      <c r="G176" s="4"/>
      <c r="H176" s="4"/>
      <c r="I176" s="4"/>
      <c r="J176" s="4"/>
      <c r="K176" s="4"/>
      <c r="L176" s="4"/>
      <c r="M176" s="4"/>
      <c r="N176" s="4"/>
      <c r="O176" s="4"/>
      <c r="P176" s="4"/>
      <c r="Q176" s="4"/>
      <c r="R176" s="4"/>
      <c r="S176" s="4"/>
    </row>
    <row r="177" spans="1:19">
      <c r="A177" s="4"/>
      <c r="B177" s="4"/>
      <c r="C177" s="4"/>
      <c r="D177" s="4"/>
      <c r="E177" s="4"/>
      <c r="F177" s="4"/>
      <c r="G177" s="4"/>
      <c r="H177" s="4"/>
      <c r="I177" s="4"/>
      <c r="J177" s="4"/>
      <c r="K177" s="4"/>
      <c r="L177" s="4"/>
      <c r="M177" s="4"/>
      <c r="N177" s="4"/>
      <c r="O177" s="4"/>
      <c r="P177" s="4"/>
      <c r="Q177" s="4"/>
      <c r="R177" s="4"/>
      <c r="S177" s="4"/>
    </row>
    <row r="178" spans="1:19">
      <c r="A178" s="4"/>
      <c r="B178" s="4"/>
      <c r="C178" s="4"/>
      <c r="D178" s="4"/>
      <c r="E178" s="4"/>
      <c r="F178" s="4"/>
      <c r="G178" s="4"/>
      <c r="H178" s="4"/>
      <c r="I178" s="4"/>
      <c r="J178" s="4"/>
      <c r="K178" s="4"/>
      <c r="L178" s="4"/>
      <c r="M178" s="4"/>
      <c r="N178" s="4"/>
      <c r="O178" s="4"/>
      <c r="P178" s="4"/>
      <c r="Q178" s="4"/>
      <c r="R178" s="4"/>
      <c r="S178" s="4"/>
    </row>
    <row r="179" spans="1:19">
      <c r="A179" s="4"/>
      <c r="B179" s="4"/>
      <c r="C179" s="4"/>
      <c r="D179" s="4"/>
      <c r="E179" s="4"/>
      <c r="F179" s="4"/>
      <c r="G179" s="4"/>
      <c r="H179" s="4"/>
      <c r="I179" s="4"/>
      <c r="J179" s="4"/>
      <c r="K179" s="4"/>
      <c r="L179" s="4"/>
      <c r="M179" s="4"/>
      <c r="N179" s="4"/>
      <c r="O179" s="4"/>
      <c r="P179" s="4"/>
      <c r="Q179" s="4"/>
      <c r="R179" s="4"/>
      <c r="S179" s="4"/>
    </row>
    <row r="180" spans="1:19">
      <c r="A180" s="4"/>
      <c r="B180" s="4"/>
      <c r="C180" s="4"/>
      <c r="D180" s="4"/>
      <c r="E180" s="4"/>
      <c r="F180" s="4"/>
      <c r="G180" s="4"/>
      <c r="H180" s="4"/>
      <c r="I180" s="4"/>
      <c r="J180" s="4"/>
      <c r="K180" s="4"/>
      <c r="L180" s="4"/>
      <c r="M180" s="4"/>
      <c r="N180" s="4"/>
      <c r="O180" s="4"/>
      <c r="P180" s="4"/>
      <c r="Q180" s="4"/>
      <c r="R180" s="4"/>
      <c r="S180" s="4"/>
    </row>
    <row r="181" spans="1:19">
      <c r="A181" s="4"/>
      <c r="B181" s="4"/>
      <c r="C181" s="4"/>
      <c r="D181" s="4"/>
      <c r="E181" s="4"/>
      <c r="F181" s="4"/>
      <c r="G181" s="4"/>
      <c r="H181" s="4"/>
      <c r="I181" s="4"/>
      <c r="J181" s="4"/>
      <c r="K181" s="4"/>
      <c r="L181" s="4"/>
      <c r="M181" s="4"/>
      <c r="N181" s="4"/>
      <c r="O181" s="4"/>
      <c r="P181" s="4"/>
      <c r="Q181" s="4"/>
      <c r="R181" s="4"/>
      <c r="S181" s="4"/>
    </row>
    <row r="182" spans="1:19">
      <c r="A182" s="4"/>
      <c r="B182" s="4"/>
      <c r="C182" s="4"/>
      <c r="D182" s="4"/>
      <c r="E182" s="4"/>
      <c r="F182" s="4"/>
      <c r="G182" s="4"/>
      <c r="H182" s="4"/>
      <c r="I182" s="4"/>
      <c r="J182" s="4"/>
      <c r="K182" s="4"/>
      <c r="L182" s="4"/>
      <c r="M182" s="4"/>
      <c r="N182" s="4"/>
      <c r="O182" s="4"/>
      <c r="P182" s="4"/>
      <c r="Q182" s="4"/>
      <c r="R182" s="4"/>
      <c r="S182" s="4"/>
    </row>
    <row r="183" spans="1:19">
      <c r="A183" s="4"/>
      <c r="B183" s="4"/>
      <c r="C183" s="4"/>
      <c r="D183" s="4"/>
      <c r="E183" s="4"/>
      <c r="F183" s="4"/>
      <c r="G183" s="4"/>
      <c r="H183" s="4"/>
      <c r="I183" s="4"/>
      <c r="J183" s="4"/>
      <c r="K183" s="4"/>
      <c r="L183" s="4"/>
      <c r="M183" s="4"/>
      <c r="N183" s="4"/>
      <c r="O183" s="4"/>
      <c r="P183" s="4"/>
      <c r="Q183" s="4"/>
      <c r="R183" s="4"/>
      <c r="S183" s="4"/>
    </row>
    <row r="184" spans="1:19">
      <c r="A184" s="4"/>
      <c r="B184" s="4"/>
      <c r="C184" s="4"/>
      <c r="D184" s="4"/>
      <c r="E184" s="4"/>
      <c r="F184" s="4"/>
      <c r="G184" s="4"/>
      <c r="H184" s="4"/>
      <c r="I184" s="4"/>
      <c r="J184" s="4"/>
      <c r="K184" s="4"/>
      <c r="L184" s="4"/>
      <c r="M184" s="4"/>
      <c r="N184" s="4"/>
      <c r="O184" s="4"/>
      <c r="P184" s="4"/>
      <c r="Q184" s="4"/>
      <c r="R184" s="4"/>
      <c r="S184" s="4"/>
    </row>
    <row r="185" spans="1:19">
      <c r="A185" s="4"/>
      <c r="B185" s="4"/>
      <c r="C185" s="4"/>
      <c r="D185" s="4"/>
      <c r="E185" s="4"/>
      <c r="F185" s="4"/>
      <c r="G185" s="4"/>
      <c r="H185" s="4"/>
      <c r="I185" s="4"/>
      <c r="J185" s="4"/>
      <c r="K185" s="4"/>
      <c r="L185" s="4"/>
      <c r="M185" s="4"/>
      <c r="N185" s="4"/>
      <c r="O185" s="4"/>
      <c r="P185" s="4"/>
      <c r="Q185" s="4"/>
      <c r="R185" s="4"/>
      <c r="S185" s="4"/>
    </row>
    <row r="186" spans="1:19">
      <c r="A186" s="4"/>
      <c r="B186" s="4"/>
      <c r="C186" s="4"/>
      <c r="D186" s="4"/>
      <c r="E186" s="4"/>
      <c r="F186" s="4"/>
      <c r="G186" s="4"/>
      <c r="H186" s="4"/>
      <c r="I186" s="4"/>
      <c r="J186" s="4"/>
      <c r="K186" s="4"/>
      <c r="L186" s="4"/>
      <c r="M186" s="4"/>
      <c r="N186" s="4"/>
      <c r="O186" s="4"/>
      <c r="P186" s="4"/>
      <c r="Q186" s="4"/>
      <c r="R186" s="4"/>
      <c r="S186" s="4"/>
    </row>
    <row r="187" spans="1:19">
      <c r="A187" s="4"/>
      <c r="B187" s="4"/>
      <c r="C187" s="4"/>
      <c r="D187" s="4"/>
      <c r="E187" s="4"/>
      <c r="F187" s="4"/>
      <c r="G187" s="4"/>
      <c r="H187" s="4"/>
      <c r="I187" s="4"/>
      <c r="J187" s="4"/>
      <c r="K187" s="4"/>
      <c r="L187" s="4"/>
      <c r="M187" s="4"/>
      <c r="N187" s="4"/>
      <c r="O187" s="4"/>
      <c r="P187" s="4"/>
      <c r="Q187" s="4"/>
      <c r="R187" s="4"/>
      <c r="S187" s="4"/>
    </row>
    <row r="188" spans="1:19">
      <c r="A188" s="4"/>
      <c r="B188" s="4"/>
      <c r="C188" s="4"/>
      <c r="D188" s="4"/>
      <c r="E188" s="4"/>
      <c r="F188" s="4"/>
      <c r="G188" s="4"/>
      <c r="H188" s="4"/>
      <c r="I188" s="4"/>
      <c r="J188" s="4"/>
      <c r="K188" s="4"/>
      <c r="L188" s="4"/>
      <c r="M188" s="4"/>
      <c r="N188" s="4"/>
      <c r="O188" s="4"/>
      <c r="P188" s="4"/>
      <c r="Q188" s="4"/>
      <c r="R188" s="4"/>
      <c r="S188" s="4"/>
    </row>
    <row r="189" spans="1:19">
      <c r="A189" s="4"/>
      <c r="B189" s="4"/>
      <c r="C189" s="4"/>
      <c r="D189" s="4"/>
      <c r="E189" s="4"/>
      <c r="F189" s="4"/>
      <c r="G189" s="4"/>
      <c r="H189" s="4"/>
      <c r="I189" s="4"/>
      <c r="J189" s="4"/>
      <c r="K189" s="4"/>
      <c r="L189" s="4"/>
      <c r="M189" s="4"/>
      <c r="N189" s="4"/>
      <c r="O189" s="4"/>
      <c r="P189" s="4"/>
      <c r="Q189" s="4"/>
      <c r="R189" s="4"/>
      <c r="S189" s="4"/>
    </row>
    <row r="190" spans="1:19">
      <c r="A190" s="4"/>
      <c r="B190" s="4"/>
      <c r="C190" s="4"/>
      <c r="D190" s="4"/>
      <c r="E190" s="4"/>
      <c r="F190" s="4"/>
      <c r="G190" s="4"/>
      <c r="H190" s="4"/>
      <c r="I190" s="4"/>
      <c r="J190" s="4"/>
      <c r="K190" s="4"/>
      <c r="L190" s="4"/>
      <c r="M190" s="4"/>
      <c r="N190" s="4"/>
      <c r="O190" s="4"/>
      <c r="P190" s="4"/>
      <c r="Q190" s="4"/>
      <c r="R190" s="4"/>
      <c r="S190" s="4"/>
    </row>
    <row r="191" spans="1:19">
      <c r="A191" s="4"/>
      <c r="B191" s="4"/>
      <c r="C191" s="4"/>
      <c r="D191" s="4"/>
      <c r="E191" s="4"/>
      <c r="F191" s="4"/>
      <c r="G191" s="4"/>
      <c r="H191" s="4"/>
      <c r="I191" s="4"/>
      <c r="J191" s="4"/>
      <c r="K191" s="4"/>
      <c r="L191" s="4"/>
      <c r="M191" s="4"/>
      <c r="N191" s="4"/>
      <c r="O191" s="4"/>
      <c r="P191" s="4"/>
      <c r="Q191" s="4"/>
      <c r="R191" s="4"/>
      <c r="S191" s="4"/>
    </row>
    <row r="192" spans="1:19">
      <c r="A192" s="4"/>
      <c r="B192" s="4"/>
      <c r="C192" s="4"/>
      <c r="D192" s="4"/>
      <c r="E192" s="4"/>
      <c r="F192" s="4"/>
      <c r="G192" s="4"/>
      <c r="H192" s="4"/>
      <c r="I192" s="4"/>
      <c r="J192" s="4"/>
      <c r="K192" s="4"/>
      <c r="L192" s="4"/>
      <c r="M192" s="4"/>
      <c r="N192" s="4"/>
      <c r="O192" s="4"/>
      <c r="P192" s="4"/>
      <c r="Q192" s="4"/>
      <c r="R192" s="4"/>
      <c r="S192" s="4"/>
    </row>
    <row r="193" spans="1:19">
      <c r="A193" s="4"/>
      <c r="B193" s="4"/>
      <c r="C193" s="4"/>
      <c r="D193" s="4"/>
      <c r="E193" s="4"/>
      <c r="F193" s="4"/>
      <c r="G193" s="4"/>
      <c r="H193" s="4"/>
      <c r="I193" s="4"/>
      <c r="J193" s="4"/>
      <c r="K193" s="4"/>
      <c r="L193" s="4"/>
      <c r="M193" s="4"/>
      <c r="N193" s="4"/>
      <c r="O193" s="4"/>
      <c r="P193" s="4"/>
      <c r="Q193" s="4"/>
      <c r="R193" s="4"/>
      <c r="S193" s="4"/>
    </row>
    <row r="194" spans="1:19">
      <c r="A194" s="4"/>
      <c r="B194" s="4"/>
      <c r="C194" s="4"/>
      <c r="D194" s="4"/>
      <c r="E194" s="4"/>
      <c r="F194" s="4"/>
      <c r="G194" s="4"/>
      <c r="H194" s="4"/>
      <c r="I194" s="4"/>
      <c r="J194" s="4"/>
      <c r="K194" s="4"/>
      <c r="L194" s="4"/>
      <c r="M194" s="4"/>
      <c r="N194" s="4"/>
      <c r="O194" s="4"/>
      <c r="P194" s="4"/>
      <c r="Q194" s="4"/>
      <c r="R194" s="4"/>
      <c r="S194" s="4"/>
    </row>
    <row r="195" spans="1:19">
      <c r="A195" s="4"/>
      <c r="B195" s="4"/>
      <c r="C195" s="4"/>
      <c r="D195" s="4"/>
      <c r="E195" s="4"/>
      <c r="F195" s="4"/>
      <c r="G195" s="4"/>
      <c r="H195" s="4"/>
      <c r="I195" s="4"/>
      <c r="J195" s="4"/>
      <c r="K195" s="4"/>
      <c r="L195" s="4"/>
      <c r="M195" s="4"/>
      <c r="N195" s="4"/>
      <c r="O195" s="4"/>
      <c r="P195" s="4"/>
      <c r="Q195" s="4"/>
      <c r="R195" s="4"/>
      <c r="S195" s="4"/>
    </row>
    <row r="196" spans="1:19">
      <c r="A196" s="4"/>
      <c r="B196" s="4"/>
      <c r="C196" s="4"/>
      <c r="D196" s="4"/>
      <c r="E196" s="4"/>
      <c r="F196" s="4"/>
      <c r="G196" s="4"/>
      <c r="H196" s="4"/>
      <c r="I196" s="4"/>
      <c r="J196" s="4"/>
      <c r="K196" s="4"/>
      <c r="L196" s="4"/>
      <c r="M196" s="4"/>
      <c r="N196" s="4"/>
      <c r="O196" s="4"/>
      <c r="P196" s="4"/>
      <c r="Q196" s="4"/>
      <c r="R196" s="4"/>
      <c r="S196" s="4"/>
    </row>
    <row r="197" spans="1:19">
      <c r="A197" s="4"/>
      <c r="B197" s="4"/>
      <c r="C197" s="4"/>
      <c r="D197" s="4"/>
      <c r="E197" s="4"/>
      <c r="F197" s="4"/>
      <c r="G197" s="4"/>
      <c r="H197" s="4"/>
      <c r="I197" s="4"/>
      <c r="J197" s="4"/>
      <c r="K197" s="4"/>
      <c r="L197" s="4"/>
      <c r="M197" s="4"/>
      <c r="N197" s="4"/>
      <c r="O197" s="4"/>
      <c r="P197" s="4"/>
      <c r="Q197" s="4"/>
      <c r="R197" s="4"/>
      <c r="S197" s="4"/>
    </row>
    <row r="198" spans="1:19">
      <c r="A198" s="4"/>
      <c r="B198" s="4"/>
      <c r="C198" s="4"/>
      <c r="D198" s="4"/>
      <c r="E198" s="4"/>
      <c r="F198" s="4"/>
      <c r="G198" s="4"/>
      <c r="H198" s="4"/>
      <c r="I198" s="4"/>
      <c r="J198" s="4"/>
      <c r="K198" s="4"/>
      <c r="L198" s="4"/>
      <c r="M198" s="4"/>
      <c r="N198" s="4"/>
      <c r="O198" s="4"/>
      <c r="P198" s="4"/>
      <c r="Q198" s="4"/>
      <c r="R198" s="4"/>
      <c r="S198" s="4"/>
    </row>
    <row r="199" spans="1:19">
      <c r="A199" s="4"/>
      <c r="B199" s="4"/>
      <c r="C199" s="4"/>
      <c r="D199" s="4"/>
      <c r="E199" s="4"/>
      <c r="F199" s="4"/>
      <c r="G199" s="4"/>
      <c r="H199" s="4"/>
      <c r="I199" s="4"/>
      <c r="J199" s="4"/>
      <c r="K199" s="4"/>
      <c r="L199" s="4"/>
      <c r="M199" s="4"/>
      <c r="N199" s="4"/>
      <c r="O199" s="4"/>
      <c r="P199" s="4"/>
      <c r="Q199" s="4"/>
      <c r="R199" s="4"/>
      <c r="S199" s="4"/>
    </row>
    <row r="200" spans="1:19">
      <c r="A200" s="4"/>
      <c r="B200" s="4"/>
      <c r="C200" s="4"/>
      <c r="D200" s="4"/>
      <c r="E200" s="4"/>
      <c r="F200" s="4"/>
      <c r="G200" s="4"/>
      <c r="H200" s="4"/>
      <c r="I200" s="4"/>
      <c r="J200" s="4"/>
      <c r="K200" s="4"/>
      <c r="L200" s="4"/>
      <c r="M200" s="4"/>
      <c r="N200" s="4"/>
      <c r="O200" s="4"/>
      <c r="P200" s="4"/>
      <c r="Q200" s="4"/>
      <c r="R200" s="4"/>
      <c r="S200" s="4"/>
    </row>
    <row r="201" spans="1:19">
      <c r="A201" s="4"/>
      <c r="B201" s="4"/>
      <c r="C201" s="4"/>
      <c r="D201" s="4"/>
      <c r="E201" s="4"/>
      <c r="F201" s="4"/>
      <c r="G201" s="4"/>
      <c r="H201" s="4"/>
      <c r="I201" s="4"/>
      <c r="J201" s="4"/>
      <c r="K201" s="4"/>
      <c r="L201" s="4"/>
      <c r="M201" s="4"/>
      <c r="N201" s="4"/>
      <c r="O201" s="4"/>
      <c r="P201" s="4"/>
      <c r="Q201" s="4"/>
      <c r="R201" s="4"/>
      <c r="S201" s="4"/>
    </row>
    <row r="202" spans="1:19">
      <c r="A202" s="4"/>
      <c r="B202" s="4"/>
      <c r="C202" s="4"/>
      <c r="D202" s="4"/>
      <c r="E202" s="4"/>
      <c r="F202" s="4"/>
      <c r="G202" s="4"/>
      <c r="H202" s="4"/>
      <c r="I202" s="4"/>
      <c r="J202" s="4"/>
      <c r="K202" s="4"/>
      <c r="L202" s="4"/>
      <c r="M202" s="4"/>
      <c r="N202" s="4"/>
      <c r="O202" s="4"/>
      <c r="P202" s="4"/>
      <c r="Q202" s="4"/>
      <c r="R202" s="4"/>
      <c r="S202" s="4"/>
    </row>
    <row r="203" spans="1:19">
      <c r="A203" s="4"/>
      <c r="B203" s="4"/>
      <c r="C203" s="4"/>
      <c r="D203" s="4"/>
      <c r="E203" s="4"/>
      <c r="F203" s="4"/>
      <c r="G203" s="4"/>
      <c r="H203" s="4"/>
      <c r="I203" s="4"/>
      <c r="J203" s="4"/>
      <c r="K203" s="4"/>
      <c r="L203" s="4"/>
      <c r="M203" s="4"/>
      <c r="N203" s="4"/>
      <c r="O203" s="4"/>
      <c r="P203" s="4"/>
      <c r="Q203" s="4"/>
      <c r="R203" s="4"/>
      <c r="S203" s="4"/>
    </row>
    <row r="204" spans="1:19">
      <c r="A204" s="4"/>
      <c r="B204" s="4"/>
      <c r="C204" s="4"/>
      <c r="D204" s="4"/>
      <c r="E204" s="4"/>
      <c r="F204" s="4"/>
      <c r="G204" s="4"/>
      <c r="H204" s="4"/>
      <c r="I204" s="4"/>
      <c r="J204" s="4"/>
      <c r="K204" s="4"/>
      <c r="L204" s="4"/>
      <c r="M204" s="4"/>
      <c r="N204" s="4"/>
      <c r="O204" s="4"/>
      <c r="P204" s="4"/>
      <c r="Q204" s="4"/>
      <c r="R204" s="4"/>
      <c r="S204" s="4"/>
    </row>
    <row r="205" spans="1:19">
      <c r="A205" s="4"/>
      <c r="B205" s="4"/>
      <c r="C205" s="4"/>
      <c r="D205" s="4"/>
      <c r="E205" s="4"/>
      <c r="F205" s="4"/>
      <c r="G205" s="4"/>
      <c r="H205" s="4"/>
      <c r="I205" s="4"/>
      <c r="J205" s="4"/>
      <c r="K205" s="4"/>
      <c r="L205" s="4"/>
      <c r="M205" s="4"/>
      <c r="N205" s="4"/>
      <c r="O205" s="4"/>
      <c r="P205" s="4"/>
      <c r="Q205" s="4"/>
      <c r="R205" s="4"/>
      <c r="S205" s="4"/>
    </row>
    <row r="206" spans="1:19">
      <c r="A206" s="4"/>
      <c r="B206" s="4"/>
      <c r="C206" s="4"/>
      <c r="D206" s="4"/>
      <c r="E206" s="4"/>
      <c r="F206" s="4"/>
      <c r="G206" s="4"/>
      <c r="H206" s="4"/>
      <c r="I206" s="4"/>
      <c r="J206" s="4"/>
      <c r="K206" s="4"/>
      <c r="L206" s="4"/>
      <c r="M206" s="4"/>
      <c r="N206" s="4"/>
      <c r="O206" s="4"/>
      <c r="P206" s="4"/>
      <c r="Q206" s="4"/>
      <c r="R206" s="4"/>
      <c r="S206" s="4"/>
    </row>
    <row r="207" spans="1:19">
      <c r="A207" s="4"/>
      <c r="B207" s="4"/>
      <c r="C207" s="4"/>
      <c r="D207" s="4"/>
      <c r="E207" s="4"/>
      <c r="F207" s="4"/>
      <c r="G207" s="4"/>
      <c r="H207" s="4"/>
      <c r="I207" s="4"/>
      <c r="J207" s="4"/>
      <c r="K207" s="4"/>
      <c r="L207" s="4"/>
      <c r="M207" s="4"/>
      <c r="N207" s="4"/>
      <c r="O207" s="4"/>
      <c r="P207" s="4"/>
      <c r="Q207" s="4"/>
      <c r="R207" s="4"/>
      <c r="S207" s="4"/>
    </row>
    <row r="208" spans="1:19">
      <c r="A208" s="4"/>
      <c r="B208" s="4"/>
      <c r="C208" s="4"/>
      <c r="D208" s="4"/>
      <c r="E208" s="4"/>
      <c r="F208" s="4"/>
      <c r="G208" s="4"/>
      <c r="H208" s="4"/>
      <c r="I208" s="4"/>
      <c r="J208" s="4"/>
      <c r="K208" s="4"/>
      <c r="L208" s="4"/>
      <c r="M208" s="4"/>
      <c r="N208" s="4"/>
      <c r="O208" s="4"/>
      <c r="P208" s="4"/>
      <c r="Q208" s="4"/>
      <c r="R208" s="4"/>
      <c r="S208" s="4"/>
    </row>
    <row r="209" spans="1:19">
      <c r="A209" s="4"/>
      <c r="B209" s="4"/>
      <c r="C209" s="4"/>
      <c r="D209" s="4"/>
      <c r="E209" s="4"/>
      <c r="F209" s="4"/>
      <c r="G209" s="4"/>
      <c r="H209" s="4"/>
      <c r="I209" s="4"/>
      <c r="J209" s="4"/>
      <c r="K209" s="4"/>
      <c r="L209" s="4"/>
      <c r="M209" s="4"/>
      <c r="N209" s="4"/>
      <c r="O209" s="4"/>
      <c r="P209" s="4"/>
      <c r="Q209" s="4"/>
      <c r="R209" s="4"/>
      <c r="S209" s="4"/>
    </row>
    <row r="210" spans="1:19">
      <c r="A210" s="4"/>
      <c r="B210" s="4"/>
      <c r="C210" s="4"/>
      <c r="D210" s="4"/>
      <c r="E210" s="4"/>
      <c r="F210" s="4"/>
      <c r="G210" s="4"/>
      <c r="H210" s="4"/>
      <c r="I210" s="4"/>
      <c r="J210" s="4"/>
      <c r="K210" s="4"/>
      <c r="L210" s="4"/>
      <c r="M210" s="4"/>
      <c r="N210" s="4"/>
      <c r="O210" s="4"/>
      <c r="P210" s="4"/>
      <c r="Q210" s="4"/>
      <c r="R210" s="4"/>
      <c r="S210" s="4"/>
    </row>
    <row r="211" spans="1:19">
      <c r="A211" s="4"/>
      <c r="B211" s="4"/>
      <c r="C211" s="4"/>
      <c r="D211" s="4"/>
      <c r="E211" s="4"/>
      <c r="F211" s="4"/>
      <c r="G211" s="4"/>
      <c r="H211" s="4"/>
      <c r="I211" s="4"/>
      <c r="J211" s="4"/>
      <c r="K211" s="4"/>
      <c r="L211" s="4"/>
      <c r="M211" s="4"/>
      <c r="N211" s="4"/>
      <c r="O211" s="4"/>
      <c r="P211" s="4"/>
      <c r="Q211" s="4"/>
      <c r="R211" s="4"/>
      <c r="S211" s="4"/>
    </row>
    <row r="212" spans="1:19">
      <c r="A212" s="4"/>
      <c r="B212" s="4"/>
      <c r="C212" s="4"/>
      <c r="D212" s="4"/>
      <c r="E212" s="4"/>
      <c r="F212" s="4"/>
      <c r="G212" s="4"/>
      <c r="H212" s="4"/>
      <c r="I212" s="4"/>
      <c r="J212" s="4"/>
      <c r="K212" s="4"/>
      <c r="L212" s="4"/>
      <c r="M212" s="4"/>
      <c r="N212" s="4"/>
      <c r="O212" s="4"/>
      <c r="P212" s="4"/>
      <c r="Q212" s="4"/>
      <c r="R212" s="4"/>
      <c r="S212" s="4"/>
    </row>
    <row r="213" spans="1:19">
      <c r="A213" s="4"/>
      <c r="B213" s="4"/>
      <c r="C213" s="4"/>
      <c r="D213" s="4"/>
      <c r="E213" s="4"/>
      <c r="F213" s="4"/>
      <c r="G213" s="4"/>
      <c r="H213" s="4"/>
      <c r="I213" s="4"/>
      <c r="J213" s="4"/>
      <c r="K213" s="4"/>
      <c r="L213" s="4"/>
      <c r="M213" s="4"/>
      <c r="N213" s="4"/>
      <c r="O213" s="4"/>
      <c r="P213" s="4"/>
      <c r="Q213" s="4"/>
      <c r="R213" s="4"/>
      <c r="S213" s="4"/>
    </row>
    <row r="214" spans="1:19">
      <c r="A214" s="4"/>
      <c r="B214" s="4"/>
      <c r="C214" s="4"/>
      <c r="D214" s="4"/>
      <c r="E214" s="4"/>
      <c r="F214" s="4"/>
      <c r="G214" s="4"/>
      <c r="H214" s="4"/>
      <c r="I214" s="4"/>
      <c r="J214" s="4"/>
      <c r="K214" s="4"/>
      <c r="L214" s="4"/>
      <c r="M214" s="4"/>
      <c r="N214" s="4"/>
      <c r="O214" s="4"/>
      <c r="P214" s="4"/>
      <c r="Q214" s="4"/>
      <c r="R214" s="4"/>
      <c r="S214" s="4"/>
    </row>
    <row r="215" spans="1:19">
      <c r="A215" s="4"/>
      <c r="B215" s="4"/>
      <c r="C215" s="4"/>
      <c r="D215" s="4"/>
      <c r="E215" s="4"/>
      <c r="F215" s="4"/>
      <c r="G215" s="4"/>
      <c r="H215" s="4"/>
      <c r="I215" s="4"/>
      <c r="J215" s="4"/>
      <c r="K215" s="4"/>
      <c r="L215" s="4"/>
      <c r="M215" s="4"/>
      <c r="N215" s="4"/>
      <c r="O215" s="4"/>
      <c r="P215" s="4"/>
      <c r="Q215" s="4"/>
      <c r="R215" s="4"/>
      <c r="S215" s="4"/>
    </row>
    <row r="216" spans="1:19">
      <c r="A216" s="4"/>
      <c r="B216" s="4"/>
      <c r="C216" s="4"/>
      <c r="D216" s="4"/>
      <c r="E216" s="4"/>
      <c r="F216" s="4"/>
      <c r="G216" s="4"/>
      <c r="H216" s="4"/>
      <c r="I216" s="4"/>
      <c r="J216" s="4"/>
      <c r="K216" s="4"/>
      <c r="L216" s="4"/>
      <c r="M216" s="4"/>
      <c r="N216" s="4"/>
      <c r="O216" s="4"/>
      <c r="P216" s="4"/>
      <c r="Q216" s="4"/>
      <c r="R216" s="4"/>
      <c r="S216" s="4"/>
    </row>
    <row r="217" spans="1:19">
      <c r="A217" s="4"/>
      <c r="B217" s="4"/>
      <c r="C217" s="4"/>
      <c r="D217" s="4"/>
      <c r="E217" s="4"/>
      <c r="F217" s="4"/>
      <c r="G217" s="4"/>
      <c r="H217" s="4"/>
      <c r="I217" s="4"/>
      <c r="J217" s="4"/>
      <c r="K217" s="4"/>
      <c r="L217" s="4"/>
      <c r="M217" s="4"/>
      <c r="N217" s="4"/>
      <c r="O217" s="4"/>
      <c r="P217" s="4"/>
      <c r="Q217" s="4"/>
      <c r="R217" s="4"/>
      <c r="S217" s="4"/>
    </row>
    <row r="218" spans="1:19">
      <c r="A218" s="4"/>
      <c r="B218" s="4"/>
      <c r="C218" s="4"/>
      <c r="D218" s="4"/>
      <c r="E218" s="4"/>
      <c r="F218" s="4"/>
      <c r="G218" s="4"/>
      <c r="H218" s="4"/>
      <c r="I218" s="4"/>
      <c r="J218" s="4"/>
      <c r="K218" s="4"/>
      <c r="L218" s="4"/>
      <c r="M218" s="4"/>
      <c r="N218" s="4"/>
      <c r="O218" s="4"/>
      <c r="P218" s="4"/>
      <c r="Q218" s="4"/>
      <c r="R218" s="4"/>
      <c r="S218" s="4"/>
    </row>
    <row r="219" spans="1:19">
      <c r="A219" s="4"/>
      <c r="B219" s="4"/>
      <c r="C219" s="4"/>
      <c r="D219" s="4"/>
      <c r="E219" s="4"/>
      <c r="F219" s="4"/>
      <c r="G219" s="4"/>
      <c r="H219" s="4"/>
      <c r="I219" s="4"/>
      <c r="J219" s="4"/>
      <c r="K219" s="4"/>
      <c r="L219" s="4"/>
      <c r="M219" s="4"/>
      <c r="N219" s="4"/>
      <c r="O219" s="4"/>
      <c r="P219" s="4"/>
      <c r="Q219" s="4"/>
      <c r="R219" s="4"/>
      <c r="S219" s="4"/>
    </row>
    <row r="220" spans="1:19">
      <c r="A220" s="4"/>
      <c r="B220" s="4"/>
      <c r="C220" s="4"/>
      <c r="D220" s="4"/>
      <c r="E220" s="4"/>
      <c r="F220" s="4"/>
      <c r="G220" s="4"/>
      <c r="H220" s="4"/>
      <c r="I220" s="4"/>
      <c r="J220" s="4"/>
      <c r="K220" s="4"/>
      <c r="L220" s="4"/>
      <c r="M220" s="4"/>
      <c r="N220" s="4"/>
      <c r="O220" s="4"/>
      <c r="P220" s="4"/>
      <c r="Q220" s="4"/>
      <c r="R220" s="4"/>
      <c r="S220" s="4"/>
    </row>
    <row r="221" spans="1:19">
      <c r="A221" s="4"/>
      <c r="B221" s="4"/>
      <c r="C221" s="4"/>
      <c r="D221" s="4"/>
      <c r="E221" s="4"/>
      <c r="F221" s="4"/>
      <c r="G221" s="4"/>
      <c r="H221" s="4"/>
      <c r="I221" s="4"/>
      <c r="J221" s="4"/>
      <c r="K221" s="4"/>
      <c r="L221" s="4"/>
      <c r="M221" s="4"/>
      <c r="N221" s="4"/>
      <c r="O221" s="4"/>
      <c r="P221" s="4"/>
      <c r="Q221" s="4"/>
      <c r="R221" s="4"/>
      <c r="S221" s="4"/>
    </row>
    <row r="222" spans="1:19">
      <c r="A222" s="4"/>
      <c r="B222" s="4"/>
      <c r="C222" s="4"/>
      <c r="D222" s="4"/>
      <c r="E222" s="4"/>
      <c r="F222" s="4"/>
      <c r="G222" s="4"/>
      <c r="H222" s="4"/>
      <c r="I222" s="4"/>
      <c r="J222" s="4"/>
      <c r="K222" s="4"/>
      <c r="L222" s="4"/>
      <c r="M222" s="4"/>
      <c r="N222" s="4"/>
      <c r="O222" s="4"/>
      <c r="P222" s="4"/>
      <c r="Q222" s="4"/>
      <c r="R222" s="4"/>
      <c r="S222" s="4"/>
    </row>
    <row r="223" spans="1:19">
      <c r="A223" s="4"/>
      <c r="B223" s="4"/>
      <c r="C223" s="4"/>
      <c r="D223" s="4"/>
      <c r="E223" s="4"/>
      <c r="F223" s="4"/>
      <c r="G223" s="4"/>
      <c r="H223" s="4"/>
      <c r="I223" s="4"/>
      <c r="J223" s="4"/>
      <c r="K223" s="4"/>
      <c r="L223" s="4"/>
      <c r="M223" s="4"/>
      <c r="N223" s="4"/>
      <c r="O223" s="4"/>
      <c r="P223" s="4"/>
      <c r="Q223" s="4"/>
      <c r="R223" s="4"/>
      <c r="S223" s="4"/>
    </row>
    <row r="224" spans="1:19">
      <c r="A224" s="4"/>
      <c r="B224" s="4"/>
      <c r="C224" s="4"/>
      <c r="D224" s="4"/>
      <c r="E224" s="4"/>
      <c r="F224" s="4"/>
      <c r="G224" s="4"/>
      <c r="H224" s="4"/>
      <c r="I224" s="4"/>
      <c r="J224" s="4"/>
      <c r="K224" s="4"/>
      <c r="L224" s="4"/>
      <c r="M224" s="4"/>
      <c r="N224" s="4"/>
      <c r="O224" s="4"/>
      <c r="P224" s="4"/>
      <c r="Q224" s="4"/>
      <c r="R224" s="4"/>
      <c r="S224" s="4"/>
    </row>
    <row r="225" spans="1:19">
      <c r="A225" s="4"/>
      <c r="B225" s="4"/>
      <c r="C225" s="4"/>
      <c r="D225" s="4"/>
      <c r="E225" s="4"/>
      <c r="F225" s="4"/>
      <c r="G225" s="4"/>
      <c r="H225" s="4"/>
      <c r="I225" s="4"/>
      <c r="J225" s="4"/>
      <c r="K225" s="4"/>
      <c r="L225" s="4"/>
      <c r="M225" s="4"/>
      <c r="N225" s="4"/>
      <c r="O225" s="4"/>
      <c r="P225" s="4"/>
      <c r="Q225" s="4"/>
      <c r="R225" s="4"/>
      <c r="S225" s="4"/>
    </row>
    <row r="226" spans="1:19">
      <c r="A226" s="4"/>
      <c r="B226" s="4"/>
      <c r="C226" s="4"/>
      <c r="D226" s="4"/>
      <c r="E226" s="4"/>
      <c r="F226" s="4"/>
      <c r="G226" s="4"/>
      <c r="H226" s="4"/>
      <c r="I226" s="4"/>
      <c r="J226" s="4"/>
      <c r="K226" s="4"/>
      <c r="L226" s="4"/>
      <c r="M226" s="4"/>
      <c r="N226" s="4"/>
      <c r="O226" s="4"/>
      <c r="P226" s="4"/>
      <c r="Q226" s="4"/>
      <c r="R226" s="4"/>
      <c r="S226" s="4"/>
    </row>
    <row r="227" spans="1:19">
      <c r="A227" s="4"/>
      <c r="B227" s="4"/>
      <c r="C227" s="4"/>
      <c r="D227" s="4"/>
      <c r="E227" s="4"/>
      <c r="F227" s="4"/>
      <c r="G227" s="4"/>
      <c r="H227" s="4"/>
      <c r="I227" s="4"/>
      <c r="J227" s="4"/>
      <c r="K227" s="4"/>
      <c r="L227" s="4"/>
      <c r="M227" s="4"/>
      <c r="N227" s="4"/>
      <c r="O227" s="4"/>
      <c r="P227" s="4"/>
      <c r="Q227" s="4"/>
      <c r="R227" s="4"/>
      <c r="S227" s="4"/>
    </row>
    <row r="228" spans="1:19">
      <c r="A228" s="4"/>
      <c r="B228" s="4"/>
      <c r="C228" s="4"/>
      <c r="D228" s="4"/>
      <c r="E228" s="4"/>
      <c r="F228" s="4"/>
      <c r="G228" s="4"/>
      <c r="H228" s="4"/>
      <c r="I228" s="4"/>
      <c r="J228" s="4"/>
      <c r="K228" s="4"/>
      <c r="L228" s="4"/>
      <c r="M228" s="4"/>
      <c r="N228" s="4"/>
      <c r="O228" s="4"/>
      <c r="P228" s="4"/>
      <c r="Q228" s="4"/>
      <c r="R228" s="4"/>
      <c r="S228" s="4"/>
    </row>
    <row r="229" spans="1:19">
      <c r="A229" s="4"/>
      <c r="B229" s="4"/>
      <c r="C229" s="4"/>
      <c r="D229" s="4"/>
      <c r="E229" s="4"/>
      <c r="F229" s="4"/>
      <c r="G229" s="4"/>
      <c r="H229" s="4"/>
      <c r="I229" s="4"/>
      <c r="J229" s="4"/>
      <c r="K229" s="4"/>
      <c r="L229" s="4"/>
      <c r="M229" s="4"/>
      <c r="N229" s="4"/>
      <c r="O229" s="4"/>
      <c r="P229" s="4"/>
      <c r="Q229" s="4"/>
      <c r="R229" s="4"/>
      <c r="S229" s="4"/>
    </row>
    <row r="230" spans="1:19">
      <c r="A230" s="4"/>
      <c r="B230" s="4"/>
      <c r="C230" s="4"/>
      <c r="D230" s="4"/>
      <c r="E230" s="4"/>
      <c r="F230" s="4"/>
      <c r="G230" s="4"/>
      <c r="H230" s="4"/>
      <c r="I230" s="4"/>
      <c r="J230" s="4"/>
      <c r="K230" s="4"/>
      <c r="L230" s="4"/>
      <c r="M230" s="4"/>
      <c r="N230" s="4"/>
      <c r="O230" s="4"/>
      <c r="P230" s="4"/>
      <c r="Q230" s="4"/>
      <c r="R230" s="4"/>
      <c r="S230" s="4"/>
    </row>
    <row r="231" spans="1:19">
      <c r="A231" s="4"/>
      <c r="B231" s="4"/>
      <c r="C231" s="4"/>
      <c r="D231" s="4"/>
      <c r="E231" s="4"/>
      <c r="F231" s="4"/>
      <c r="G231" s="4"/>
      <c r="H231" s="4"/>
      <c r="I231" s="4"/>
      <c r="J231" s="4"/>
      <c r="K231" s="4"/>
      <c r="L231" s="4"/>
      <c r="M231" s="4"/>
      <c r="N231" s="4"/>
      <c r="O231" s="4"/>
      <c r="P231" s="4"/>
      <c r="Q231" s="4"/>
      <c r="R231" s="4"/>
      <c r="S231" s="4"/>
    </row>
    <row r="232" spans="1:19">
      <c r="A232" s="4"/>
      <c r="B232" s="4"/>
      <c r="C232" s="4"/>
      <c r="D232" s="4"/>
      <c r="E232" s="4"/>
      <c r="F232" s="4"/>
      <c r="G232" s="4"/>
      <c r="H232" s="4"/>
      <c r="I232" s="4"/>
      <c r="J232" s="4"/>
      <c r="K232" s="4"/>
      <c r="L232" s="4"/>
      <c r="M232" s="4"/>
      <c r="N232" s="4"/>
      <c r="O232" s="4"/>
      <c r="P232" s="4"/>
      <c r="Q232" s="4"/>
      <c r="R232" s="4"/>
      <c r="S232" s="4"/>
    </row>
    <row r="233" spans="1:19">
      <c r="A233" s="4"/>
      <c r="B233" s="4"/>
      <c r="C233" s="4"/>
      <c r="D233" s="4"/>
      <c r="E233" s="4"/>
      <c r="F233" s="4"/>
      <c r="G233" s="4"/>
      <c r="H233" s="4"/>
      <c r="I233" s="4"/>
      <c r="J233" s="4"/>
      <c r="K233" s="4"/>
      <c r="L233" s="4"/>
      <c r="M233" s="4"/>
      <c r="N233" s="4"/>
      <c r="O233" s="4"/>
      <c r="P233" s="4"/>
      <c r="Q233" s="4"/>
      <c r="R233" s="4"/>
      <c r="S233" s="4"/>
    </row>
    <row r="234" spans="1:19">
      <c r="A234" s="4"/>
      <c r="B234" s="4"/>
      <c r="C234" s="4"/>
      <c r="D234" s="4"/>
      <c r="E234" s="4"/>
      <c r="F234" s="4"/>
      <c r="G234" s="4"/>
      <c r="H234" s="4"/>
      <c r="I234" s="4"/>
      <c r="J234" s="4"/>
      <c r="K234" s="4"/>
      <c r="L234" s="4"/>
      <c r="M234" s="4"/>
      <c r="N234" s="4"/>
      <c r="O234" s="4"/>
      <c r="P234" s="4"/>
      <c r="Q234" s="4"/>
      <c r="R234" s="4"/>
      <c r="S234" s="4"/>
    </row>
    <row r="235" spans="1:19">
      <c r="A235" s="4"/>
      <c r="B235" s="4"/>
      <c r="C235" s="4"/>
      <c r="D235" s="4"/>
      <c r="E235" s="4"/>
      <c r="F235" s="4"/>
      <c r="G235" s="4"/>
      <c r="H235" s="4"/>
      <c r="I235" s="4"/>
      <c r="J235" s="4"/>
      <c r="K235" s="4"/>
      <c r="L235" s="4"/>
      <c r="M235" s="4"/>
      <c r="N235" s="4"/>
      <c r="O235" s="4"/>
      <c r="P235" s="4"/>
      <c r="Q235" s="4"/>
      <c r="R235" s="4"/>
      <c r="S235" s="4"/>
    </row>
    <row r="236" spans="1:19">
      <c r="A236" s="4"/>
      <c r="B236" s="4"/>
      <c r="C236" s="4"/>
      <c r="D236" s="4"/>
      <c r="E236" s="4"/>
      <c r="F236" s="4"/>
      <c r="G236" s="4"/>
      <c r="H236" s="4"/>
      <c r="I236" s="4"/>
      <c r="J236" s="4"/>
      <c r="K236" s="4"/>
      <c r="L236" s="4"/>
      <c r="M236" s="4"/>
      <c r="N236" s="4"/>
      <c r="O236" s="4"/>
      <c r="P236" s="4"/>
      <c r="Q236" s="4"/>
      <c r="R236" s="4"/>
      <c r="S236" s="4"/>
    </row>
    <row r="237" spans="1:19">
      <c r="A237" s="4"/>
      <c r="B237" s="4"/>
      <c r="C237" s="4"/>
      <c r="D237" s="4"/>
      <c r="E237" s="4"/>
      <c r="F237" s="4"/>
      <c r="G237" s="4"/>
      <c r="H237" s="4"/>
      <c r="I237" s="4"/>
      <c r="J237" s="4"/>
      <c r="K237" s="4"/>
      <c r="L237" s="4"/>
      <c r="M237" s="4"/>
      <c r="N237" s="4"/>
      <c r="O237" s="4"/>
      <c r="P237" s="4"/>
      <c r="Q237" s="4"/>
      <c r="R237" s="4"/>
      <c r="S237" s="4"/>
    </row>
    <row r="238" spans="1:19">
      <c r="A238" s="4"/>
      <c r="B238" s="4"/>
      <c r="C238" s="4"/>
      <c r="D238" s="4"/>
      <c r="E238" s="4"/>
      <c r="F238" s="4"/>
      <c r="G238" s="4"/>
      <c r="H238" s="4"/>
      <c r="I238" s="4"/>
      <c r="J238" s="4"/>
      <c r="K238" s="4"/>
      <c r="L238" s="4"/>
      <c r="M238" s="4"/>
      <c r="N238" s="4"/>
      <c r="O238" s="4"/>
      <c r="P238" s="4"/>
      <c r="Q238" s="4"/>
      <c r="R238" s="4"/>
      <c r="S238" s="4"/>
    </row>
    <row r="239" spans="1:19">
      <c r="A239" s="4"/>
      <c r="B239" s="4"/>
      <c r="C239" s="4"/>
      <c r="D239" s="4"/>
      <c r="E239" s="4"/>
      <c r="F239" s="4"/>
      <c r="G239" s="4"/>
      <c r="H239" s="4"/>
      <c r="I239" s="4"/>
      <c r="J239" s="4"/>
      <c r="K239" s="4"/>
      <c r="L239" s="4"/>
      <c r="M239" s="4"/>
      <c r="N239" s="4"/>
      <c r="O239" s="4"/>
      <c r="P239" s="4"/>
      <c r="Q239" s="4"/>
      <c r="R239" s="4"/>
      <c r="S239" s="4"/>
    </row>
    <row r="240" spans="1:19">
      <c r="A240" s="4"/>
      <c r="B240" s="4"/>
      <c r="C240" s="4"/>
      <c r="D240" s="4"/>
      <c r="E240" s="4"/>
      <c r="F240" s="4"/>
      <c r="G240" s="4"/>
      <c r="H240" s="4"/>
      <c r="I240" s="4"/>
      <c r="J240" s="4"/>
      <c r="K240" s="4"/>
      <c r="L240" s="4"/>
      <c r="M240" s="4"/>
      <c r="N240" s="4"/>
      <c r="O240" s="4"/>
      <c r="P240" s="4"/>
      <c r="Q240" s="4"/>
      <c r="R240" s="4"/>
      <c r="S240" s="4"/>
    </row>
    <row r="241" spans="1:19">
      <c r="A241" s="4"/>
      <c r="B241" s="4"/>
      <c r="C241" s="4"/>
      <c r="D241" s="4"/>
      <c r="E241" s="4"/>
      <c r="F241" s="4"/>
      <c r="G241" s="4"/>
      <c r="H241" s="4"/>
      <c r="I241" s="4"/>
      <c r="J241" s="4"/>
      <c r="K241" s="4"/>
      <c r="L241" s="4"/>
      <c r="M241" s="4"/>
      <c r="N241" s="4"/>
      <c r="O241" s="4"/>
      <c r="P241" s="4"/>
      <c r="Q241" s="4"/>
      <c r="R241" s="4"/>
      <c r="S241" s="4"/>
    </row>
    <row r="242" spans="1:19">
      <c r="A242" s="4"/>
      <c r="B242" s="4"/>
      <c r="C242" s="4"/>
      <c r="D242" s="4"/>
      <c r="E242" s="4"/>
      <c r="F242" s="4"/>
      <c r="G242" s="4"/>
      <c r="H242" s="4"/>
      <c r="I242" s="4"/>
      <c r="J242" s="4"/>
      <c r="K242" s="4"/>
      <c r="L242" s="4"/>
      <c r="M242" s="4"/>
      <c r="N242" s="4"/>
      <c r="O242" s="4"/>
      <c r="P242" s="4"/>
      <c r="Q242" s="4"/>
      <c r="R242" s="4"/>
      <c r="S242" s="4"/>
    </row>
    <row r="243" spans="1:19">
      <c r="A243" s="4"/>
      <c r="B243" s="4"/>
      <c r="C243" s="4"/>
      <c r="D243" s="4"/>
      <c r="E243" s="4"/>
      <c r="F243" s="4"/>
      <c r="G243" s="4"/>
      <c r="H243" s="4"/>
      <c r="I243" s="4"/>
      <c r="J243" s="4"/>
      <c r="K243" s="4"/>
      <c r="L243" s="4"/>
      <c r="M243" s="4"/>
      <c r="N243" s="4"/>
      <c r="O243" s="4"/>
      <c r="P243" s="4"/>
      <c r="Q243" s="4"/>
      <c r="R243" s="4"/>
      <c r="S243" s="4"/>
    </row>
    <row r="244" spans="1:19">
      <c r="A244" s="4"/>
      <c r="B244" s="4"/>
      <c r="C244" s="4"/>
      <c r="D244" s="4"/>
      <c r="E244" s="4"/>
      <c r="F244" s="4"/>
      <c r="G244" s="4"/>
      <c r="H244" s="4"/>
      <c r="I244" s="4"/>
      <c r="J244" s="4"/>
      <c r="K244" s="4"/>
      <c r="L244" s="4"/>
      <c r="M244" s="4"/>
      <c r="N244" s="4"/>
      <c r="O244" s="4"/>
      <c r="P244" s="4"/>
      <c r="Q244" s="4"/>
      <c r="R244" s="4"/>
      <c r="S244" s="4"/>
    </row>
    <row r="245" spans="1:19">
      <c r="A245" s="4"/>
      <c r="B245" s="4"/>
      <c r="C245" s="4"/>
      <c r="D245" s="4"/>
      <c r="E245" s="4"/>
      <c r="F245" s="4"/>
      <c r="G245" s="4"/>
      <c r="H245" s="4"/>
      <c r="I245" s="4"/>
      <c r="J245" s="4"/>
      <c r="K245" s="4"/>
      <c r="L245" s="4"/>
      <c r="M245" s="4"/>
      <c r="N245" s="4"/>
      <c r="O245" s="4"/>
      <c r="P245" s="4"/>
      <c r="Q245" s="4"/>
      <c r="R245" s="4"/>
      <c r="S245" s="4"/>
    </row>
    <row r="246" spans="1:19">
      <c r="A246" s="4"/>
      <c r="B246" s="4"/>
      <c r="C246" s="4"/>
      <c r="D246" s="4"/>
      <c r="E246" s="4"/>
      <c r="F246" s="4"/>
      <c r="G246" s="4"/>
      <c r="H246" s="4"/>
      <c r="I246" s="4"/>
      <c r="J246" s="4"/>
      <c r="K246" s="4"/>
      <c r="L246" s="4"/>
      <c r="M246" s="4"/>
      <c r="N246" s="4"/>
      <c r="O246" s="4"/>
      <c r="P246" s="4"/>
      <c r="Q246" s="4"/>
      <c r="R246" s="4"/>
      <c r="S246" s="4"/>
    </row>
    <row r="247" spans="1:19">
      <c r="A247" s="4"/>
      <c r="B247" s="4"/>
      <c r="C247" s="4"/>
      <c r="D247" s="4"/>
      <c r="E247" s="4"/>
      <c r="F247" s="4"/>
      <c r="G247" s="4"/>
      <c r="H247" s="4"/>
      <c r="I247" s="4"/>
      <c r="J247" s="4"/>
      <c r="K247" s="4"/>
      <c r="L247" s="4"/>
      <c r="M247" s="4"/>
      <c r="N247" s="4"/>
      <c r="O247" s="4"/>
      <c r="P247" s="4"/>
      <c r="Q247" s="4"/>
      <c r="R247" s="4"/>
      <c r="S247" s="4"/>
    </row>
    <row r="248" spans="1:19">
      <c r="A248" s="4"/>
      <c r="B248" s="4"/>
      <c r="C248" s="4"/>
      <c r="D248" s="4"/>
      <c r="E248" s="4"/>
      <c r="F248" s="4"/>
      <c r="G248" s="4"/>
      <c r="H248" s="4"/>
      <c r="I248" s="4"/>
      <c r="J248" s="4"/>
      <c r="K248" s="4"/>
      <c r="L248" s="4"/>
      <c r="M248" s="4"/>
      <c r="N248" s="4"/>
      <c r="O248" s="4"/>
      <c r="P248" s="4"/>
      <c r="Q248" s="4"/>
      <c r="R248" s="4"/>
      <c r="S248" s="4"/>
    </row>
    <row r="249" spans="1:19">
      <c r="A249" s="4"/>
      <c r="B249" s="4"/>
      <c r="C249" s="4"/>
      <c r="D249" s="4"/>
      <c r="E249" s="4"/>
      <c r="F249" s="4"/>
      <c r="G249" s="4"/>
      <c r="H249" s="4"/>
      <c r="I249" s="4"/>
      <c r="J249" s="4"/>
      <c r="K249" s="4"/>
      <c r="L249" s="4"/>
      <c r="M249" s="4"/>
      <c r="N249" s="4"/>
      <c r="O249" s="4"/>
      <c r="P249" s="4"/>
      <c r="Q249" s="4"/>
      <c r="R249" s="4"/>
      <c r="S249" s="4"/>
    </row>
    <row r="250" spans="1:19">
      <c r="A250" s="4"/>
      <c r="B250" s="4"/>
      <c r="C250" s="4"/>
      <c r="D250" s="4"/>
      <c r="E250" s="4"/>
      <c r="F250" s="4"/>
      <c r="G250" s="4"/>
      <c r="H250" s="4"/>
      <c r="I250" s="4"/>
      <c r="J250" s="4"/>
      <c r="K250" s="4"/>
      <c r="L250" s="4"/>
      <c r="M250" s="4"/>
      <c r="N250" s="4"/>
      <c r="O250" s="4"/>
      <c r="P250" s="4"/>
      <c r="Q250" s="4"/>
      <c r="R250" s="4"/>
      <c r="S250" s="4"/>
    </row>
    <row r="251" spans="1:19">
      <c r="A251" s="4"/>
      <c r="B251" s="4"/>
      <c r="C251" s="4"/>
      <c r="D251" s="4"/>
      <c r="E251" s="4"/>
      <c r="F251" s="4"/>
      <c r="G251" s="4"/>
      <c r="H251" s="4"/>
      <c r="I251" s="4"/>
      <c r="J251" s="4"/>
      <c r="K251" s="4"/>
      <c r="L251" s="4"/>
      <c r="M251" s="4"/>
      <c r="N251" s="4"/>
      <c r="O251" s="4"/>
      <c r="P251" s="4"/>
      <c r="Q251" s="4"/>
      <c r="R251" s="4"/>
      <c r="S251" s="4"/>
    </row>
    <row r="252" spans="1:19">
      <c r="A252" s="4"/>
      <c r="B252" s="4"/>
      <c r="C252" s="4"/>
      <c r="D252" s="4"/>
      <c r="E252" s="4"/>
      <c r="F252" s="4"/>
      <c r="G252" s="4"/>
      <c r="H252" s="4"/>
      <c r="I252" s="4"/>
      <c r="J252" s="4"/>
      <c r="K252" s="4"/>
      <c r="L252" s="4"/>
      <c r="M252" s="4"/>
      <c r="N252" s="4"/>
      <c r="O252" s="4"/>
      <c r="P252" s="4"/>
      <c r="Q252" s="4"/>
      <c r="R252" s="4"/>
      <c r="S252" s="4"/>
    </row>
    <row r="253" spans="1:19">
      <c r="A253" s="4"/>
      <c r="B253" s="4"/>
      <c r="C253" s="4"/>
      <c r="D253" s="4"/>
      <c r="E253" s="4"/>
      <c r="F253" s="4"/>
      <c r="G253" s="4"/>
      <c r="H253" s="4"/>
      <c r="I253" s="4"/>
      <c r="J253" s="4"/>
      <c r="K253" s="4"/>
      <c r="L253" s="4"/>
      <c r="M253" s="4"/>
      <c r="N253" s="4"/>
      <c r="O253" s="4"/>
      <c r="P253" s="4"/>
      <c r="Q253" s="4"/>
      <c r="R253" s="4"/>
      <c r="S253" s="4"/>
    </row>
    <row r="254" spans="1:19">
      <c r="A254" s="4"/>
      <c r="B254" s="4"/>
      <c r="C254" s="4"/>
      <c r="D254" s="4"/>
      <c r="E254" s="4"/>
      <c r="F254" s="4"/>
      <c r="G254" s="4"/>
      <c r="H254" s="4"/>
      <c r="I254" s="4"/>
      <c r="J254" s="4"/>
      <c r="K254" s="4"/>
      <c r="L254" s="4"/>
      <c r="M254" s="4"/>
      <c r="N254" s="4"/>
      <c r="O254" s="4"/>
      <c r="P254" s="4"/>
      <c r="Q254" s="4"/>
      <c r="R254" s="4"/>
      <c r="S254" s="4"/>
    </row>
    <row r="255" spans="1:19">
      <c r="A255" s="4"/>
      <c r="B255" s="4"/>
      <c r="C255" s="4"/>
      <c r="D255" s="4"/>
      <c r="E255" s="4"/>
      <c r="F255" s="4"/>
      <c r="G255" s="4"/>
      <c r="H255" s="4"/>
      <c r="I255" s="4"/>
      <c r="J255" s="4"/>
      <c r="K255" s="4"/>
      <c r="L255" s="4"/>
      <c r="M255" s="4"/>
      <c r="N255" s="4"/>
      <c r="O255" s="4"/>
      <c r="P255" s="4"/>
      <c r="Q255" s="4"/>
      <c r="R255" s="4"/>
      <c r="S255" s="4"/>
    </row>
    <row r="256" spans="1:19">
      <c r="A256" s="4"/>
      <c r="B256" s="4"/>
      <c r="C256" s="4"/>
      <c r="D256" s="4"/>
      <c r="E256" s="4"/>
      <c r="F256" s="4"/>
      <c r="G256" s="4"/>
      <c r="H256" s="4"/>
      <c r="I256" s="4"/>
      <c r="J256" s="4"/>
      <c r="K256" s="4"/>
      <c r="L256" s="4"/>
      <c r="M256" s="4"/>
      <c r="N256" s="4"/>
      <c r="O256" s="4"/>
      <c r="P256" s="4"/>
      <c r="Q256" s="4"/>
      <c r="R256" s="4"/>
      <c r="S256" s="4"/>
    </row>
    <row r="257" spans="1:19">
      <c r="A257" s="4"/>
      <c r="B257" s="4"/>
      <c r="C257" s="4"/>
      <c r="D257" s="4"/>
      <c r="E257" s="4"/>
      <c r="F257" s="4"/>
      <c r="G257" s="4"/>
      <c r="H257" s="4"/>
      <c r="I257" s="4"/>
      <c r="J257" s="4"/>
      <c r="K257" s="4"/>
      <c r="L257" s="4"/>
      <c r="M257" s="4"/>
      <c r="N257" s="4"/>
      <c r="O257" s="4"/>
      <c r="P257" s="4"/>
      <c r="Q257" s="4"/>
      <c r="R257" s="4"/>
      <c r="S257" s="4"/>
    </row>
    <row r="258" spans="1:19">
      <c r="A258" s="4"/>
      <c r="B258" s="4"/>
      <c r="C258" s="4"/>
      <c r="D258" s="4"/>
      <c r="E258" s="4"/>
      <c r="F258" s="4"/>
      <c r="G258" s="4"/>
      <c r="H258" s="4"/>
      <c r="I258" s="4"/>
      <c r="J258" s="4"/>
      <c r="K258" s="4"/>
      <c r="L258" s="4"/>
      <c r="M258" s="4"/>
      <c r="N258" s="4"/>
      <c r="O258" s="4"/>
      <c r="P258" s="4"/>
      <c r="Q258" s="4"/>
      <c r="R258" s="4"/>
      <c r="S258" s="4"/>
    </row>
    <row r="259" spans="1:19">
      <c r="A259" s="4"/>
      <c r="B259" s="4"/>
      <c r="C259" s="4"/>
      <c r="D259" s="4"/>
      <c r="E259" s="4"/>
      <c r="F259" s="4"/>
      <c r="G259" s="4"/>
      <c r="H259" s="4"/>
      <c r="I259" s="4"/>
      <c r="J259" s="4"/>
      <c r="K259" s="4"/>
      <c r="L259" s="4"/>
      <c r="M259" s="4"/>
      <c r="N259" s="4"/>
      <c r="O259" s="4"/>
      <c r="P259" s="4"/>
      <c r="Q259" s="4"/>
      <c r="R259" s="4"/>
      <c r="S259" s="4"/>
    </row>
    <row r="260" spans="1:19">
      <c r="A260" s="4"/>
      <c r="B260" s="4"/>
      <c r="C260" s="4"/>
      <c r="D260" s="4"/>
      <c r="E260" s="4"/>
      <c r="F260" s="4"/>
      <c r="G260" s="4"/>
      <c r="H260" s="4"/>
      <c r="I260" s="4"/>
      <c r="J260" s="4"/>
      <c r="K260" s="4"/>
      <c r="L260" s="4"/>
      <c r="M260" s="4"/>
      <c r="N260" s="4"/>
      <c r="O260" s="4"/>
      <c r="P260" s="4"/>
      <c r="Q260" s="4"/>
      <c r="R260" s="4"/>
      <c r="S260" s="4"/>
    </row>
    <row r="261" spans="1:19">
      <c r="A261" s="4"/>
      <c r="B261" s="4"/>
      <c r="C261" s="4"/>
      <c r="D261" s="4"/>
      <c r="E261" s="4"/>
      <c r="F261" s="4"/>
      <c r="G261" s="4"/>
      <c r="H261" s="4"/>
      <c r="I261" s="4"/>
      <c r="J261" s="4"/>
      <c r="K261" s="4"/>
      <c r="L261" s="4"/>
      <c r="M261" s="4"/>
      <c r="N261" s="4"/>
      <c r="O261" s="4"/>
      <c r="P261" s="4"/>
      <c r="Q261" s="4"/>
      <c r="R261" s="4"/>
      <c r="S261" s="4"/>
    </row>
    <row r="262" spans="1:19">
      <c r="A262" s="4"/>
      <c r="B262" s="4"/>
      <c r="C262" s="4"/>
      <c r="D262" s="4"/>
      <c r="E262" s="4"/>
      <c r="F262" s="4"/>
      <c r="G262" s="4"/>
      <c r="H262" s="4"/>
      <c r="I262" s="4"/>
      <c r="J262" s="4"/>
      <c r="K262" s="4"/>
      <c r="L262" s="4"/>
      <c r="M262" s="4"/>
      <c r="N262" s="4"/>
      <c r="O262" s="4"/>
      <c r="P262" s="4"/>
      <c r="Q262" s="4"/>
      <c r="R262" s="4"/>
      <c r="S262" s="4"/>
    </row>
    <row r="263" spans="1:19">
      <c r="A263" s="4"/>
      <c r="B263" s="4"/>
      <c r="C263" s="4"/>
      <c r="D263" s="4"/>
      <c r="E263" s="4"/>
      <c r="F263" s="4"/>
      <c r="G263" s="4"/>
      <c r="H263" s="4"/>
      <c r="I263" s="4"/>
      <c r="J263" s="4"/>
      <c r="K263" s="4"/>
      <c r="L263" s="4"/>
      <c r="M263" s="4"/>
      <c r="N263" s="4"/>
      <c r="O263" s="4"/>
      <c r="P263" s="4"/>
      <c r="Q263" s="4"/>
      <c r="R263" s="4"/>
      <c r="S263" s="4"/>
    </row>
    <row r="264" spans="1:19">
      <c r="A264" s="4"/>
      <c r="B264" s="4"/>
      <c r="C264" s="4"/>
      <c r="D264" s="4"/>
      <c r="E264" s="4"/>
      <c r="F264" s="4"/>
      <c r="G264" s="4"/>
      <c r="H264" s="4"/>
      <c r="I264" s="4"/>
      <c r="J264" s="4"/>
      <c r="K264" s="4"/>
      <c r="L264" s="4"/>
      <c r="M264" s="4"/>
      <c r="N264" s="4"/>
      <c r="O264" s="4"/>
      <c r="P264" s="4"/>
      <c r="Q264" s="4"/>
      <c r="R264" s="4"/>
      <c r="S264" s="4"/>
    </row>
    <row r="265" spans="1:19">
      <c r="A265" s="4"/>
      <c r="B265" s="4"/>
      <c r="C265" s="4"/>
      <c r="D265" s="4"/>
      <c r="E265" s="4"/>
      <c r="F265" s="4"/>
      <c r="G265" s="4"/>
      <c r="H265" s="4"/>
      <c r="I265" s="4"/>
      <c r="J265" s="4"/>
      <c r="K265" s="4"/>
      <c r="L265" s="4"/>
      <c r="M265" s="4"/>
      <c r="N265" s="4"/>
      <c r="O265" s="4"/>
      <c r="P265" s="4"/>
      <c r="Q265" s="4"/>
      <c r="R265" s="4"/>
      <c r="S265" s="4"/>
    </row>
    <row r="266" spans="1:19">
      <c r="A266" s="4"/>
      <c r="B266" s="4"/>
      <c r="C266" s="4"/>
      <c r="D266" s="4"/>
      <c r="E266" s="4"/>
      <c r="F266" s="4"/>
      <c r="G266" s="4"/>
      <c r="H266" s="4"/>
      <c r="I266" s="4"/>
      <c r="J266" s="4"/>
      <c r="K266" s="4"/>
      <c r="L266" s="4"/>
      <c r="M266" s="4"/>
      <c r="N266" s="4"/>
      <c r="O266" s="4"/>
      <c r="P266" s="4"/>
      <c r="Q266" s="4"/>
      <c r="R266" s="4"/>
      <c r="S266" s="4"/>
    </row>
    <row r="267" spans="1:19">
      <c r="A267" s="4"/>
      <c r="B267" s="4"/>
      <c r="C267" s="4"/>
      <c r="D267" s="4"/>
      <c r="E267" s="4"/>
      <c r="F267" s="4"/>
      <c r="G267" s="4"/>
      <c r="H267" s="4"/>
      <c r="I267" s="4"/>
      <c r="J267" s="4"/>
      <c r="K267" s="4"/>
      <c r="L267" s="4"/>
      <c r="M267" s="4"/>
      <c r="N267" s="4"/>
      <c r="O267" s="4"/>
      <c r="P267" s="4"/>
      <c r="Q267" s="4"/>
      <c r="R267" s="4"/>
      <c r="S267" s="4"/>
    </row>
    <row r="268" spans="1:19">
      <c r="A268" s="4"/>
      <c r="B268" s="4"/>
      <c r="C268" s="4"/>
      <c r="D268" s="4"/>
      <c r="E268" s="4"/>
      <c r="F268" s="4"/>
      <c r="G268" s="4"/>
      <c r="H268" s="4"/>
      <c r="I268" s="4"/>
      <c r="J268" s="4"/>
      <c r="K268" s="4"/>
      <c r="L268" s="4"/>
      <c r="M268" s="4"/>
      <c r="N268" s="4"/>
      <c r="O268" s="4"/>
      <c r="P268" s="4"/>
      <c r="Q268" s="4"/>
      <c r="R268" s="4"/>
      <c r="S268" s="4"/>
    </row>
    <row r="269" spans="1:19">
      <c r="A269" s="4"/>
      <c r="B269" s="4"/>
      <c r="C269" s="4"/>
      <c r="D269" s="4"/>
      <c r="E269" s="4"/>
      <c r="F269" s="4"/>
      <c r="G269" s="4"/>
      <c r="H269" s="4"/>
      <c r="I269" s="4"/>
      <c r="J269" s="4"/>
      <c r="K269" s="4"/>
      <c r="L269" s="4"/>
      <c r="M269" s="4"/>
      <c r="N269" s="4"/>
      <c r="O269" s="4"/>
      <c r="P269" s="4"/>
      <c r="Q269" s="4"/>
      <c r="R269" s="4"/>
      <c r="S269" s="4"/>
    </row>
    <row r="270" spans="1:19">
      <c r="A270" s="4"/>
      <c r="B270" s="4"/>
      <c r="C270" s="4"/>
      <c r="D270" s="4"/>
      <c r="E270" s="4"/>
      <c r="F270" s="4"/>
      <c r="G270" s="4"/>
      <c r="H270" s="4"/>
      <c r="I270" s="4"/>
      <c r="J270" s="4"/>
      <c r="K270" s="4"/>
      <c r="L270" s="4"/>
      <c r="M270" s="4"/>
      <c r="N270" s="4"/>
      <c r="O270" s="4"/>
      <c r="P270" s="4"/>
      <c r="Q270" s="4"/>
      <c r="R270" s="4"/>
      <c r="S270" s="4"/>
    </row>
    <row r="271" spans="1:19">
      <c r="A271" s="4"/>
      <c r="B271" s="4"/>
      <c r="C271" s="4"/>
      <c r="D271" s="4"/>
      <c r="E271" s="4"/>
      <c r="F271" s="4"/>
      <c r="G271" s="4"/>
      <c r="H271" s="4"/>
      <c r="I271" s="4"/>
      <c r="J271" s="4"/>
      <c r="K271" s="4"/>
      <c r="L271" s="4"/>
      <c r="M271" s="4"/>
      <c r="N271" s="4"/>
      <c r="O271" s="4"/>
      <c r="P271" s="4"/>
      <c r="Q271" s="4"/>
      <c r="R271" s="4"/>
      <c r="S271" s="4"/>
    </row>
    <row r="272" spans="1:19">
      <c r="A272" s="4"/>
      <c r="B272" s="4"/>
      <c r="C272" s="4"/>
      <c r="D272" s="4"/>
      <c r="E272" s="4"/>
      <c r="F272" s="4"/>
      <c r="G272" s="4"/>
      <c r="H272" s="4"/>
      <c r="I272" s="4"/>
      <c r="J272" s="4"/>
      <c r="K272" s="4"/>
      <c r="L272" s="4"/>
      <c r="M272" s="4"/>
      <c r="N272" s="4"/>
      <c r="O272" s="4"/>
      <c r="P272" s="4"/>
      <c r="Q272" s="4"/>
      <c r="R272" s="4"/>
      <c r="S272" s="4"/>
    </row>
    <row r="273" spans="1:19">
      <c r="A273" s="4"/>
      <c r="B273" s="4"/>
      <c r="C273" s="4"/>
      <c r="D273" s="4"/>
      <c r="E273" s="4"/>
      <c r="F273" s="4"/>
      <c r="G273" s="4"/>
      <c r="H273" s="4"/>
      <c r="I273" s="4"/>
      <c r="J273" s="4"/>
      <c r="K273" s="4"/>
      <c r="L273" s="4"/>
      <c r="M273" s="4"/>
      <c r="N273" s="4"/>
      <c r="O273" s="4"/>
      <c r="P273" s="4"/>
      <c r="Q273" s="4"/>
      <c r="R273" s="4"/>
      <c r="S273" s="4"/>
    </row>
    <row r="274" spans="1:19">
      <c r="A274" s="4"/>
      <c r="B274" s="4"/>
      <c r="C274" s="4"/>
      <c r="D274" s="4"/>
      <c r="E274" s="4"/>
      <c r="F274" s="4"/>
      <c r="G274" s="4"/>
      <c r="H274" s="4"/>
      <c r="I274" s="4"/>
      <c r="J274" s="4"/>
      <c r="K274" s="4"/>
      <c r="L274" s="4"/>
      <c r="M274" s="4"/>
      <c r="N274" s="4"/>
      <c r="O274" s="4"/>
      <c r="P274" s="4"/>
      <c r="Q274" s="4"/>
      <c r="R274" s="4"/>
      <c r="S274" s="4"/>
    </row>
    <row r="275" spans="1:19">
      <c r="A275" s="4"/>
      <c r="B275" s="4"/>
      <c r="C275" s="4"/>
      <c r="D275" s="4"/>
      <c r="E275" s="4"/>
      <c r="F275" s="4"/>
      <c r="G275" s="4"/>
      <c r="H275" s="4"/>
      <c r="I275" s="4"/>
      <c r="J275" s="4"/>
      <c r="K275" s="4"/>
      <c r="L275" s="4"/>
      <c r="M275" s="4"/>
      <c r="N275" s="4"/>
      <c r="O275" s="4"/>
      <c r="P275" s="4"/>
      <c r="Q275" s="4"/>
      <c r="R275" s="4"/>
      <c r="S275" s="4"/>
    </row>
    <row r="276" spans="1:19">
      <c r="A276" s="4"/>
      <c r="B276" s="4"/>
      <c r="C276" s="4"/>
      <c r="D276" s="4"/>
      <c r="E276" s="4"/>
      <c r="F276" s="4"/>
      <c r="G276" s="4"/>
      <c r="H276" s="4"/>
      <c r="I276" s="4"/>
      <c r="J276" s="4"/>
      <c r="K276" s="4"/>
      <c r="L276" s="4"/>
      <c r="M276" s="4"/>
      <c r="N276" s="4"/>
      <c r="O276" s="4"/>
      <c r="P276" s="4"/>
      <c r="Q276" s="4"/>
      <c r="R276" s="4"/>
      <c r="S276" s="4"/>
    </row>
    <row r="277" spans="1:19">
      <c r="A277" s="4"/>
      <c r="B277" s="4"/>
      <c r="C277" s="4"/>
      <c r="D277" s="4"/>
      <c r="E277" s="4"/>
      <c r="F277" s="4"/>
      <c r="G277" s="4"/>
      <c r="H277" s="4"/>
      <c r="I277" s="4"/>
      <c r="J277" s="4"/>
      <c r="K277" s="4"/>
      <c r="L277" s="4"/>
      <c r="M277" s="4"/>
      <c r="N277" s="4"/>
      <c r="O277" s="4"/>
      <c r="P277" s="4"/>
      <c r="Q277" s="4"/>
      <c r="R277" s="4"/>
      <c r="S277" s="4"/>
    </row>
    <row r="278" spans="1:19">
      <c r="A278" s="4"/>
      <c r="B278" s="4"/>
      <c r="C278" s="4"/>
      <c r="D278" s="4"/>
      <c r="E278" s="4"/>
      <c r="F278" s="4"/>
      <c r="G278" s="4"/>
      <c r="H278" s="4"/>
      <c r="I278" s="4"/>
      <c r="J278" s="4"/>
      <c r="K278" s="4"/>
      <c r="L278" s="4"/>
      <c r="M278" s="4"/>
      <c r="N278" s="4"/>
      <c r="O278" s="4"/>
      <c r="P278" s="4"/>
      <c r="Q278" s="4"/>
      <c r="R278" s="4"/>
      <c r="S278" s="4"/>
    </row>
    <row r="279" spans="1:19">
      <c r="A279" s="4"/>
      <c r="B279" s="4"/>
      <c r="C279" s="4"/>
      <c r="D279" s="4"/>
      <c r="E279" s="4"/>
      <c r="F279" s="4"/>
      <c r="G279" s="4"/>
      <c r="H279" s="4"/>
      <c r="I279" s="4"/>
      <c r="J279" s="4"/>
      <c r="K279" s="4"/>
      <c r="L279" s="4"/>
      <c r="M279" s="4"/>
      <c r="N279" s="4"/>
      <c r="O279" s="4"/>
      <c r="P279" s="4"/>
      <c r="Q279" s="4"/>
      <c r="R279" s="4"/>
      <c r="S279" s="4"/>
    </row>
    <row r="280" spans="1:19">
      <c r="A280" s="4"/>
      <c r="B280" s="4"/>
      <c r="C280" s="4"/>
      <c r="D280" s="4"/>
      <c r="E280" s="4"/>
      <c r="F280" s="4"/>
      <c r="G280" s="4"/>
      <c r="H280" s="4"/>
      <c r="I280" s="4"/>
      <c r="J280" s="4"/>
      <c r="K280" s="4"/>
      <c r="L280" s="4"/>
      <c r="M280" s="4"/>
      <c r="N280" s="4"/>
      <c r="O280" s="4"/>
      <c r="P280" s="4"/>
      <c r="Q280" s="4"/>
      <c r="R280" s="4"/>
      <c r="S280" s="4"/>
    </row>
    <row r="281" spans="1:19">
      <c r="A281" s="4"/>
      <c r="B281" s="4"/>
      <c r="C281" s="4"/>
      <c r="D281" s="4"/>
      <c r="E281" s="4"/>
      <c r="F281" s="4"/>
      <c r="G281" s="4"/>
      <c r="H281" s="4"/>
      <c r="I281" s="4"/>
      <c r="J281" s="4"/>
      <c r="K281" s="4"/>
      <c r="L281" s="4"/>
      <c r="M281" s="4"/>
      <c r="N281" s="4"/>
      <c r="O281" s="4"/>
      <c r="P281" s="4"/>
      <c r="Q281" s="4"/>
      <c r="R281" s="4"/>
      <c r="S281" s="4"/>
    </row>
    <row r="282" spans="1:19">
      <c r="A282" s="4"/>
      <c r="B282" s="4"/>
      <c r="C282" s="4"/>
      <c r="D282" s="4"/>
      <c r="E282" s="4"/>
      <c r="F282" s="4"/>
      <c r="G282" s="4"/>
      <c r="H282" s="4"/>
      <c r="I282" s="4"/>
      <c r="J282" s="4"/>
      <c r="K282" s="4"/>
      <c r="L282" s="4"/>
      <c r="M282" s="4"/>
      <c r="N282" s="4"/>
      <c r="O282" s="4"/>
      <c r="P282" s="4"/>
      <c r="Q282" s="4"/>
      <c r="R282" s="4"/>
      <c r="S282" s="4"/>
    </row>
    <row r="283" spans="1:19">
      <c r="A283" s="4"/>
      <c r="B283" s="4"/>
      <c r="C283" s="4"/>
      <c r="D283" s="4"/>
      <c r="E283" s="4"/>
      <c r="F283" s="4"/>
      <c r="G283" s="4"/>
      <c r="H283" s="4"/>
      <c r="I283" s="4"/>
      <c r="J283" s="4"/>
      <c r="K283" s="4"/>
      <c r="L283" s="4"/>
      <c r="M283" s="4"/>
      <c r="N283" s="4"/>
      <c r="O283" s="4"/>
      <c r="P283" s="4"/>
      <c r="Q283" s="4"/>
      <c r="R283" s="4"/>
      <c r="S283" s="4"/>
    </row>
    <row r="284" spans="1:19">
      <c r="A284" s="4"/>
      <c r="B284" s="4"/>
      <c r="C284" s="4"/>
      <c r="D284" s="4"/>
      <c r="E284" s="4"/>
      <c r="F284" s="4"/>
      <c r="G284" s="4"/>
      <c r="H284" s="4"/>
      <c r="I284" s="4"/>
      <c r="J284" s="4"/>
      <c r="K284" s="4"/>
      <c r="L284" s="4"/>
      <c r="M284" s="4"/>
      <c r="N284" s="4"/>
      <c r="O284" s="4"/>
      <c r="P284" s="4"/>
      <c r="Q284" s="4"/>
      <c r="R284" s="4"/>
      <c r="S284" s="4"/>
    </row>
    <row r="285" spans="1:19">
      <c r="A285" s="4"/>
      <c r="B285" s="4"/>
      <c r="C285" s="4"/>
      <c r="D285" s="4"/>
      <c r="E285" s="4"/>
      <c r="F285" s="4"/>
      <c r="G285" s="4"/>
      <c r="H285" s="4"/>
      <c r="I285" s="4"/>
      <c r="J285" s="4"/>
      <c r="K285" s="4"/>
      <c r="L285" s="4"/>
      <c r="M285" s="4"/>
      <c r="N285" s="4"/>
      <c r="O285" s="4"/>
      <c r="P285" s="4"/>
      <c r="Q285" s="4"/>
      <c r="R285" s="4"/>
      <c r="S285" s="4"/>
    </row>
    <row r="286" spans="1:19">
      <c r="A286" s="4"/>
      <c r="B286" s="4"/>
      <c r="C286" s="4"/>
      <c r="D286" s="4"/>
      <c r="E286" s="4"/>
      <c r="F286" s="4"/>
      <c r="G286" s="4"/>
      <c r="H286" s="4"/>
      <c r="I286" s="4"/>
      <c r="J286" s="4"/>
      <c r="K286" s="4"/>
      <c r="L286" s="4"/>
      <c r="M286" s="4"/>
      <c r="N286" s="4"/>
      <c r="O286" s="4"/>
      <c r="P286" s="4"/>
      <c r="Q286" s="4"/>
      <c r="R286" s="4"/>
      <c r="S286" s="4"/>
    </row>
    <row r="287" spans="1:19">
      <c r="A287" s="4"/>
      <c r="B287" s="4"/>
      <c r="C287" s="4"/>
      <c r="D287" s="4"/>
      <c r="E287" s="4"/>
      <c r="F287" s="4"/>
      <c r="G287" s="4"/>
      <c r="H287" s="4"/>
      <c r="I287" s="4"/>
      <c r="J287" s="4"/>
      <c r="K287" s="4"/>
      <c r="L287" s="4"/>
      <c r="M287" s="4"/>
      <c r="N287" s="4"/>
      <c r="O287" s="4"/>
      <c r="P287" s="4"/>
      <c r="Q287" s="4"/>
      <c r="R287" s="4"/>
      <c r="S287" s="4"/>
    </row>
    <row r="288" spans="1:19">
      <c r="A288" s="4"/>
      <c r="B288" s="4"/>
      <c r="C288" s="4"/>
      <c r="D288" s="4"/>
      <c r="E288" s="4"/>
      <c r="F288" s="4"/>
      <c r="G288" s="4"/>
      <c r="H288" s="4"/>
      <c r="I288" s="4"/>
      <c r="J288" s="4"/>
      <c r="K288" s="4"/>
      <c r="L288" s="4"/>
      <c r="M288" s="4"/>
      <c r="N288" s="4"/>
      <c r="O288" s="4"/>
      <c r="P288" s="4"/>
      <c r="Q288" s="4"/>
      <c r="R288" s="4"/>
      <c r="S288" s="4"/>
    </row>
    <row r="289" spans="1:19">
      <c r="A289" s="4"/>
      <c r="B289" s="4"/>
      <c r="C289" s="4"/>
      <c r="D289" s="4"/>
      <c r="E289" s="4"/>
      <c r="F289" s="4"/>
      <c r="G289" s="4"/>
      <c r="H289" s="4"/>
      <c r="I289" s="4"/>
      <c r="J289" s="4"/>
      <c r="K289" s="4"/>
      <c r="L289" s="4"/>
      <c r="M289" s="4"/>
      <c r="N289" s="4"/>
      <c r="O289" s="4"/>
      <c r="P289" s="4"/>
      <c r="Q289" s="4"/>
      <c r="R289" s="4"/>
      <c r="S289" s="4"/>
    </row>
    <row r="290" spans="1:19">
      <c r="A290" s="4"/>
      <c r="B290" s="4"/>
      <c r="C290" s="4"/>
      <c r="D290" s="4"/>
      <c r="E290" s="4"/>
      <c r="F290" s="4"/>
      <c r="G290" s="4"/>
      <c r="H290" s="4"/>
      <c r="I290" s="4"/>
      <c r="J290" s="4"/>
      <c r="K290" s="4"/>
      <c r="L290" s="4"/>
      <c r="M290" s="4"/>
      <c r="N290" s="4"/>
      <c r="O290" s="4"/>
      <c r="P290" s="4"/>
      <c r="Q290" s="4"/>
      <c r="R290" s="4"/>
      <c r="S290" s="4"/>
    </row>
    <row r="291" spans="1:19">
      <c r="A291" s="4"/>
      <c r="B291" s="4"/>
      <c r="C291" s="4"/>
      <c r="D291" s="4"/>
      <c r="E291" s="4"/>
      <c r="F291" s="4"/>
      <c r="G291" s="4"/>
      <c r="H291" s="4"/>
      <c r="I291" s="4"/>
      <c r="J291" s="4"/>
      <c r="K291" s="4"/>
      <c r="L291" s="4"/>
      <c r="M291" s="4"/>
      <c r="N291" s="4"/>
      <c r="O291" s="4"/>
      <c r="P291" s="4"/>
      <c r="Q291" s="4"/>
      <c r="R291" s="4"/>
      <c r="S291" s="4"/>
    </row>
    <row r="292" spans="1:19">
      <c r="A292" s="4"/>
      <c r="B292" s="4"/>
      <c r="C292" s="4"/>
      <c r="D292" s="4"/>
      <c r="E292" s="4"/>
      <c r="F292" s="4"/>
      <c r="G292" s="4"/>
      <c r="H292" s="4"/>
      <c r="I292" s="4"/>
      <c r="J292" s="4"/>
      <c r="K292" s="4"/>
      <c r="L292" s="4"/>
      <c r="M292" s="4"/>
      <c r="N292" s="4"/>
      <c r="O292" s="4"/>
      <c r="P292" s="4"/>
      <c r="Q292" s="4"/>
      <c r="R292" s="4"/>
      <c r="S292" s="4"/>
    </row>
    <row r="293" spans="1:19">
      <c r="A293" s="4"/>
      <c r="B293" s="4"/>
      <c r="C293" s="4"/>
      <c r="D293" s="4"/>
      <c r="E293" s="4"/>
      <c r="F293" s="4"/>
      <c r="G293" s="4"/>
      <c r="H293" s="4"/>
      <c r="I293" s="4"/>
      <c r="J293" s="4"/>
      <c r="K293" s="4"/>
      <c r="L293" s="4"/>
      <c r="M293" s="4"/>
      <c r="N293" s="4"/>
      <c r="O293" s="4"/>
      <c r="P293" s="4"/>
      <c r="Q293" s="4"/>
      <c r="R293" s="4"/>
      <c r="S293" s="4"/>
    </row>
    <row r="294" spans="1:19">
      <c r="A294" s="4"/>
      <c r="B294" s="4"/>
      <c r="C294" s="4"/>
      <c r="D294" s="4"/>
      <c r="E294" s="4"/>
      <c r="F294" s="4"/>
      <c r="G294" s="4"/>
      <c r="H294" s="4"/>
      <c r="I294" s="4"/>
      <c r="J294" s="4"/>
      <c r="K294" s="4"/>
      <c r="L294" s="4"/>
      <c r="M294" s="4"/>
      <c r="N294" s="4"/>
      <c r="O294" s="4"/>
      <c r="P294" s="4"/>
      <c r="Q294" s="4"/>
      <c r="R294" s="4"/>
      <c r="S294" s="4"/>
    </row>
    <row r="295" spans="1:19">
      <c r="A295" s="4"/>
      <c r="B295" s="4"/>
      <c r="C295" s="4"/>
      <c r="D295" s="4"/>
      <c r="E295" s="4"/>
      <c r="F295" s="4"/>
      <c r="G295" s="4"/>
      <c r="H295" s="4"/>
      <c r="I295" s="4"/>
      <c r="J295" s="4"/>
      <c r="K295" s="4"/>
      <c r="L295" s="4"/>
      <c r="M295" s="4"/>
      <c r="N295" s="4"/>
      <c r="O295" s="4"/>
      <c r="P295" s="4"/>
      <c r="Q295" s="4"/>
      <c r="R295" s="4"/>
      <c r="S295" s="4"/>
    </row>
    <row r="296" spans="1:19">
      <c r="A296" s="4"/>
      <c r="B296" s="4"/>
      <c r="C296" s="4"/>
      <c r="D296" s="4"/>
      <c r="E296" s="4"/>
      <c r="F296" s="4"/>
      <c r="G296" s="4"/>
      <c r="H296" s="4"/>
      <c r="I296" s="4"/>
      <c r="J296" s="4"/>
      <c r="K296" s="4"/>
      <c r="L296" s="4"/>
      <c r="M296" s="4"/>
      <c r="N296" s="4"/>
      <c r="O296" s="4"/>
      <c r="P296" s="4"/>
      <c r="Q296" s="4"/>
      <c r="R296" s="4"/>
      <c r="S296" s="4"/>
    </row>
    <row r="297" spans="1:19">
      <c r="A297" s="4"/>
      <c r="B297" s="4"/>
      <c r="C297" s="4"/>
      <c r="D297" s="4"/>
      <c r="E297" s="4"/>
      <c r="F297" s="4"/>
      <c r="G297" s="4"/>
      <c r="H297" s="4"/>
      <c r="I297" s="4"/>
      <c r="J297" s="4"/>
      <c r="K297" s="4"/>
      <c r="L297" s="4"/>
      <c r="M297" s="4"/>
      <c r="N297" s="4"/>
      <c r="O297" s="4"/>
      <c r="P297" s="4"/>
      <c r="Q297" s="4"/>
      <c r="R297" s="4"/>
      <c r="S297" s="4"/>
    </row>
    <row r="298" spans="1:19">
      <c r="A298" s="4"/>
      <c r="B298" s="4"/>
      <c r="C298" s="4"/>
      <c r="D298" s="4"/>
      <c r="E298" s="4"/>
      <c r="F298" s="4"/>
      <c r="G298" s="4"/>
      <c r="H298" s="4"/>
      <c r="I298" s="4"/>
      <c r="J298" s="4"/>
      <c r="K298" s="4"/>
      <c r="L298" s="4"/>
      <c r="M298" s="4"/>
      <c r="N298" s="4"/>
      <c r="O298" s="4"/>
      <c r="P298" s="4"/>
      <c r="Q298" s="4"/>
      <c r="R298" s="4"/>
      <c r="S298" s="4"/>
    </row>
    <row r="299" spans="1:19">
      <c r="A299" s="4"/>
      <c r="B299" s="4"/>
      <c r="C299" s="4"/>
      <c r="D299" s="4"/>
      <c r="E299" s="4"/>
      <c r="F299" s="4"/>
      <c r="G299" s="4"/>
      <c r="H299" s="4"/>
      <c r="I299" s="4"/>
      <c r="J299" s="4"/>
      <c r="K299" s="4"/>
      <c r="L299" s="4"/>
      <c r="M299" s="4"/>
      <c r="N299" s="4"/>
      <c r="O299" s="4"/>
      <c r="P299" s="4"/>
      <c r="Q299" s="4"/>
      <c r="R299" s="4"/>
      <c r="S299" s="4"/>
    </row>
    <row r="300" spans="1:19">
      <c r="A300" s="4"/>
      <c r="B300" s="4"/>
      <c r="C300" s="4"/>
      <c r="D300" s="4"/>
      <c r="E300" s="4"/>
      <c r="F300" s="4"/>
      <c r="G300" s="4"/>
      <c r="H300" s="4"/>
      <c r="I300" s="4"/>
      <c r="J300" s="4"/>
      <c r="K300" s="4"/>
      <c r="L300" s="4"/>
      <c r="M300" s="4"/>
      <c r="N300" s="4"/>
      <c r="O300" s="4"/>
      <c r="P300" s="4"/>
      <c r="Q300" s="4"/>
      <c r="R300" s="4"/>
      <c r="S300" s="4"/>
    </row>
    <row r="301" spans="1:19">
      <c r="A301" s="4"/>
      <c r="B301" s="4"/>
      <c r="C301" s="4"/>
      <c r="D301" s="4"/>
      <c r="E301" s="4"/>
      <c r="F301" s="4"/>
      <c r="G301" s="4"/>
      <c r="H301" s="4"/>
      <c r="I301" s="4"/>
      <c r="J301" s="4"/>
      <c r="K301" s="4"/>
      <c r="L301" s="4"/>
      <c r="M301" s="4"/>
      <c r="N301" s="4"/>
      <c r="O301" s="4"/>
      <c r="P301" s="4"/>
      <c r="Q301" s="4"/>
      <c r="R301" s="4"/>
      <c r="S301" s="4"/>
    </row>
    <row r="302" spans="1:19">
      <c r="A302" s="4"/>
      <c r="B302" s="4"/>
      <c r="C302" s="4"/>
      <c r="D302" s="4"/>
      <c r="E302" s="4"/>
      <c r="F302" s="4"/>
      <c r="G302" s="4"/>
      <c r="H302" s="4"/>
      <c r="I302" s="4"/>
      <c r="J302" s="4"/>
      <c r="K302" s="4"/>
      <c r="L302" s="4"/>
      <c r="M302" s="4"/>
      <c r="N302" s="4"/>
      <c r="O302" s="4"/>
      <c r="P302" s="4"/>
      <c r="Q302" s="4"/>
      <c r="R302" s="4"/>
      <c r="S302" s="4"/>
    </row>
    <row r="303" spans="1:19">
      <c r="A303" s="4"/>
      <c r="B303" s="4"/>
      <c r="C303" s="4"/>
      <c r="D303" s="4"/>
      <c r="E303" s="4"/>
      <c r="F303" s="4"/>
      <c r="G303" s="4"/>
      <c r="H303" s="4"/>
      <c r="I303" s="4"/>
      <c r="J303" s="4"/>
      <c r="K303" s="4"/>
      <c r="L303" s="4"/>
      <c r="M303" s="4"/>
      <c r="N303" s="4"/>
      <c r="O303" s="4"/>
      <c r="P303" s="4"/>
      <c r="Q303" s="4"/>
      <c r="R303" s="4"/>
      <c r="S303" s="4"/>
    </row>
    <row r="304" spans="1:19">
      <c r="A304" s="4"/>
      <c r="B304" s="4"/>
      <c r="C304" s="4"/>
      <c r="D304" s="4"/>
      <c r="E304" s="4"/>
      <c r="F304" s="4"/>
      <c r="G304" s="4"/>
      <c r="H304" s="4"/>
      <c r="I304" s="4"/>
      <c r="J304" s="4"/>
      <c r="K304" s="4"/>
      <c r="L304" s="4"/>
      <c r="M304" s="4"/>
      <c r="N304" s="4"/>
      <c r="O304" s="4"/>
      <c r="P304" s="4"/>
      <c r="Q304" s="4"/>
      <c r="R304" s="4"/>
      <c r="S304" s="4"/>
    </row>
    <row r="305" spans="1:19">
      <c r="A305" s="4"/>
      <c r="B305" s="4"/>
      <c r="C305" s="4"/>
      <c r="D305" s="4"/>
      <c r="E305" s="4"/>
      <c r="F305" s="4"/>
      <c r="G305" s="4"/>
      <c r="H305" s="4"/>
      <c r="I305" s="4"/>
      <c r="J305" s="4"/>
      <c r="K305" s="4"/>
      <c r="L305" s="4"/>
      <c r="M305" s="4"/>
      <c r="N305" s="4"/>
      <c r="O305" s="4"/>
      <c r="P305" s="4"/>
      <c r="Q305" s="4"/>
      <c r="R305" s="4"/>
      <c r="S305" s="4"/>
    </row>
    <row r="306" spans="1:19">
      <c r="A306" s="4"/>
      <c r="B306" s="4"/>
      <c r="C306" s="4"/>
      <c r="D306" s="4"/>
      <c r="E306" s="4"/>
      <c r="F306" s="4"/>
      <c r="G306" s="4"/>
      <c r="H306" s="4"/>
      <c r="I306" s="4"/>
      <c r="J306" s="4"/>
      <c r="K306" s="4"/>
      <c r="L306" s="4"/>
      <c r="M306" s="4"/>
      <c r="N306" s="4"/>
      <c r="O306" s="4"/>
      <c r="P306" s="4"/>
      <c r="Q306" s="4"/>
      <c r="R306" s="4"/>
      <c r="S306" s="4"/>
    </row>
    <row r="307" spans="1:19">
      <c r="A307" s="4"/>
      <c r="B307" s="4"/>
      <c r="C307" s="4"/>
      <c r="D307" s="4"/>
      <c r="E307" s="4"/>
      <c r="F307" s="4"/>
      <c r="G307" s="4"/>
      <c r="H307" s="4"/>
      <c r="I307" s="4"/>
      <c r="J307" s="4"/>
      <c r="K307" s="4"/>
      <c r="L307" s="4"/>
      <c r="M307" s="4"/>
      <c r="N307" s="4"/>
      <c r="O307" s="4"/>
      <c r="P307" s="4"/>
      <c r="Q307" s="4"/>
      <c r="R307" s="4"/>
      <c r="S307" s="4"/>
    </row>
    <row r="308" spans="1:19">
      <c r="A308" s="4"/>
      <c r="B308" s="4"/>
      <c r="C308" s="4"/>
      <c r="D308" s="4"/>
      <c r="E308" s="4"/>
      <c r="F308" s="4"/>
      <c r="G308" s="4"/>
      <c r="H308" s="4"/>
      <c r="I308" s="4"/>
      <c r="J308" s="4"/>
      <c r="K308" s="4"/>
      <c r="L308" s="4"/>
      <c r="M308" s="4"/>
      <c r="N308" s="4"/>
      <c r="O308" s="4"/>
      <c r="P308" s="4"/>
      <c r="Q308" s="4"/>
      <c r="R308" s="4"/>
      <c r="S308" s="4"/>
    </row>
    <row r="309" spans="1:19">
      <c r="A309" s="4"/>
      <c r="B309" s="4"/>
      <c r="C309" s="4"/>
      <c r="D309" s="4"/>
      <c r="E309" s="4"/>
      <c r="F309" s="4"/>
      <c r="G309" s="4"/>
      <c r="H309" s="4"/>
      <c r="I309" s="4"/>
      <c r="J309" s="4"/>
      <c r="K309" s="4"/>
      <c r="L309" s="4"/>
      <c r="M309" s="4"/>
      <c r="N309" s="4"/>
      <c r="O309" s="4"/>
      <c r="P309" s="4"/>
      <c r="Q309" s="4"/>
      <c r="R309" s="4"/>
      <c r="S309" s="4"/>
    </row>
    <row r="310" spans="1:19">
      <c r="A310" s="4"/>
      <c r="B310" s="4"/>
      <c r="C310" s="4"/>
      <c r="D310" s="4"/>
      <c r="E310" s="4"/>
      <c r="F310" s="4"/>
      <c r="G310" s="4"/>
      <c r="H310" s="4"/>
      <c r="I310" s="4"/>
      <c r="J310" s="4"/>
      <c r="K310" s="4"/>
      <c r="L310" s="4"/>
      <c r="M310" s="4"/>
      <c r="N310" s="4"/>
      <c r="O310" s="4"/>
      <c r="P310" s="4"/>
      <c r="Q310" s="4"/>
      <c r="R310" s="4"/>
      <c r="S310" s="4"/>
    </row>
    <row r="311" spans="1:19">
      <c r="A311" s="4"/>
      <c r="B311" s="4"/>
      <c r="C311" s="4"/>
      <c r="D311" s="4"/>
      <c r="E311" s="4"/>
      <c r="F311" s="4"/>
      <c r="G311" s="4"/>
      <c r="H311" s="4"/>
      <c r="I311" s="4"/>
      <c r="J311" s="4"/>
      <c r="K311" s="4"/>
      <c r="L311" s="4"/>
      <c r="M311" s="4"/>
      <c r="N311" s="4"/>
      <c r="O311" s="4"/>
      <c r="P311" s="4"/>
      <c r="Q311" s="4"/>
      <c r="R311" s="4"/>
      <c r="S311" s="4"/>
    </row>
    <row r="312" spans="1:19">
      <c r="A312" s="4"/>
      <c r="B312" s="4"/>
      <c r="C312" s="4"/>
      <c r="D312" s="4"/>
      <c r="E312" s="4"/>
      <c r="F312" s="4"/>
      <c r="G312" s="4"/>
      <c r="H312" s="4"/>
      <c r="I312" s="4"/>
      <c r="J312" s="4"/>
      <c r="K312" s="4"/>
      <c r="L312" s="4"/>
      <c r="M312" s="4"/>
      <c r="N312" s="4"/>
      <c r="O312" s="4"/>
      <c r="P312" s="4"/>
      <c r="Q312" s="4"/>
      <c r="R312" s="4"/>
      <c r="S312" s="4"/>
    </row>
    <row r="313" spans="1:19">
      <c r="A313" s="4"/>
      <c r="B313" s="4"/>
      <c r="C313" s="4"/>
      <c r="D313" s="4"/>
      <c r="E313" s="4"/>
      <c r="F313" s="4"/>
      <c r="G313" s="4"/>
      <c r="H313" s="4"/>
      <c r="I313" s="4"/>
      <c r="J313" s="4"/>
      <c r="K313" s="4"/>
      <c r="L313" s="4"/>
      <c r="M313" s="4"/>
      <c r="N313" s="4"/>
      <c r="O313" s="4"/>
      <c r="P313" s="4"/>
      <c r="Q313" s="4"/>
      <c r="R313" s="4"/>
      <c r="S313" s="4"/>
    </row>
    <row r="314" spans="1:19">
      <c r="A314" s="4"/>
      <c r="B314" s="4"/>
      <c r="C314" s="4"/>
      <c r="D314" s="4"/>
      <c r="E314" s="4"/>
      <c r="F314" s="4"/>
      <c r="G314" s="4"/>
      <c r="H314" s="4"/>
      <c r="I314" s="4"/>
      <c r="J314" s="4"/>
      <c r="K314" s="4"/>
      <c r="L314" s="4"/>
      <c r="M314" s="4"/>
      <c r="N314" s="4"/>
      <c r="O314" s="4"/>
      <c r="P314" s="4"/>
      <c r="Q314" s="4"/>
      <c r="R314" s="4"/>
      <c r="S314" s="4"/>
    </row>
    <row r="315" spans="1:19">
      <c r="A315" s="4"/>
      <c r="B315" s="4"/>
      <c r="C315" s="4"/>
      <c r="D315" s="4"/>
      <c r="E315" s="4"/>
      <c r="F315" s="4"/>
      <c r="G315" s="4"/>
      <c r="H315" s="4"/>
      <c r="I315" s="4"/>
      <c r="J315" s="4"/>
      <c r="K315" s="4"/>
      <c r="L315" s="4"/>
      <c r="M315" s="4"/>
      <c r="N315" s="4"/>
      <c r="O315" s="4"/>
      <c r="P315" s="4"/>
      <c r="Q315" s="4"/>
      <c r="R315" s="4"/>
      <c r="S315" s="4"/>
    </row>
    <row r="316" spans="1:19">
      <c r="A316" s="4"/>
      <c r="B316" s="4"/>
      <c r="C316" s="4"/>
      <c r="D316" s="4"/>
      <c r="E316" s="4"/>
      <c r="F316" s="4"/>
      <c r="G316" s="4"/>
      <c r="H316" s="4"/>
      <c r="I316" s="4"/>
      <c r="J316" s="4"/>
      <c r="K316" s="4"/>
      <c r="L316" s="4"/>
      <c r="M316" s="4"/>
      <c r="N316" s="4"/>
      <c r="O316" s="4"/>
      <c r="P316" s="4"/>
      <c r="Q316" s="4"/>
      <c r="R316" s="4"/>
      <c r="S316" s="4"/>
    </row>
    <row r="317" spans="1:19">
      <c r="A317" s="4"/>
      <c r="B317" s="4"/>
      <c r="C317" s="4"/>
      <c r="D317" s="4"/>
      <c r="E317" s="4"/>
      <c r="F317" s="4"/>
      <c r="G317" s="4"/>
      <c r="H317" s="4"/>
      <c r="I317" s="4"/>
      <c r="J317" s="4"/>
      <c r="K317" s="4"/>
      <c r="L317" s="4"/>
      <c r="M317" s="4"/>
      <c r="N317" s="4"/>
      <c r="O317" s="4"/>
      <c r="P317" s="4"/>
      <c r="Q317" s="4"/>
      <c r="R317" s="4"/>
      <c r="S317" s="4"/>
    </row>
    <row r="318" spans="1:19">
      <c r="A318" s="4"/>
      <c r="B318" s="4"/>
      <c r="C318" s="4"/>
      <c r="D318" s="4"/>
      <c r="E318" s="4"/>
      <c r="F318" s="4"/>
      <c r="G318" s="4"/>
      <c r="H318" s="4"/>
      <c r="I318" s="4"/>
      <c r="J318" s="4"/>
      <c r="K318" s="4"/>
      <c r="L318" s="4"/>
      <c r="M318" s="4"/>
      <c r="N318" s="4"/>
      <c r="O318" s="4"/>
      <c r="P318" s="4"/>
      <c r="Q318" s="4"/>
      <c r="R318" s="4"/>
      <c r="S318" s="4"/>
    </row>
    <row r="319" spans="1:19">
      <c r="A319" s="4"/>
      <c r="B319" s="4"/>
      <c r="C319" s="4"/>
      <c r="D319" s="4"/>
      <c r="E319" s="4"/>
      <c r="F319" s="4"/>
      <c r="G319" s="4"/>
      <c r="H319" s="4"/>
      <c r="I319" s="4"/>
      <c r="J319" s="4"/>
      <c r="K319" s="4"/>
      <c r="L319" s="4"/>
      <c r="M319" s="4"/>
      <c r="N319" s="4"/>
      <c r="O319" s="4"/>
      <c r="P319" s="4"/>
      <c r="Q319" s="4"/>
      <c r="R319" s="4"/>
      <c r="S319" s="4"/>
    </row>
    <row r="320" spans="1:19">
      <c r="A320" s="4"/>
      <c r="B320" s="4"/>
      <c r="C320" s="4"/>
      <c r="D320" s="4"/>
      <c r="E320" s="4"/>
      <c r="F320" s="4"/>
      <c r="G320" s="4"/>
      <c r="H320" s="4"/>
      <c r="I320" s="4"/>
      <c r="J320" s="4"/>
      <c r="K320" s="4"/>
      <c r="L320" s="4"/>
      <c r="M320" s="4"/>
      <c r="N320" s="4"/>
      <c r="O320" s="4"/>
      <c r="P320" s="4"/>
      <c r="Q320" s="4"/>
      <c r="R320" s="4"/>
      <c r="S320" s="4"/>
    </row>
    <row r="321" spans="1:19">
      <c r="A321" s="4"/>
      <c r="B321" s="4"/>
      <c r="C321" s="4"/>
      <c r="D321" s="4"/>
      <c r="E321" s="4"/>
      <c r="F321" s="4"/>
      <c r="G321" s="4"/>
      <c r="H321" s="4"/>
      <c r="I321" s="4"/>
      <c r="J321" s="4"/>
      <c r="K321" s="4"/>
      <c r="L321" s="4"/>
      <c r="M321" s="4"/>
      <c r="N321" s="4"/>
      <c r="O321" s="4"/>
      <c r="P321" s="4"/>
      <c r="Q321" s="4"/>
      <c r="R321" s="4"/>
      <c r="S321" s="4"/>
    </row>
    <row r="322" spans="1:19">
      <c r="A322" s="4"/>
      <c r="B322" s="4"/>
      <c r="C322" s="4"/>
      <c r="D322" s="4"/>
      <c r="E322" s="4"/>
      <c r="F322" s="4"/>
      <c r="G322" s="4"/>
      <c r="H322" s="4"/>
      <c r="I322" s="4"/>
      <c r="J322" s="4"/>
      <c r="K322" s="4"/>
      <c r="L322" s="4"/>
      <c r="M322" s="4"/>
      <c r="N322" s="4"/>
      <c r="O322" s="4"/>
      <c r="P322" s="4"/>
      <c r="Q322" s="4"/>
      <c r="R322" s="4"/>
      <c r="S322" s="4"/>
    </row>
    <row r="323" spans="1:19">
      <c r="A323" s="4"/>
      <c r="B323" s="4"/>
      <c r="C323" s="4"/>
      <c r="D323" s="4"/>
      <c r="E323" s="4"/>
      <c r="F323" s="4"/>
      <c r="G323" s="4"/>
      <c r="H323" s="4"/>
      <c r="I323" s="4"/>
      <c r="J323" s="4"/>
      <c r="K323" s="4"/>
      <c r="L323" s="4"/>
      <c r="M323" s="4"/>
      <c r="N323" s="4"/>
      <c r="O323" s="4"/>
      <c r="P323" s="4"/>
      <c r="Q323" s="4"/>
      <c r="R323" s="4"/>
      <c r="S323" s="4"/>
    </row>
    <row r="324" spans="1:19">
      <c r="A324" s="4"/>
      <c r="B324" s="4"/>
      <c r="C324" s="4"/>
      <c r="D324" s="4"/>
      <c r="E324" s="4"/>
      <c r="F324" s="4"/>
      <c r="G324" s="4"/>
      <c r="H324" s="4"/>
      <c r="I324" s="4"/>
      <c r="J324" s="4"/>
      <c r="K324" s="4"/>
      <c r="L324" s="4"/>
      <c r="M324" s="4"/>
      <c r="N324" s="4"/>
      <c r="O324" s="4"/>
      <c r="P324" s="4"/>
      <c r="Q324" s="4"/>
      <c r="R324" s="4"/>
      <c r="S324" s="4"/>
    </row>
    <row r="325" spans="1:19">
      <c r="A325" s="4"/>
      <c r="B325" s="4"/>
      <c r="C325" s="4"/>
      <c r="D325" s="4"/>
      <c r="E325" s="4"/>
      <c r="F325" s="4"/>
      <c r="G325" s="4"/>
      <c r="H325" s="4"/>
      <c r="I325" s="4"/>
      <c r="J325" s="4"/>
      <c r="K325" s="4"/>
      <c r="L325" s="4"/>
      <c r="M325" s="4"/>
      <c r="N325" s="4"/>
      <c r="O325" s="4"/>
      <c r="P325" s="4"/>
      <c r="Q325" s="4"/>
      <c r="R325" s="4"/>
      <c r="S325" s="4"/>
    </row>
    <row r="326" spans="1:19">
      <c r="A326" s="4"/>
      <c r="B326" s="4"/>
      <c r="C326" s="4"/>
      <c r="D326" s="4"/>
      <c r="E326" s="4"/>
      <c r="F326" s="4"/>
      <c r="G326" s="4"/>
      <c r="H326" s="4"/>
      <c r="I326" s="4"/>
      <c r="J326" s="4"/>
      <c r="K326" s="4"/>
      <c r="L326" s="4"/>
      <c r="M326" s="4"/>
      <c r="N326" s="4"/>
      <c r="O326" s="4"/>
      <c r="P326" s="4"/>
      <c r="Q326" s="4"/>
      <c r="R326" s="4"/>
      <c r="S326" s="4"/>
    </row>
    <row r="327" spans="1:19">
      <c r="A327" s="4"/>
      <c r="B327" s="4"/>
      <c r="C327" s="4"/>
      <c r="D327" s="4"/>
      <c r="E327" s="4"/>
      <c r="F327" s="4"/>
      <c r="G327" s="4"/>
      <c r="H327" s="4"/>
      <c r="I327" s="4"/>
      <c r="J327" s="4"/>
      <c r="K327" s="4"/>
      <c r="L327" s="4"/>
      <c r="M327" s="4"/>
      <c r="N327" s="4"/>
      <c r="O327" s="4"/>
      <c r="P327" s="4"/>
      <c r="Q327" s="4"/>
      <c r="R327" s="4"/>
      <c r="S327" s="4"/>
    </row>
    <row r="328" spans="1:19">
      <c r="A328" s="4"/>
      <c r="B328" s="4"/>
      <c r="C328" s="4"/>
      <c r="D328" s="4"/>
      <c r="E328" s="4"/>
      <c r="F328" s="4"/>
      <c r="G328" s="4"/>
      <c r="H328" s="4"/>
      <c r="I328" s="4"/>
      <c r="J328" s="4"/>
      <c r="K328" s="4"/>
      <c r="L328" s="4"/>
      <c r="M328" s="4"/>
      <c r="N328" s="4"/>
      <c r="O328" s="4"/>
      <c r="P328" s="4"/>
      <c r="Q328" s="4"/>
      <c r="R328" s="4"/>
      <c r="S328" s="4"/>
    </row>
    <row r="329" spans="1:19">
      <c r="A329" s="4"/>
      <c r="B329" s="4"/>
      <c r="C329" s="4"/>
      <c r="D329" s="4"/>
      <c r="E329" s="4"/>
      <c r="F329" s="4"/>
      <c r="G329" s="4"/>
      <c r="H329" s="4"/>
      <c r="I329" s="4"/>
      <c r="J329" s="4"/>
      <c r="K329" s="4"/>
      <c r="L329" s="4"/>
      <c r="M329" s="4"/>
      <c r="N329" s="4"/>
      <c r="O329" s="4"/>
      <c r="P329" s="4"/>
      <c r="Q329" s="4"/>
      <c r="R329" s="4"/>
      <c r="S329" s="4"/>
    </row>
    <row r="330" spans="1:19">
      <c r="A330" s="4"/>
      <c r="B330" s="4"/>
      <c r="C330" s="4"/>
      <c r="D330" s="4"/>
      <c r="E330" s="4"/>
      <c r="F330" s="4"/>
      <c r="G330" s="4"/>
      <c r="H330" s="4"/>
      <c r="I330" s="4"/>
      <c r="J330" s="4"/>
      <c r="K330" s="4"/>
      <c r="L330" s="4"/>
      <c r="M330" s="4"/>
      <c r="N330" s="4"/>
      <c r="O330" s="4"/>
      <c r="P330" s="4"/>
      <c r="Q330" s="4"/>
      <c r="R330" s="4"/>
      <c r="S330" s="4"/>
    </row>
    <row r="331" spans="1:19">
      <c r="A331" s="4"/>
      <c r="B331" s="4"/>
      <c r="C331" s="4"/>
      <c r="D331" s="4"/>
      <c r="E331" s="4"/>
      <c r="F331" s="4"/>
      <c r="G331" s="4"/>
      <c r="H331" s="4"/>
      <c r="I331" s="4"/>
      <c r="J331" s="4"/>
      <c r="K331" s="4"/>
      <c r="L331" s="4"/>
      <c r="M331" s="4"/>
      <c r="N331" s="4"/>
      <c r="O331" s="4"/>
      <c r="P331" s="4"/>
      <c r="Q331" s="4"/>
      <c r="R331" s="4"/>
      <c r="S331" s="4"/>
    </row>
    <row r="332" spans="1:19">
      <c r="A332" s="4"/>
      <c r="B332" s="4"/>
      <c r="C332" s="4"/>
      <c r="D332" s="4"/>
      <c r="E332" s="4"/>
      <c r="F332" s="4"/>
      <c r="G332" s="4"/>
      <c r="H332" s="4"/>
      <c r="I332" s="4"/>
      <c r="J332" s="4"/>
      <c r="K332" s="4"/>
      <c r="L332" s="4"/>
      <c r="M332" s="4"/>
      <c r="N332" s="4"/>
      <c r="O332" s="4"/>
      <c r="P332" s="4"/>
      <c r="Q332" s="4"/>
      <c r="R332" s="4"/>
      <c r="S332" s="4"/>
    </row>
    <row r="333" spans="1:19">
      <c r="A333" s="4"/>
      <c r="B333" s="4"/>
      <c r="C333" s="4"/>
      <c r="D333" s="4"/>
      <c r="E333" s="4"/>
      <c r="F333" s="4"/>
      <c r="G333" s="4"/>
      <c r="H333" s="4"/>
      <c r="I333" s="4"/>
      <c r="J333" s="4"/>
      <c r="K333" s="4"/>
      <c r="L333" s="4"/>
      <c r="M333" s="4"/>
      <c r="N333" s="4"/>
      <c r="O333" s="4"/>
      <c r="P333" s="4"/>
      <c r="Q333" s="4"/>
      <c r="R333" s="4"/>
      <c r="S333" s="4"/>
    </row>
    <row r="334" spans="1:19">
      <c r="A334" s="4"/>
      <c r="B334" s="4"/>
      <c r="C334" s="4"/>
      <c r="D334" s="4"/>
      <c r="E334" s="4"/>
      <c r="F334" s="4"/>
      <c r="G334" s="4"/>
      <c r="H334" s="4"/>
      <c r="I334" s="4"/>
      <c r="J334" s="4"/>
      <c r="K334" s="4"/>
      <c r="L334" s="4"/>
      <c r="M334" s="4"/>
      <c r="N334" s="4"/>
      <c r="O334" s="4"/>
      <c r="P334" s="4"/>
      <c r="Q334" s="4"/>
      <c r="R334" s="4"/>
      <c r="S334" s="4"/>
    </row>
    <row r="335" spans="1:19">
      <c r="A335" s="4"/>
      <c r="B335" s="4"/>
      <c r="C335" s="4"/>
      <c r="D335" s="4"/>
      <c r="E335" s="4"/>
      <c r="F335" s="4"/>
      <c r="G335" s="4"/>
      <c r="H335" s="4"/>
      <c r="I335" s="4"/>
      <c r="J335" s="4"/>
      <c r="K335" s="4"/>
      <c r="L335" s="4"/>
      <c r="M335" s="4"/>
      <c r="N335" s="4"/>
      <c r="O335" s="4"/>
      <c r="P335" s="4"/>
      <c r="Q335" s="4"/>
      <c r="R335" s="4"/>
      <c r="S335" s="4"/>
    </row>
    <row r="336" spans="1:19">
      <c r="A336" s="4"/>
      <c r="B336" s="4"/>
      <c r="C336" s="4"/>
      <c r="D336" s="4"/>
      <c r="E336" s="4"/>
      <c r="F336" s="4"/>
      <c r="G336" s="4"/>
      <c r="H336" s="4"/>
      <c r="I336" s="4"/>
      <c r="J336" s="4"/>
      <c r="K336" s="4"/>
      <c r="L336" s="4"/>
      <c r="M336" s="4"/>
      <c r="N336" s="4"/>
      <c r="O336" s="4"/>
      <c r="P336" s="4"/>
      <c r="Q336" s="4"/>
      <c r="R336" s="4"/>
      <c r="S336" s="4"/>
    </row>
    <row r="337" spans="1:19">
      <c r="A337" s="4"/>
      <c r="B337" s="4"/>
      <c r="C337" s="4"/>
      <c r="D337" s="4"/>
      <c r="E337" s="4"/>
      <c r="F337" s="4"/>
      <c r="G337" s="4"/>
      <c r="H337" s="4"/>
      <c r="I337" s="4"/>
      <c r="J337" s="4"/>
      <c r="K337" s="4"/>
      <c r="L337" s="4"/>
      <c r="M337" s="4"/>
      <c r="N337" s="4"/>
      <c r="O337" s="4"/>
      <c r="P337" s="4"/>
      <c r="Q337" s="4"/>
      <c r="R337" s="4"/>
      <c r="S337" s="4"/>
    </row>
    <row r="338" spans="1:19">
      <c r="A338" s="4"/>
      <c r="B338" s="4"/>
      <c r="C338" s="4"/>
      <c r="D338" s="4"/>
      <c r="E338" s="4"/>
      <c r="F338" s="4"/>
      <c r="G338" s="4"/>
      <c r="H338" s="4"/>
      <c r="I338" s="4"/>
      <c r="J338" s="4"/>
      <c r="K338" s="4"/>
      <c r="L338" s="4"/>
      <c r="M338" s="4"/>
      <c r="N338" s="4"/>
      <c r="O338" s="4"/>
      <c r="P338" s="4"/>
      <c r="Q338" s="4"/>
      <c r="R338" s="4"/>
      <c r="S338" s="4"/>
    </row>
    <row r="339" spans="1:19">
      <c r="A339" s="4"/>
      <c r="B339" s="4"/>
      <c r="C339" s="4"/>
      <c r="D339" s="4"/>
      <c r="E339" s="4"/>
      <c r="F339" s="4"/>
      <c r="G339" s="4"/>
      <c r="H339" s="4"/>
      <c r="I339" s="4"/>
      <c r="J339" s="4"/>
      <c r="K339" s="4"/>
      <c r="L339" s="4"/>
      <c r="M339" s="4"/>
      <c r="N339" s="4"/>
      <c r="O339" s="4"/>
      <c r="P339" s="4"/>
      <c r="Q339" s="4"/>
      <c r="R339" s="4"/>
      <c r="S339" s="4"/>
    </row>
    <row r="340" spans="1:19">
      <c r="A340" s="4"/>
      <c r="B340" s="4"/>
      <c r="C340" s="4"/>
      <c r="D340" s="4"/>
      <c r="E340" s="4"/>
      <c r="F340" s="4"/>
      <c r="G340" s="4"/>
      <c r="H340" s="4"/>
      <c r="I340" s="4"/>
      <c r="J340" s="4"/>
      <c r="K340" s="4"/>
      <c r="L340" s="4"/>
      <c r="M340" s="4"/>
      <c r="N340" s="4"/>
      <c r="O340" s="4"/>
      <c r="P340" s="4"/>
      <c r="Q340" s="4"/>
      <c r="R340" s="4"/>
      <c r="S340" s="4"/>
    </row>
    <row r="341" spans="1:19">
      <c r="A341" s="4"/>
      <c r="B341" s="4"/>
      <c r="C341" s="4"/>
      <c r="D341" s="4"/>
      <c r="E341" s="4"/>
      <c r="F341" s="4"/>
      <c r="G341" s="4"/>
      <c r="H341" s="4"/>
      <c r="I341" s="4"/>
      <c r="J341" s="4"/>
      <c r="K341" s="4"/>
      <c r="L341" s="4"/>
      <c r="M341" s="4"/>
      <c r="N341" s="4"/>
      <c r="O341" s="4"/>
      <c r="P341" s="4"/>
      <c r="Q341" s="4"/>
      <c r="R341" s="4"/>
      <c r="S341" s="4"/>
    </row>
    <row r="342" spans="1:19">
      <c r="A342" s="4"/>
      <c r="B342" s="4"/>
      <c r="C342" s="4"/>
      <c r="D342" s="4"/>
      <c r="E342" s="4"/>
      <c r="F342" s="4"/>
      <c r="G342" s="4"/>
      <c r="H342" s="4"/>
      <c r="I342" s="4"/>
      <c r="J342" s="4"/>
      <c r="K342" s="4"/>
      <c r="L342" s="4"/>
      <c r="M342" s="4"/>
      <c r="N342" s="4"/>
      <c r="O342" s="4"/>
      <c r="P342" s="4"/>
      <c r="Q342" s="4"/>
      <c r="R342" s="4"/>
      <c r="S342" s="4"/>
    </row>
    <row r="343" spans="1:19">
      <c r="A343" s="4"/>
      <c r="B343" s="4"/>
      <c r="C343" s="4"/>
      <c r="D343" s="4"/>
      <c r="E343" s="4"/>
      <c r="F343" s="4"/>
      <c r="G343" s="4"/>
      <c r="H343" s="4"/>
      <c r="I343" s="4"/>
      <c r="J343" s="4"/>
      <c r="K343" s="4"/>
      <c r="L343" s="4"/>
      <c r="M343" s="4"/>
      <c r="N343" s="4"/>
      <c r="O343" s="4"/>
      <c r="P343" s="4"/>
      <c r="Q343" s="4"/>
      <c r="R343" s="4"/>
      <c r="S343" s="4"/>
    </row>
    <row r="344" spans="1:19">
      <c r="A344" s="4"/>
      <c r="B344" s="4"/>
      <c r="C344" s="4"/>
      <c r="D344" s="4"/>
      <c r="E344" s="4"/>
      <c r="F344" s="4"/>
      <c r="G344" s="4"/>
      <c r="H344" s="4"/>
      <c r="I344" s="4"/>
      <c r="J344" s="4"/>
      <c r="K344" s="4"/>
      <c r="L344" s="4"/>
      <c r="M344" s="4"/>
      <c r="N344" s="4"/>
      <c r="O344" s="4"/>
      <c r="P344" s="4"/>
      <c r="Q344" s="4"/>
      <c r="R344" s="4"/>
      <c r="S344" s="4"/>
    </row>
    <row r="345" spans="1:19">
      <c r="A345" s="4"/>
      <c r="B345" s="4"/>
      <c r="C345" s="4"/>
      <c r="D345" s="4"/>
      <c r="E345" s="4"/>
      <c r="F345" s="4"/>
      <c r="G345" s="4"/>
      <c r="H345" s="4"/>
      <c r="I345" s="4"/>
      <c r="J345" s="4"/>
      <c r="K345" s="4"/>
      <c r="L345" s="4"/>
      <c r="M345" s="4"/>
      <c r="N345" s="4"/>
      <c r="O345" s="4"/>
      <c r="P345" s="4"/>
      <c r="Q345" s="4"/>
      <c r="R345" s="4"/>
      <c r="S345" s="4"/>
    </row>
    <row r="346" spans="1:19">
      <c r="A346" s="4"/>
      <c r="B346" s="4"/>
      <c r="C346" s="4"/>
      <c r="D346" s="4"/>
      <c r="E346" s="4"/>
      <c r="F346" s="4"/>
      <c r="G346" s="4"/>
      <c r="H346" s="4"/>
      <c r="I346" s="4"/>
      <c r="J346" s="4"/>
      <c r="K346" s="4"/>
      <c r="L346" s="4"/>
      <c r="M346" s="4"/>
      <c r="N346" s="4"/>
      <c r="O346" s="4"/>
      <c r="P346" s="4"/>
      <c r="Q346" s="4"/>
      <c r="R346" s="4"/>
      <c r="S346" s="4"/>
    </row>
    <row r="347" spans="1:19">
      <c r="A347" s="4"/>
      <c r="B347" s="4"/>
      <c r="C347" s="4"/>
      <c r="D347" s="4"/>
      <c r="E347" s="4"/>
      <c r="F347" s="4"/>
      <c r="G347" s="4"/>
      <c r="H347" s="4"/>
      <c r="I347" s="4"/>
      <c r="J347" s="4"/>
      <c r="K347" s="4"/>
      <c r="L347" s="4"/>
      <c r="M347" s="4"/>
      <c r="N347" s="4"/>
      <c r="O347" s="4"/>
      <c r="P347" s="4"/>
      <c r="Q347" s="4"/>
      <c r="R347" s="4"/>
      <c r="S347" s="4"/>
    </row>
    <row r="348" spans="1:19">
      <c r="A348" s="4"/>
      <c r="B348" s="4"/>
      <c r="C348" s="4"/>
      <c r="D348" s="4"/>
      <c r="E348" s="4"/>
      <c r="F348" s="4"/>
      <c r="G348" s="4"/>
      <c r="H348" s="4"/>
      <c r="I348" s="4"/>
      <c r="J348" s="4"/>
      <c r="K348" s="4"/>
      <c r="L348" s="4"/>
      <c r="M348" s="4"/>
      <c r="N348" s="4"/>
      <c r="O348" s="4"/>
      <c r="P348" s="4"/>
      <c r="Q348" s="4"/>
      <c r="R348" s="4"/>
      <c r="S348" s="4"/>
    </row>
    <row r="349" spans="1:19">
      <c r="A349" s="4"/>
      <c r="B349" s="4"/>
      <c r="C349" s="4"/>
      <c r="D349" s="4"/>
      <c r="E349" s="4"/>
      <c r="F349" s="4"/>
      <c r="G349" s="4"/>
      <c r="H349" s="4"/>
      <c r="I349" s="4"/>
      <c r="J349" s="4"/>
      <c r="K349" s="4"/>
      <c r="L349" s="4"/>
      <c r="M349" s="4"/>
      <c r="N349" s="4"/>
      <c r="O349" s="4"/>
      <c r="P349" s="4"/>
      <c r="Q349" s="4"/>
      <c r="R349" s="4"/>
      <c r="S349" s="4"/>
    </row>
    <row r="350" spans="1:19">
      <c r="A350" s="4"/>
      <c r="B350" s="4"/>
      <c r="C350" s="4"/>
      <c r="D350" s="4"/>
      <c r="E350" s="4"/>
      <c r="F350" s="4"/>
      <c r="G350" s="4"/>
      <c r="H350" s="4"/>
      <c r="I350" s="4"/>
      <c r="J350" s="4"/>
      <c r="K350" s="4"/>
      <c r="L350" s="4"/>
      <c r="M350" s="4"/>
      <c r="N350" s="4"/>
      <c r="O350" s="4"/>
      <c r="P350" s="4"/>
      <c r="Q350" s="4"/>
      <c r="R350" s="4"/>
      <c r="S350" s="4"/>
    </row>
    <row r="351" spans="1:19">
      <c r="A351" s="4"/>
      <c r="B351" s="4"/>
      <c r="C351" s="4"/>
      <c r="D351" s="4"/>
      <c r="E351" s="4"/>
      <c r="F351" s="4"/>
      <c r="G351" s="4"/>
      <c r="H351" s="4"/>
      <c r="I351" s="4"/>
      <c r="J351" s="4"/>
      <c r="K351" s="4"/>
      <c r="L351" s="4"/>
      <c r="M351" s="4"/>
      <c r="N351" s="4"/>
      <c r="O351" s="4"/>
      <c r="P351" s="4"/>
      <c r="Q351" s="4"/>
      <c r="R351" s="4"/>
      <c r="S351" s="4"/>
    </row>
    <row r="352" spans="1:19">
      <c r="A352" s="4"/>
      <c r="B352" s="4"/>
      <c r="C352" s="4"/>
      <c r="D352" s="4"/>
      <c r="E352" s="4"/>
      <c r="F352" s="4"/>
      <c r="G352" s="4"/>
      <c r="H352" s="4"/>
      <c r="I352" s="4"/>
      <c r="J352" s="4"/>
      <c r="K352" s="4"/>
      <c r="L352" s="4"/>
      <c r="M352" s="4"/>
      <c r="N352" s="4"/>
      <c r="O352" s="4"/>
      <c r="P352" s="4"/>
      <c r="Q352" s="4"/>
      <c r="R352" s="4"/>
      <c r="S352" s="4"/>
    </row>
    <row r="353" spans="1:19">
      <c r="A353" s="4"/>
      <c r="B353" s="4"/>
      <c r="C353" s="4"/>
      <c r="D353" s="4"/>
      <c r="E353" s="4"/>
      <c r="F353" s="4"/>
      <c r="G353" s="4"/>
      <c r="H353" s="4"/>
      <c r="I353" s="4"/>
      <c r="J353" s="4"/>
      <c r="K353" s="4"/>
      <c r="L353" s="4"/>
      <c r="M353" s="4"/>
      <c r="N353" s="4"/>
      <c r="O353" s="4"/>
      <c r="P353" s="4"/>
      <c r="Q353" s="4"/>
      <c r="R353" s="4"/>
      <c r="S353" s="4"/>
    </row>
    <row r="354" spans="1:19">
      <c r="A354" s="4"/>
      <c r="B354" s="4"/>
      <c r="C354" s="4"/>
      <c r="D354" s="4"/>
      <c r="E354" s="4"/>
      <c r="F354" s="4"/>
      <c r="G354" s="4"/>
      <c r="H354" s="4"/>
      <c r="I354" s="4"/>
      <c r="J354" s="4"/>
      <c r="K354" s="4"/>
      <c r="L354" s="4"/>
      <c r="M354" s="4"/>
      <c r="N354" s="4"/>
      <c r="O354" s="4"/>
      <c r="P354" s="4"/>
      <c r="Q354" s="4"/>
      <c r="R354" s="4"/>
      <c r="S354" s="4"/>
    </row>
    <row r="355" spans="1:19">
      <c r="A355" s="4"/>
      <c r="B355" s="4"/>
      <c r="C355" s="4"/>
      <c r="D355" s="4"/>
      <c r="E355" s="4"/>
      <c r="F355" s="4"/>
      <c r="G355" s="4"/>
      <c r="H355" s="4"/>
      <c r="I355" s="4"/>
      <c r="J355" s="4"/>
      <c r="K355" s="4"/>
      <c r="L355" s="4"/>
      <c r="M355" s="4"/>
      <c r="N355" s="4"/>
      <c r="O355" s="4"/>
      <c r="P355" s="4"/>
      <c r="Q355" s="4"/>
      <c r="R355" s="4"/>
      <c r="S355" s="4"/>
    </row>
    <row r="356" spans="1:19">
      <c r="A356" s="4"/>
      <c r="B356" s="4"/>
      <c r="C356" s="4"/>
      <c r="D356" s="4"/>
      <c r="E356" s="4"/>
      <c r="F356" s="4"/>
      <c r="G356" s="4"/>
      <c r="H356" s="4"/>
      <c r="I356" s="4"/>
      <c r="J356" s="4"/>
      <c r="K356" s="4"/>
      <c r="L356" s="4"/>
      <c r="M356" s="4"/>
      <c r="N356" s="4"/>
      <c r="O356" s="4"/>
      <c r="P356" s="4"/>
      <c r="Q356" s="4"/>
      <c r="R356" s="4"/>
      <c r="S356" s="4"/>
    </row>
    <row r="357" spans="1:19">
      <c r="A357" s="4"/>
      <c r="B357" s="4"/>
      <c r="C357" s="4"/>
      <c r="D357" s="4"/>
      <c r="E357" s="4"/>
      <c r="F357" s="4"/>
      <c r="G357" s="4"/>
      <c r="H357" s="4"/>
      <c r="I357" s="4"/>
      <c r="J357" s="4"/>
      <c r="K357" s="4"/>
      <c r="L357" s="4"/>
      <c r="M357" s="4"/>
      <c r="N357" s="4"/>
      <c r="O357" s="4"/>
      <c r="P357" s="4"/>
      <c r="Q357" s="4"/>
      <c r="R357" s="4"/>
      <c r="S357" s="4"/>
    </row>
    <row r="358" spans="1:19">
      <c r="A358" s="4"/>
      <c r="B358" s="4"/>
      <c r="C358" s="4"/>
      <c r="D358" s="4"/>
      <c r="E358" s="4"/>
      <c r="F358" s="4"/>
      <c r="G358" s="4"/>
      <c r="H358" s="4"/>
      <c r="I358" s="4"/>
      <c r="J358" s="4"/>
      <c r="K358" s="4"/>
      <c r="L358" s="4"/>
      <c r="M358" s="4"/>
      <c r="N358" s="4"/>
      <c r="O358" s="4"/>
      <c r="P358" s="4"/>
      <c r="Q358" s="4"/>
      <c r="R358" s="4"/>
      <c r="S358" s="4"/>
    </row>
    <row r="359" spans="1:19">
      <c r="A359" s="4"/>
      <c r="B359" s="4"/>
      <c r="C359" s="4"/>
      <c r="D359" s="4"/>
      <c r="E359" s="4"/>
      <c r="F359" s="4"/>
      <c r="G359" s="4"/>
      <c r="H359" s="4"/>
      <c r="I359" s="4"/>
      <c r="J359" s="4"/>
      <c r="K359" s="4"/>
      <c r="L359" s="4"/>
      <c r="M359" s="4"/>
      <c r="N359" s="4"/>
      <c r="O359" s="4"/>
      <c r="P359" s="4"/>
      <c r="Q359" s="4"/>
      <c r="R359" s="4"/>
      <c r="S359" s="4"/>
    </row>
    <row r="360" spans="1:19">
      <c r="A360" s="4"/>
      <c r="B360" s="4"/>
      <c r="C360" s="4"/>
      <c r="D360" s="4"/>
      <c r="E360" s="4"/>
      <c r="F360" s="4"/>
      <c r="G360" s="4"/>
      <c r="H360" s="4"/>
      <c r="I360" s="4"/>
      <c r="J360" s="4"/>
      <c r="K360" s="4"/>
      <c r="L360" s="4"/>
      <c r="M360" s="4"/>
      <c r="N360" s="4"/>
      <c r="O360" s="4"/>
      <c r="P360" s="4"/>
      <c r="Q360" s="4"/>
      <c r="R360" s="4"/>
      <c r="S360" s="4"/>
    </row>
    <row r="361" spans="1:19">
      <c r="A361" s="4"/>
      <c r="B361" s="4"/>
      <c r="C361" s="4"/>
      <c r="D361" s="4"/>
      <c r="E361" s="4"/>
      <c r="F361" s="4"/>
      <c r="G361" s="4"/>
      <c r="H361" s="4"/>
      <c r="I361" s="4"/>
      <c r="J361" s="4"/>
      <c r="K361" s="4"/>
      <c r="L361" s="4"/>
      <c r="M361" s="4"/>
      <c r="N361" s="4"/>
      <c r="O361" s="4"/>
      <c r="P361" s="4"/>
      <c r="Q361" s="4"/>
      <c r="R361" s="4"/>
      <c r="S361" s="4"/>
    </row>
    <row r="362" spans="1:19">
      <c r="A362" s="4"/>
      <c r="B362" s="4"/>
      <c r="C362" s="4"/>
      <c r="D362" s="4"/>
      <c r="E362" s="4"/>
      <c r="F362" s="4"/>
      <c r="G362" s="4"/>
      <c r="H362" s="4"/>
      <c r="I362" s="4"/>
      <c r="J362" s="4"/>
      <c r="K362" s="4"/>
      <c r="L362" s="4"/>
      <c r="M362" s="4"/>
      <c r="N362" s="4"/>
      <c r="O362" s="4"/>
      <c r="P362" s="4"/>
      <c r="Q362" s="4"/>
      <c r="R362" s="4"/>
      <c r="S362" s="4"/>
    </row>
    <row r="363" spans="1:19">
      <c r="A363" s="4"/>
      <c r="B363" s="4"/>
      <c r="C363" s="4"/>
      <c r="D363" s="4"/>
      <c r="E363" s="4"/>
      <c r="F363" s="4"/>
      <c r="G363" s="4"/>
      <c r="H363" s="4"/>
      <c r="I363" s="4"/>
      <c r="J363" s="4"/>
      <c r="K363" s="4"/>
      <c r="L363" s="4"/>
      <c r="M363" s="4"/>
      <c r="N363" s="4"/>
      <c r="O363" s="4"/>
      <c r="P363" s="4"/>
      <c r="Q363" s="4"/>
      <c r="R363" s="4"/>
      <c r="S363" s="4"/>
    </row>
    <row r="364" spans="1:19">
      <c r="A364" s="4"/>
      <c r="B364" s="4"/>
      <c r="C364" s="4"/>
      <c r="D364" s="4"/>
      <c r="E364" s="4"/>
      <c r="F364" s="4"/>
      <c r="G364" s="4"/>
      <c r="H364" s="4"/>
      <c r="I364" s="4"/>
      <c r="J364" s="4"/>
      <c r="K364" s="4"/>
      <c r="L364" s="4"/>
      <c r="M364" s="4"/>
      <c r="N364" s="4"/>
      <c r="O364" s="4"/>
      <c r="P364" s="4"/>
      <c r="Q364" s="4"/>
      <c r="R364" s="4"/>
      <c r="S364" s="4"/>
    </row>
    <row r="365" spans="1:19">
      <c r="A365" s="4"/>
      <c r="B365" s="4"/>
      <c r="C365" s="4"/>
      <c r="D365" s="4"/>
      <c r="E365" s="4"/>
      <c r="F365" s="4"/>
      <c r="G365" s="4"/>
      <c r="H365" s="4"/>
      <c r="I365" s="4"/>
      <c r="J365" s="4"/>
      <c r="K365" s="4"/>
      <c r="L365" s="4"/>
      <c r="M365" s="4"/>
      <c r="N365" s="4"/>
      <c r="O365" s="4"/>
      <c r="P365" s="4"/>
      <c r="Q365" s="4"/>
      <c r="R365" s="4"/>
      <c r="S365" s="4"/>
    </row>
    <row r="366" spans="1:19">
      <c r="A366" s="4"/>
      <c r="B366" s="4"/>
      <c r="C366" s="4"/>
      <c r="D366" s="4"/>
      <c r="E366" s="4"/>
      <c r="F366" s="4"/>
      <c r="G366" s="4"/>
      <c r="H366" s="4"/>
      <c r="I366" s="4"/>
      <c r="J366" s="4"/>
      <c r="K366" s="4"/>
      <c r="L366" s="4"/>
      <c r="M366" s="4"/>
      <c r="N366" s="4"/>
      <c r="O366" s="4"/>
      <c r="P366" s="4"/>
      <c r="Q366" s="4"/>
      <c r="R366" s="4"/>
      <c r="S366" s="4"/>
    </row>
    <row r="367" spans="1:19">
      <c r="A367" s="4"/>
      <c r="B367" s="4"/>
      <c r="C367" s="4"/>
      <c r="D367" s="4"/>
      <c r="E367" s="4"/>
      <c r="F367" s="4"/>
      <c r="G367" s="4"/>
      <c r="H367" s="4"/>
      <c r="I367" s="4"/>
      <c r="J367" s="4"/>
      <c r="K367" s="4"/>
      <c r="L367" s="4"/>
      <c r="M367" s="4"/>
      <c r="N367" s="4"/>
      <c r="O367" s="4"/>
      <c r="P367" s="4"/>
      <c r="Q367" s="4"/>
      <c r="R367" s="4"/>
      <c r="S367" s="4"/>
    </row>
    <row r="368" spans="1:19">
      <c r="A368" s="4"/>
      <c r="B368" s="4"/>
      <c r="C368" s="4"/>
      <c r="D368" s="4"/>
      <c r="E368" s="4"/>
      <c r="F368" s="4"/>
      <c r="G368" s="4"/>
      <c r="H368" s="4"/>
      <c r="I368" s="4"/>
      <c r="J368" s="4"/>
      <c r="K368" s="4"/>
      <c r="L368" s="4"/>
      <c r="M368" s="4"/>
      <c r="N368" s="4"/>
      <c r="O368" s="4"/>
      <c r="P368" s="4"/>
      <c r="Q368" s="4"/>
      <c r="R368" s="4"/>
      <c r="S368" s="4"/>
    </row>
    <row r="369" spans="1:19">
      <c r="A369" s="4"/>
      <c r="B369" s="4"/>
      <c r="C369" s="4"/>
      <c r="D369" s="4"/>
      <c r="E369" s="4"/>
      <c r="F369" s="4"/>
      <c r="G369" s="4"/>
      <c r="H369" s="4"/>
      <c r="I369" s="4"/>
      <c r="J369" s="4"/>
      <c r="K369" s="4"/>
      <c r="L369" s="4"/>
      <c r="M369" s="4"/>
      <c r="N369" s="4"/>
      <c r="O369" s="4"/>
      <c r="P369" s="4"/>
      <c r="Q369" s="4"/>
      <c r="R369" s="4"/>
      <c r="S369" s="4"/>
    </row>
    <row r="370" spans="1:19">
      <c r="A370" s="4"/>
      <c r="B370" s="4"/>
      <c r="C370" s="4"/>
      <c r="D370" s="4"/>
      <c r="E370" s="4"/>
      <c r="F370" s="4"/>
      <c r="G370" s="4"/>
      <c r="H370" s="4"/>
      <c r="I370" s="4"/>
      <c r="J370" s="4"/>
      <c r="K370" s="4"/>
      <c r="L370" s="4"/>
      <c r="M370" s="4"/>
      <c r="N370" s="4"/>
      <c r="O370" s="4"/>
      <c r="P370" s="4"/>
      <c r="Q370" s="4"/>
      <c r="R370" s="4"/>
      <c r="S370" s="4"/>
    </row>
    <row r="371" spans="1:19">
      <c r="A371" s="4"/>
      <c r="B371" s="4"/>
      <c r="C371" s="4"/>
      <c r="D371" s="4"/>
      <c r="E371" s="4"/>
      <c r="F371" s="4"/>
      <c r="G371" s="4"/>
      <c r="H371" s="4"/>
      <c r="I371" s="4"/>
      <c r="J371" s="4"/>
      <c r="K371" s="4"/>
      <c r="L371" s="4"/>
      <c r="M371" s="4"/>
      <c r="N371" s="4"/>
      <c r="O371" s="4"/>
      <c r="P371" s="4"/>
      <c r="Q371" s="4"/>
      <c r="R371" s="4"/>
      <c r="S371" s="4"/>
    </row>
    <row r="372" spans="1:19">
      <c r="A372" s="4"/>
      <c r="B372" s="4"/>
      <c r="C372" s="4"/>
      <c r="D372" s="4"/>
      <c r="E372" s="4"/>
      <c r="F372" s="4"/>
      <c r="G372" s="4"/>
      <c r="H372" s="4"/>
      <c r="I372" s="4"/>
      <c r="J372" s="4"/>
      <c r="K372" s="4"/>
      <c r="L372" s="4"/>
      <c r="M372" s="4"/>
      <c r="N372" s="4"/>
      <c r="O372" s="4"/>
      <c r="P372" s="4"/>
      <c r="Q372" s="4"/>
      <c r="R372" s="4"/>
      <c r="S372" s="4"/>
    </row>
    <row r="373" spans="1:19">
      <c r="A373" s="4"/>
      <c r="B373" s="4"/>
      <c r="C373" s="4"/>
      <c r="D373" s="4"/>
      <c r="E373" s="4"/>
      <c r="F373" s="4"/>
      <c r="G373" s="4"/>
      <c r="H373" s="4"/>
      <c r="I373" s="4"/>
      <c r="J373" s="4"/>
      <c r="K373" s="4"/>
      <c r="L373" s="4"/>
      <c r="M373" s="4"/>
      <c r="N373" s="4"/>
      <c r="O373" s="4"/>
      <c r="P373" s="4"/>
      <c r="Q373" s="4"/>
      <c r="R373" s="4"/>
      <c r="S373" s="4"/>
    </row>
    <row r="374" spans="1:19">
      <c r="A374" s="4"/>
      <c r="B374" s="4"/>
      <c r="C374" s="4"/>
      <c r="D374" s="4"/>
      <c r="E374" s="4"/>
      <c r="F374" s="4"/>
      <c r="G374" s="4"/>
      <c r="H374" s="4"/>
      <c r="I374" s="4"/>
      <c r="J374" s="4"/>
      <c r="K374" s="4"/>
      <c r="L374" s="4"/>
      <c r="M374" s="4"/>
      <c r="N374" s="4"/>
      <c r="O374" s="4"/>
      <c r="P374" s="4"/>
      <c r="Q374" s="4"/>
      <c r="R374" s="4"/>
      <c r="S374" s="4"/>
    </row>
    <row r="375" spans="1:19">
      <c r="A375" s="4"/>
      <c r="B375" s="4"/>
      <c r="C375" s="4"/>
      <c r="D375" s="4"/>
      <c r="E375" s="4"/>
      <c r="F375" s="4"/>
      <c r="G375" s="4"/>
      <c r="H375" s="4"/>
      <c r="I375" s="4"/>
      <c r="J375" s="4"/>
      <c r="K375" s="4"/>
      <c r="L375" s="4"/>
      <c r="M375" s="4"/>
      <c r="N375" s="4"/>
      <c r="O375" s="4"/>
      <c r="P375" s="4"/>
      <c r="Q375" s="4"/>
      <c r="R375" s="4"/>
      <c r="S375" s="4"/>
    </row>
    <row r="376" spans="1:19">
      <c r="A376" s="4"/>
      <c r="B376" s="4"/>
      <c r="C376" s="4"/>
      <c r="D376" s="4"/>
      <c r="E376" s="4"/>
      <c r="F376" s="4"/>
      <c r="G376" s="4"/>
      <c r="H376" s="4"/>
      <c r="I376" s="4"/>
      <c r="J376" s="4"/>
      <c r="K376" s="4"/>
      <c r="L376" s="4"/>
      <c r="M376" s="4"/>
      <c r="N376" s="4"/>
      <c r="O376" s="4"/>
      <c r="P376" s="4"/>
      <c r="Q376" s="4"/>
      <c r="R376" s="4"/>
      <c r="S376" s="4"/>
    </row>
    <row r="377" spans="1:19">
      <c r="A377" s="4"/>
      <c r="B377" s="4"/>
      <c r="C377" s="4"/>
      <c r="D377" s="4"/>
      <c r="E377" s="4"/>
      <c r="F377" s="4"/>
      <c r="G377" s="4"/>
      <c r="H377" s="4"/>
      <c r="I377" s="4"/>
      <c r="J377" s="4"/>
      <c r="K377" s="4"/>
      <c r="L377" s="4"/>
      <c r="M377" s="4"/>
      <c r="N377" s="4"/>
      <c r="O377" s="4"/>
      <c r="P377" s="4"/>
      <c r="Q377" s="4"/>
      <c r="R377" s="4"/>
      <c r="S377" s="4"/>
    </row>
    <row r="378" spans="1:19">
      <c r="A378" s="4"/>
      <c r="B378" s="4"/>
      <c r="C378" s="4"/>
      <c r="D378" s="4"/>
      <c r="E378" s="4"/>
      <c r="F378" s="4"/>
      <c r="G378" s="4"/>
      <c r="H378" s="4"/>
      <c r="I378" s="4"/>
      <c r="J378" s="4"/>
      <c r="K378" s="4"/>
      <c r="L378" s="4"/>
      <c r="M378" s="4"/>
      <c r="N378" s="4"/>
      <c r="O378" s="4"/>
      <c r="P378" s="4"/>
      <c r="Q378" s="4"/>
      <c r="R378" s="4"/>
      <c r="S378" s="4"/>
    </row>
    <row r="379" spans="1:19">
      <c r="A379" s="4"/>
      <c r="B379" s="4"/>
      <c r="C379" s="4"/>
      <c r="D379" s="4"/>
      <c r="E379" s="4"/>
      <c r="F379" s="4"/>
      <c r="G379" s="4"/>
      <c r="H379" s="4"/>
      <c r="I379" s="4"/>
      <c r="J379" s="4"/>
      <c r="K379" s="4"/>
      <c r="L379" s="4"/>
      <c r="M379" s="4"/>
      <c r="N379" s="4"/>
      <c r="O379" s="4"/>
      <c r="P379" s="4"/>
      <c r="Q379" s="4"/>
      <c r="R379" s="4"/>
      <c r="S379" s="4"/>
    </row>
    <row r="380" spans="1:19">
      <c r="A380" s="4"/>
      <c r="B380" s="4"/>
      <c r="C380" s="4"/>
      <c r="D380" s="4"/>
      <c r="E380" s="4"/>
      <c r="F380" s="4"/>
      <c r="G380" s="4"/>
      <c r="H380" s="4"/>
      <c r="I380" s="4"/>
      <c r="J380" s="4"/>
      <c r="K380" s="4"/>
      <c r="L380" s="4"/>
      <c r="M380" s="4"/>
      <c r="N380" s="4"/>
      <c r="O380" s="4"/>
      <c r="P380" s="4"/>
      <c r="Q380" s="4"/>
      <c r="R380" s="4"/>
      <c r="S380" s="4"/>
    </row>
    <row r="381" spans="1:19">
      <c r="A381" s="4"/>
      <c r="B381" s="4"/>
      <c r="C381" s="4"/>
      <c r="D381" s="4"/>
      <c r="E381" s="4"/>
      <c r="F381" s="4"/>
      <c r="G381" s="4"/>
      <c r="H381" s="4"/>
      <c r="I381" s="4"/>
      <c r="J381" s="4"/>
      <c r="K381" s="4"/>
      <c r="L381" s="4"/>
      <c r="M381" s="4"/>
      <c r="N381" s="4"/>
      <c r="O381" s="4"/>
      <c r="P381" s="4"/>
      <c r="Q381" s="4"/>
      <c r="R381" s="4"/>
      <c r="S381" s="4"/>
    </row>
    <row r="382" spans="1:19">
      <c r="A382" s="4"/>
      <c r="B382" s="4"/>
      <c r="C382" s="4"/>
      <c r="D382" s="4"/>
      <c r="E382" s="4"/>
      <c r="F382" s="4"/>
      <c r="G382" s="4"/>
      <c r="H382" s="4"/>
      <c r="I382" s="4"/>
      <c r="J382" s="4"/>
      <c r="K382" s="4"/>
      <c r="L382" s="4"/>
      <c r="M382" s="4"/>
      <c r="N382" s="4"/>
      <c r="O382" s="4"/>
      <c r="P382" s="4"/>
      <c r="Q382" s="4"/>
      <c r="R382" s="4"/>
      <c r="S382" s="4"/>
    </row>
    <row r="383" spans="1:19">
      <c r="A383" s="4"/>
      <c r="B383" s="4"/>
      <c r="C383" s="4"/>
      <c r="D383" s="4"/>
      <c r="E383" s="4"/>
      <c r="F383" s="4"/>
      <c r="G383" s="4"/>
      <c r="H383" s="4"/>
      <c r="I383" s="4"/>
      <c r="J383" s="4"/>
      <c r="K383" s="4"/>
      <c r="L383" s="4"/>
      <c r="M383" s="4"/>
      <c r="N383" s="4"/>
      <c r="O383" s="4"/>
      <c r="P383" s="4"/>
      <c r="Q383" s="4"/>
      <c r="R383" s="4"/>
      <c r="S383" s="4"/>
    </row>
    <row r="384" spans="1:19">
      <c r="A384" s="4"/>
      <c r="B384" s="4"/>
      <c r="C384" s="4"/>
      <c r="D384" s="4"/>
      <c r="E384" s="4"/>
      <c r="F384" s="4"/>
      <c r="G384" s="4"/>
      <c r="H384" s="4"/>
      <c r="I384" s="4"/>
      <c r="J384" s="4"/>
      <c r="K384" s="4"/>
      <c r="L384" s="4"/>
      <c r="M384" s="4"/>
      <c r="N384" s="4"/>
      <c r="O384" s="4"/>
      <c r="P384" s="4"/>
      <c r="Q384" s="4"/>
      <c r="R384" s="4"/>
      <c r="S384" s="4"/>
    </row>
    <row r="385" spans="1:19">
      <c r="A385" s="4"/>
      <c r="B385" s="4"/>
      <c r="C385" s="4"/>
      <c r="D385" s="4"/>
      <c r="E385" s="4"/>
      <c r="F385" s="4"/>
      <c r="G385" s="4"/>
      <c r="H385" s="4"/>
      <c r="I385" s="4"/>
      <c r="J385" s="4"/>
      <c r="K385" s="4"/>
      <c r="L385" s="4"/>
      <c r="M385" s="4"/>
      <c r="N385" s="4"/>
      <c r="O385" s="4"/>
      <c r="P385" s="4"/>
      <c r="Q385" s="4"/>
      <c r="R385" s="4"/>
      <c r="S385" s="4"/>
    </row>
    <row r="386" spans="1:19">
      <c r="A386" s="4"/>
      <c r="B386" s="4"/>
      <c r="C386" s="4"/>
      <c r="D386" s="4"/>
      <c r="E386" s="4"/>
      <c r="F386" s="4"/>
      <c r="G386" s="4"/>
      <c r="H386" s="4"/>
      <c r="I386" s="4"/>
      <c r="J386" s="4"/>
      <c r="K386" s="4"/>
      <c r="L386" s="4"/>
      <c r="M386" s="4"/>
      <c r="N386" s="4"/>
      <c r="O386" s="4"/>
      <c r="P386" s="4"/>
      <c r="Q386" s="4"/>
      <c r="R386" s="4"/>
      <c r="S386" s="4"/>
    </row>
    <row r="387" spans="1:19">
      <c r="A387" s="4"/>
      <c r="B387" s="4"/>
      <c r="C387" s="4"/>
      <c r="D387" s="4"/>
      <c r="E387" s="4"/>
      <c r="F387" s="4"/>
      <c r="G387" s="4"/>
      <c r="H387" s="4"/>
      <c r="I387" s="4"/>
      <c r="J387" s="4"/>
      <c r="K387" s="4"/>
      <c r="L387" s="4"/>
      <c r="M387" s="4"/>
      <c r="N387" s="4"/>
      <c r="O387" s="4"/>
      <c r="P387" s="4"/>
      <c r="Q387" s="4"/>
      <c r="R387" s="4"/>
      <c r="S387" s="4"/>
    </row>
    <row r="388" spans="1:19">
      <c r="A388" s="4"/>
      <c r="B388" s="4"/>
      <c r="C388" s="4"/>
      <c r="D388" s="4"/>
      <c r="E388" s="4"/>
      <c r="F388" s="4"/>
      <c r="G388" s="4"/>
      <c r="H388" s="4"/>
      <c r="I388" s="4"/>
      <c r="J388" s="4"/>
      <c r="K388" s="4"/>
      <c r="L388" s="4"/>
      <c r="M388" s="4"/>
      <c r="N388" s="4"/>
      <c r="O388" s="4"/>
      <c r="P388" s="4"/>
      <c r="Q388" s="4"/>
      <c r="R388" s="4"/>
      <c r="S388" s="4"/>
    </row>
    <row r="389" spans="1:19">
      <c r="A389" s="4"/>
      <c r="B389" s="4"/>
      <c r="C389" s="4"/>
      <c r="D389" s="4"/>
      <c r="E389" s="4"/>
      <c r="F389" s="4"/>
      <c r="G389" s="4"/>
      <c r="H389" s="4"/>
      <c r="I389" s="4"/>
      <c r="J389" s="4"/>
      <c r="K389" s="4"/>
      <c r="L389" s="4"/>
      <c r="M389" s="4"/>
      <c r="N389" s="4"/>
      <c r="O389" s="4"/>
      <c r="P389" s="4"/>
      <c r="Q389" s="4"/>
      <c r="R389" s="4"/>
      <c r="S389" s="4"/>
    </row>
    <row r="390" spans="1:19">
      <c r="A390" s="4"/>
      <c r="B390" s="4"/>
      <c r="C390" s="4"/>
      <c r="D390" s="4"/>
      <c r="E390" s="4"/>
      <c r="F390" s="4"/>
      <c r="G390" s="4"/>
      <c r="H390" s="4"/>
      <c r="I390" s="4"/>
      <c r="J390" s="4"/>
      <c r="K390" s="4"/>
      <c r="L390" s="4"/>
      <c r="M390" s="4"/>
      <c r="N390" s="4"/>
      <c r="O390" s="4"/>
      <c r="P390" s="4"/>
      <c r="Q390" s="4"/>
      <c r="R390" s="4"/>
      <c r="S390" s="4"/>
    </row>
    <row r="391" spans="1:19">
      <c r="A391" s="4"/>
      <c r="B391" s="4"/>
      <c r="C391" s="4"/>
      <c r="D391" s="4"/>
      <c r="E391" s="4"/>
      <c r="F391" s="4"/>
      <c r="G391" s="4"/>
      <c r="H391" s="4"/>
      <c r="I391" s="4"/>
      <c r="J391" s="4"/>
      <c r="K391" s="4"/>
      <c r="L391" s="4"/>
      <c r="M391" s="4"/>
      <c r="N391" s="4"/>
      <c r="O391" s="4"/>
      <c r="P391" s="4"/>
      <c r="Q391" s="4"/>
      <c r="R391" s="4"/>
      <c r="S391" s="4"/>
    </row>
    <row r="392" spans="1:19">
      <c r="A392" s="4"/>
      <c r="B392" s="4"/>
      <c r="C392" s="4"/>
      <c r="D392" s="4"/>
      <c r="E392" s="4"/>
      <c r="F392" s="4"/>
      <c r="G392" s="4"/>
      <c r="H392" s="4"/>
      <c r="I392" s="4"/>
      <c r="J392" s="4"/>
      <c r="K392" s="4"/>
      <c r="L392" s="4"/>
      <c r="M392" s="4"/>
      <c r="N392" s="4"/>
      <c r="O392" s="4"/>
      <c r="P392" s="4"/>
      <c r="Q392" s="4"/>
      <c r="R392" s="4"/>
      <c r="S392" s="4"/>
    </row>
    <row r="393" spans="1:19">
      <c r="A393" s="4"/>
      <c r="B393" s="4"/>
      <c r="C393" s="4"/>
      <c r="D393" s="4"/>
      <c r="E393" s="4"/>
      <c r="F393" s="4"/>
      <c r="G393" s="4"/>
      <c r="H393" s="4"/>
      <c r="I393" s="4"/>
      <c r="J393" s="4"/>
      <c r="K393" s="4"/>
      <c r="L393" s="4"/>
      <c r="M393" s="4"/>
      <c r="N393" s="4"/>
      <c r="O393" s="4"/>
      <c r="P393" s="4"/>
      <c r="Q393" s="4"/>
      <c r="R393" s="4"/>
      <c r="S393" s="4"/>
    </row>
    <row r="394" spans="1:19">
      <c r="A394" s="4"/>
      <c r="B394" s="4"/>
      <c r="C394" s="4"/>
      <c r="D394" s="4"/>
      <c r="E394" s="4"/>
      <c r="F394" s="4"/>
      <c r="G394" s="4"/>
      <c r="H394" s="4"/>
      <c r="I394" s="4"/>
      <c r="J394" s="4"/>
      <c r="K394" s="4"/>
      <c r="L394" s="4"/>
      <c r="M394" s="4"/>
      <c r="N394" s="4"/>
      <c r="O394" s="4"/>
      <c r="P394" s="4"/>
      <c r="Q394" s="4"/>
      <c r="R394" s="4"/>
      <c r="S394" s="4"/>
    </row>
    <row r="395" spans="1:19">
      <c r="A395" s="4"/>
      <c r="B395" s="4"/>
      <c r="C395" s="4"/>
      <c r="D395" s="4"/>
      <c r="E395" s="4"/>
      <c r="F395" s="4"/>
      <c r="G395" s="4"/>
      <c r="H395" s="4"/>
      <c r="I395" s="4"/>
      <c r="J395" s="4"/>
      <c r="K395" s="4"/>
      <c r="L395" s="4"/>
      <c r="M395" s="4"/>
      <c r="N395" s="4"/>
      <c r="O395" s="4"/>
      <c r="P395" s="4"/>
      <c r="Q395" s="4"/>
      <c r="R395" s="4"/>
      <c r="S395" s="4"/>
    </row>
    <row r="396" spans="1:19">
      <c r="A396" s="4"/>
      <c r="B396" s="4"/>
      <c r="C396" s="4"/>
      <c r="D396" s="4"/>
      <c r="E396" s="4"/>
      <c r="F396" s="4"/>
      <c r="G396" s="4"/>
      <c r="H396" s="4"/>
      <c r="I396" s="4"/>
      <c r="J396" s="4"/>
      <c r="K396" s="4"/>
      <c r="L396" s="4"/>
      <c r="M396" s="4"/>
      <c r="N396" s="4"/>
      <c r="O396" s="4"/>
      <c r="P396" s="4"/>
      <c r="Q396" s="4"/>
      <c r="R396" s="4"/>
      <c r="S396" s="4"/>
    </row>
    <row r="397" spans="1:19">
      <c r="A397" s="4"/>
      <c r="B397" s="4"/>
      <c r="C397" s="4"/>
      <c r="D397" s="4"/>
      <c r="E397" s="4"/>
      <c r="F397" s="4"/>
      <c r="G397" s="4"/>
      <c r="H397" s="4"/>
      <c r="I397" s="4"/>
      <c r="J397" s="4"/>
      <c r="K397" s="4"/>
      <c r="L397" s="4"/>
      <c r="M397" s="4"/>
      <c r="N397" s="4"/>
      <c r="O397" s="4"/>
      <c r="P397" s="4"/>
      <c r="Q397" s="4"/>
      <c r="R397" s="4"/>
      <c r="S397" s="4"/>
    </row>
    <row r="398" spans="1:19">
      <c r="A398" s="4"/>
      <c r="B398" s="4"/>
      <c r="C398" s="4"/>
      <c r="D398" s="4"/>
      <c r="E398" s="4"/>
      <c r="F398" s="4"/>
      <c r="G398" s="4"/>
      <c r="H398" s="4"/>
      <c r="I398" s="4"/>
      <c r="J398" s="4"/>
      <c r="K398" s="4"/>
      <c r="L398" s="4"/>
      <c r="M398" s="4"/>
      <c r="N398" s="4"/>
      <c r="O398" s="4"/>
      <c r="P398" s="4"/>
      <c r="Q398" s="4"/>
      <c r="R398" s="4"/>
      <c r="S398" s="4"/>
    </row>
    <row r="399" spans="1:19">
      <c r="A399" s="4"/>
      <c r="B399" s="4"/>
      <c r="C399" s="4"/>
      <c r="D399" s="4"/>
      <c r="E399" s="4"/>
      <c r="F399" s="4"/>
      <c r="G399" s="4"/>
      <c r="H399" s="4"/>
      <c r="I399" s="4"/>
      <c r="J399" s="4"/>
      <c r="K399" s="4"/>
      <c r="L399" s="4"/>
      <c r="M399" s="4"/>
      <c r="N399" s="4"/>
      <c r="O399" s="4"/>
      <c r="P399" s="4"/>
      <c r="Q399" s="4"/>
      <c r="R399" s="4"/>
      <c r="S399" s="4"/>
    </row>
    <row r="400" spans="1:19">
      <c r="A400" s="4"/>
      <c r="B400" s="4"/>
      <c r="C400" s="4"/>
      <c r="D400" s="4"/>
      <c r="E400" s="4"/>
      <c r="F400" s="4"/>
      <c r="G400" s="4"/>
      <c r="H400" s="4"/>
      <c r="I400" s="4"/>
      <c r="J400" s="4"/>
      <c r="K400" s="4"/>
      <c r="L400" s="4"/>
      <c r="M400" s="4"/>
      <c r="N400" s="4"/>
      <c r="O400" s="4"/>
      <c r="P400" s="4"/>
      <c r="Q400" s="4"/>
      <c r="R400" s="4"/>
      <c r="S400" s="4"/>
    </row>
    <row r="401" spans="1:19">
      <c r="A401" s="4"/>
      <c r="B401" s="4"/>
      <c r="C401" s="4"/>
      <c r="D401" s="4"/>
      <c r="E401" s="4"/>
      <c r="F401" s="4"/>
      <c r="G401" s="4"/>
      <c r="H401" s="4"/>
      <c r="I401" s="4"/>
      <c r="J401" s="4"/>
      <c r="K401" s="4"/>
      <c r="L401" s="4"/>
      <c r="M401" s="4"/>
      <c r="N401" s="4"/>
      <c r="O401" s="4"/>
      <c r="P401" s="4"/>
      <c r="Q401" s="4"/>
      <c r="R401" s="4"/>
      <c r="S401" s="4"/>
    </row>
    <row r="402" spans="1:19">
      <c r="A402" s="4"/>
      <c r="B402" s="4"/>
      <c r="C402" s="4"/>
      <c r="D402" s="4"/>
      <c r="E402" s="4"/>
      <c r="F402" s="4"/>
      <c r="G402" s="4"/>
      <c r="H402" s="4"/>
      <c r="I402" s="4"/>
      <c r="J402" s="4"/>
      <c r="K402" s="4"/>
      <c r="L402" s="4"/>
      <c r="M402" s="4"/>
      <c r="N402" s="4"/>
      <c r="O402" s="4"/>
      <c r="P402" s="4"/>
      <c r="Q402" s="4"/>
      <c r="R402" s="4"/>
      <c r="S402" s="4"/>
    </row>
    <row r="403" spans="1:19">
      <c r="A403" s="4"/>
      <c r="B403" s="4"/>
      <c r="C403" s="4"/>
      <c r="D403" s="4"/>
      <c r="E403" s="4"/>
      <c r="F403" s="4"/>
      <c r="G403" s="4"/>
      <c r="H403" s="4"/>
      <c r="I403" s="4"/>
      <c r="J403" s="4"/>
      <c r="K403" s="4"/>
      <c r="L403" s="4"/>
      <c r="M403" s="4"/>
      <c r="N403" s="4"/>
      <c r="O403" s="4"/>
      <c r="P403" s="4"/>
      <c r="Q403" s="4"/>
      <c r="R403" s="4"/>
      <c r="S403" s="4"/>
    </row>
    <row r="404" spans="1:19">
      <c r="A404" s="4"/>
      <c r="B404" s="4"/>
      <c r="C404" s="4"/>
      <c r="D404" s="4"/>
      <c r="E404" s="4"/>
      <c r="F404" s="4"/>
      <c r="G404" s="4"/>
      <c r="H404" s="4"/>
      <c r="I404" s="4"/>
      <c r="J404" s="4"/>
      <c r="K404" s="4"/>
      <c r="L404" s="4"/>
      <c r="M404" s="4"/>
      <c r="N404" s="4"/>
      <c r="O404" s="4"/>
      <c r="P404" s="4"/>
      <c r="Q404" s="4"/>
      <c r="R404" s="4"/>
      <c r="S404" s="4"/>
    </row>
    <row r="405" spans="1:19">
      <c r="A405" s="4"/>
      <c r="B405" s="4"/>
      <c r="C405" s="4"/>
      <c r="D405" s="4"/>
      <c r="E405" s="4"/>
      <c r="F405" s="4"/>
      <c r="G405" s="4"/>
      <c r="H405" s="4"/>
      <c r="I405" s="4"/>
      <c r="J405" s="4"/>
      <c r="K405" s="4"/>
      <c r="L405" s="4"/>
      <c r="M405" s="4"/>
      <c r="N405" s="4"/>
      <c r="O405" s="4"/>
      <c r="P405" s="4"/>
      <c r="Q405" s="4"/>
      <c r="R405" s="4"/>
      <c r="S405" s="4"/>
    </row>
    <row r="406" spans="1:19">
      <c r="A406" s="4"/>
      <c r="B406" s="4"/>
      <c r="C406" s="4"/>
      <c r="D406" s="4"/>
      <c r="E406" s="4"/>
      <c r="F406" s="4"/>
      <c r="G406" s="4"/>
      <c r="H406" s="4"/>
      <c r="I406" s="4"/>
      <c r="J406" s="4"/>
      <c r="K406" s="4"/>
      <c r="L406" s="4"/>
      <c r="M406" s="4"/>
      <c r="N406" s="4"/>
      <c r="O406" s="4"/>
      <c r="P406" s="4"/>
      <c r="Q406" s="4"/>
      <c r="R406" s="4"/>
      <c r="S406" s="4"/>
    </row>
    <row r="407" spans="1:19">
      <c r="A407" s="4"/>
      <c r="B407" s="4"/>
      <c r="C407" s="4"/>
      <c r="D407" s="4"/>
      <c r="E407" s="4"/>
      <c r="F407" s="4"/>
      <c r="G407" s="4"/>
      <c r="H407" s="4"/>
      <c r="I407" s="4"/>
      <c r="J407" s="4"/>
      <c r="K407" s="4"/>
      <c r="L407" s="4"/>
      <c r="M407" s="4"/>
      <c r="N407" s="4"/>
      <c r="O407" s="4"/>
      <c r="P407" s="4"/>
      <c r="Q407" s="4"/>
      <c r="R407" s="4"/>
      <c r="S407" s="4"/>
    </row>
    <row r="408" spans="1:19">
      <c r="A408" s="4"/>
      <c r="B408" s="4"/>
      <c r="C408" s="4"/>
      <c r="D408" s="4"/>
      <c r="E408" s="4"/>
      <c r="F408" s="4"/>
      <c r="G408" s="4"/>
      <c r="H408" s="4"/>
      <c r="I408" s="4"/>
      <c r="J408" s="4"/>
      <c r="K408" s="4"/>
      <c r="L408" s="4"/>
      <c r="M408" s="4"/>
      <c r="N408" s="4"/>
      <c r="O408" s="4"/>
      <c r="P408" s="4"/>
      <c r="Q408" s="4"/>
      <c r="R408" s="4"/>
      <c r="S408" s="4"/>
    </row>
    <row r="409" spans="1:19">
      <c r="A409" s="4"/>
      <c r="B409" s="4"/>
      <c r="C409" s="4"/>
      <c r="D409" s="4"/>
      <c r="E409" s="4"/>
      <c r="F409" s="4"/>
      <c r="G409" s="4"/>
      <c r="H409" s="4"/>
      <c r="I409" s="4"/>
      <c r="J409" s="4"/>
      <c r="K409" s="4"/>
      <c r="L409" s="4"/>
      <c r="M409" s="4"/>
      <c r="N409" s="4"/>
      <c r="O409" s="4"/>
      <c r="P409" s="4"/>
      <c r="Q409" s="4"/>
      <c r="R409" s="4"/>
      <c r="S409" s="4"/>
    </row>
    <row r="410" spans="1:19">
      <c r="A410" s="4"/>
      <c r="B410" s="4"/>
      <c r="C410" s="4"/>
      <c r="D410" s="4"/>
      <c r="E410" s="4"/>
      <c r="F410" s="4"/>
      <c r="G410" s="4"/>
      <c r="H410" s="4"/>
      <c r="I410" s="4"/>
      <c r="J410" s="4"/>
      <c r="K410" s="4"/>
      <c r="L410" s="4"/>
      <c r="M410" s="4"/>
      <c r="N410" s="4"/>
      <c r="O410" s="4"/>
      <c r="P410" s="4"/>
      <c r="Q410" s="4"/>
      <c r="R410" s="4"/>
      <c r="S410" s="4"/>
    </row>
    <row r="411" spans="1:19">
      <c r="A411" s="4"/>
      <c r="B411" s="4"/>
      <c r="C411" s="4"/>
      <c r="D411" s="4"/>
      <c r="E411" s="4"/>
      <c r="F411" s="4"/>
      <c r="G411" s="4"/>
      <c r="H411" s="4"/>
      <c r="I411" s="4"/>
      <c r="J411" s="4"/>
      <c r="K411" s="4"/>
      <c r="L411" s="4"/>
      <c r="M411" s="4"/>
      <c r="N411" s="4"/>
      <c r="O411" s="4"/>
      <c r="P411" s="4"/>
      <c r="Q411" s="4"/>
      <c r="R411" s="4"/>
      <c r="S411" s="4"/>
    </row>
    <row r="412" spans="1:19">
      <c r="A412" s="4"/>
      <c r="B412" s="4"/>
      <c r="C412" s="4"/>
      <c r="D412" s="4"/>
      <c r="E412" s="4"/>
      <c r="F412" s="4"/>
      <c r="G412" s="4"/>
      <c r="H412" s="4"/>
      <c r="I412" s="4"/>
      <c r="J412" s="4"/>
      <c r="K412" s="4"/>
      <c r="L412" s="4"/>
      <c r="M412" s="4"/>
      <c r="N412" s="4"/>
      <c r="O412" s="4"/>
      <c r="P412" s="4"/>
      <c r="Q412" s="4"/>
      <c r="R412" s="4"/>
      <c r="S412" s="4"/>
    </row>
    <row r="413" spans="1:19">
      <c r="A413" s="4"/>
      <c r="B413" s="4"/>
      <c r="C413" s="4"/>
      <c r="D413" s="4"/>
      <c r="E413" s="4"/>
      <c r="F413" s="4"/>
      <c r="G413" s="4"/>
      <c r="H413" s="4"/>
      <c r="I413" s="4"/>
      <c r="J413" s="4"/>
      <c r="K413" s="4"/>
      <c r="L413" s="4"/>
      <c r="M413" s="4"/>
      <c r="N413" s="4"/>
      <c r="O413" s="4"/>
      <c r="P413" s="4"/>
      <c r="Q413" s="4"/>
      <c r="R413" s="4"/>
      <c r="S413" s="4"/>
    </row>
    <row r="414" spans="1:19">
      <c r="A414" s="4"/>
      <c r="B414" s="4"/>
      <c r="C414" s="4"/>
      <c r="D414" s="4"/>
      <c r="E414" s="4"/>
      <c r="F414" s="4"/>
      <c r="G414" s="4"/>
      <c r="H414" s="4"/>
      <c r="I414" s="4"/>
      <c r="J414" s="4"/>
      <c r="K414" s="4"/>
      <c r="L414" s="4"/>
      <c r="M414" s="4"/>
      <c r="N414" s="4"/>
      <c r="O414" s="4"/>
      <c r="P414" s="4"/>
      <c r="Q414" s="4"/>
      <c r="R414" s="4"/>
      <c r="S414" s="4"/>
    </row>
    <row r="415" spans="1:19">
      <c r="A415" s="4"/>
      <c r="B415" s="4"/>
      <c r="C415" s="4"/>
      <c r="D415" s="4"/>
      <c r="E415" s="4"/>
      <c r="F415" s="4"/>
      <c r="G415" s="4"/>
      <c r="H415" s="4"/>
      <c r="I415" s="4"/>
      <c r="J415" s="4"/>
      <c r="K415" s="4"/>
      <c r="L415" s="4"/>
      <c r="M415" s="4"/>
      <c r="N415" s="4"/>
      <c r="O415" s="4"/>
      <c r="P415" s="4"/>
      <c r="Q415" s="4"/>
      <c r="R415" s="4"/>
      <c r="S415" s="4"/>
    </row>
    <row r="416" spans="1:19">
      <c r="A416" s="4"/>
      <c r="B416" s="4"/>
      <c r="C416" s="4"/>
      <c r="D416" s="4"/>
      <c r="E416" s="4"/>
      <c r="F416" s="4"/>
      <c r="G416" s="4"/>
      <c r="H416" s="4"/>
      <c r="I416" s="4"/>
      <c r="J416" s="4"/>
      <c r="K416" s="4"/>
      <c r="L416" s="4"/>
      <c r="M416" s="4"/>
      <c r="N416" s="4"/>
      <c r="O416" s="4"/>
      <c r="P416" s="4"/>
      <c r="Q416" s="4"/>
      <c r="R416" s="4"/>
      <c r="S416" s="4"/>
    </row>
    <row r="417" spans="1:19">
      <c r="A417" s="4"/>
      <c r="B417" s="4"/>
      <c r="C417" s="4"/>
      <c r="D417" s="4"/>
      <c r="E417" s="4"/>
      <c r="F417" s="4"/>
      <c r="G417" s="4"/>
      <c r="H417" s="4"/>
      <c r="I417" s="4"/>
      <c r="J417" s="4"/>
      <c r="K417" s="4"/>
      <c r="L417" s="4"/>
      <c r="M417" s="4"/>
      <c r="N417" s="4"/>
      <c r="O417" s="4"/>
      <c r="P417" s="4"/>
      <c r="Q417" s="4"/>
      <c r="R417" s="4"/>
      <c r="S417" s="4"/>
    </row>
    <row r="418" spans="1:19">
      <c r="A418" s="4"/>
      <c r="B418" s="4"/>
      <c r="C418" s="4"/>
      <c r="D418" s="4"/>
      <c r="E418" s="4"/>
      <c r="F418" s="4"/>
      <c r="G418" s="4"/>
      <c r="H418" s="4"/>
      <c r="I418" s="4"/>
      <c r="J418" s="4"/>
      <c r="K418" s="4"/>
      <c r="L418" s="4"/>
      <c r="M418" s="4"/>
      <c r="N418" s="4"/>
      <c r="O418" s="4"/>
      <c r="P418" s="4"/>
      <c r="Q418" s="4"/>
      <c r="R418" s="4"/>
      <c r="S418" s="4"/>
    </row>
    <row r="419" spans="1:19">
      <c r="A419" s="4"/>
      <c r="B419" s="4"/>
      <c r="C419" s="4"/>
      <c r="D419" s="4"/>
      <c r="E419" s="4"/>
      <c r="F419" s="4"/>
      <c r="G419" s="4"/>
      <c r="H419" s="4"/>
      <c r="I419" s="4"/>
      <c r="J419" s="4"/>
      <c r="K419" s="4"/>
      <c r="L419" s="4"/>
      <c r="M419" s="4"/>
      <c r="N419" s="4"/>
      <c r="O419" s="4"/>
      <c r="P419" s="4"/>
      <c r="Q419" s="4"/>
      <c r="R419" s="4"/>
      <c r="S419" s="4"/>
    </row>
    <row r="420" spans="1:19">
      <c r="A420" s="4"/>
      <c r="B420" s="4"/>
      <c r="C420" s="4"/>
      <c r="D420" s="4"/>
      <c r="E420" s="4"/>
      <c r="F420" s="4"/>
      <c r="G420" s="4"/>
      <c r="H420" s="4"/>
      <c r="I420" s="4"/>
      <c r="J420" s="4"/>
      <c r="K420" s="4"/>
      <c r="L420" s="4"/>
      <c r="M420" s="4"/>
      <c r="N420" s="4"/>
      <c r="O420" s="4"/>
      <c r="P420" s="4"/>
      <c r="Q420" s="4"/>
      <c r="R420" s="4"/>
      <c r="S420" s="4"/>
    </row>
    <row r="421" spans="1:19">
      <c r="A421" s="4"/>
      <c r="B421" s="4"/>
      <c r="C421" s="4"/>
      <c r="D421" s="4"/>
      <c r="E421" s="4"/>
      <c r="F421" s="4"/>
      <c r="G421" s="4"/>
      <c r="H421" s="4"/>
      <c r="I421" s="4"/>
      <c r="J421" s="4"/>
      <c r="K421" s="4"/>
      <c r="L421" s="4"/>
      <c r="M421" s="4"/>
      <c r="N421" s="4"/>
      <c r="O421" s="4"/>
      <c r="P421" s="4"/>
      <c r="Q421" s="4"/>
      <c r="R421" s="4"/>
      <c r="S421" s="4"/>
    </row>
    <row r="422" spans="1:19">
      <c r="A422" s="4"/>
      <c r="B422" s="4"/>
      <c r="C422" s="4"/>
      <c r="D422" s="4"/>
      <c r="E422" s="4"/>
      <c r="F422" s="4"/>
      <c r="G422" s="4"/>
      <c r="H422" s="4"/>
      <c r="I422" s="4"/>
      <c r="J422" s="4"/>
      <c r="K422" s="4"/>
      <c r="L422" s="4"/>
      <c r="M422" s="4"/>
      <c r="N422" s="4"/>
      <c r="O422" s="4"/>
      <c r="P422" s="4"/>
      <c r="Q422" s="4"/>
      <c r="R422" s="4"/>
      <c r="S422" s="4"/>
    </row>
    <row r="423" spans="1:19">
      <c r="A423" s="4"/>
      <c r="B423" s="4"/>
      <c r="C423" s="4"/>
      <c r="D423" s="4"/>
      <c r="E423" s="4"/>
      <c r="F423" s="4"/>
      <c r="G423" s="4"/>
      <c r="H423" s="4"/>
      <c r="I423" s="4"/>
      <c r="J423" s="4"/>
      <c r="K423" s="4"/>
      <c r="L423" s="4"/>
      <c r="M423" s="4"/>
      <c r="N423" s="4"/>
      <c r="O423" s="4"/>
      <c r="P423" s="4"/>
      <c r="Q423" s="4"/>
      <c r="R423" s="4"/>
      <c r="S423" s="4"/>
    </row>
    <row r="424" spans="1:19">
      <c r="A424" s="4"/>
      <c r="B424" s="4"/>
      <c r="C424" s="4"/>
      <c r="D424" s="4"/>
      <c r="E424" s="4"/>
      <c r="F424" s="4"/>
      <c r="G424" s="4"/>
      <c r="H424" s="4"/>
      <c r="I424" s="4"/>
      <c r="J424" s="4"/>
      <c r="K424" s="4"/>
      <c r="L424" s="4"/>
      <c r="M424" s="4"/>
      <c r="N424" s="4"/>
      <c r="O424" s="4"/>
      <c r="P424" s="4"/>
      <c r="Q424" s="4"/>
      <c r="R424" s="4"/>
      <c r="S424" s="4"/>
    </row>
    <row r="425" spans="1:19">
      <c r="A425" s="4"/>
      <c r="B425" s="4"/>
      <c r="C425" s="4"/>
      <c r="D425" s="4"/>
      <c r="E425" s="4"/>
      <c r="F425" s="4"/>
      <c r="G425" s="4"/>
      <c r="H425" s="4"/>
      <c r="I425" s="4"/>
      <c r="J425" s="4"/>
      <c r="K425" s="4"/>
      <c r="L425" s="4"/>
      <c r="M425" s="4"/>
      <c r="N425" s="4"/>
      <c r="O425" s="4"/>
      <c r="P425" s="4"/>
      <c r="Q425" s="4"/>
      <c r="R425" s="4"/>
      <c r="S425" s="4"/>
    </row>
    <row r="426" spans="1:19">
      <c r="A426" s="4"/>
      <c r="B426" s="4"/>
      <c r="C426" s="4"/>
      <c r="D426" s="4"/>
      <c r="E426" s="4"/>
      <c r="F426" s="4"/>
      <c r="G426" s="4"/>
      <c r="H426" s="4"/>
      <c r="I426" s="4"/>
      <c r="J426" s="4"/>
      <c r="K426" s="4"/>
      <c r="L426" s="4"/>
      <c r="M426" s="4"/>
      <c r="N426" s="4"/>
      <c r="O426" s="4"/>
      <c r="P426" s="4"/>
      <c r="Q426" s="4"/>
      <c r="R426" s="4"/>
      <c r="S426" s="4"/>
    </row>
    <row r="427" spans="1:19">
      <c r="A427" s="4"/>
      <c r="B427" s="4"/>
      <c r="C427" s="4"/>
      <c r="D427" s="4"/>
      <c r="E427" s="4"/>
      <c r="F427" s="4"/>
      <c r="G427" s="4"/>
      <c r="H427" s="4"/>
      <c r="I427" s="4"/>
      <c r="J427" s="4"/>
      <c r="K427" s="4"/>
      <c r="L427" s="4"/>
      <c r="M427" s="4"/>
      <c r="N427" s="4"/>
      <c r="O427" s="4"/>
      <c r="P427" s="4"/>
      <c r="Q427" s="4"/>
      <c r="R427" s="4"/>
      <c r="S427" s="4"/>
    </row>
    <row r="428" spans="1:19">
      <c r="A428" s="4"/>
      <c r="B428" s="4"/>
      <c r="C428" s="4"/>
      <c r="D428" s="4"/>
      <c r="E428" s="4"/>
      <c r="F428" s="4"/>
      <c r="G428" s="4"/>
      <c r="H428" s="4"/>
      <c r="I428" s="4"/>
      <c r="J428" s="4"/>
      <c r="K428" s="4"/>
      <c r="L428" s="4"/>
      <c r="M428" s="4"/>
      <c r="N428" s="4"/>
      <c r="O428" s="4"/>
      <c r="P428" s="4"/>
      <c r="Q428" s="4"/>
      <c r="R428" s="4"/>
      <c r="S428" s="4"/>
    </row>
    <row r="429" spans="1:19">
      <c r="A429" s="4"/>
      <c r="B429" s="4"/>
      <c r="C429" s="4"/>
      <c r="D429" s="4"/>
      <c r="E429" s="4"/>
      <c r="F429" s="4"/>
      <c r="G429" s="4"/>
      <c r="H429" s="4"/>
      <c r="I429" s="4"/>
      <c r="J429" s="4"/>
      <c r="K429" s="4"/>
      <c r="L429" s="4"/>
      <c r="M429" s="4"/>
      <c r="N429" s="4"/>
      <c r="O429" s="4"/>
      <c r="P429" s="4"/>
      <c r="Q429" s="4"/>
      <c r="R429" s="4"/>
      <c r="S429" s="4"/>
    </row>
    <row r="430" spans="1:19">
      <c r="A430" s="4"/>
      <c r="B430" s="4"/>
      <c r="C430" s="4"/>
      <c r="D430" s="4"/>
      <c r="E430" s="4"/>
      <c r="F430" s="4"/>
      <c r="G430" s="4"/>
      <c r="H430" s="4"/>
      <c r="I430" s="4"/>
      <c r="J430" s="4"/>
      <c r="K430" s="4"/>
      <c r="L430" s="4"/>
      <c r="M430" s="4"/>
      <c r="N430" s="4"/>
      <c r="O430" s="4"/>
      <c r="P430" s="4"/>
      <c r="Q430" s="4"/>
      <c r="R430" s="4"/>
      <c r="S430" s="4"/>
    </row>
    <row r="431" spans="1:19">
      <c r="A431" s="4"/>
      <c r="B431" s="4"/>
      <c r="C431" s="4"/>
      <c r="D431" s="4"/>
      <c r="E431" s="4"/>
      <c r="F431" s="4"/>
      <c r="G431" s="4"/>
      <c r="H431" s="4"/>
      <c r="I431" s="4"/>
      <c r="J431" s="4"/>
      <c r="K431" s="4"/>
      <c r="L431" s="4"/>
      <c r="M431" s="4"/>
      <c r="N431" s="4"/>
      <c r="O431" s="4"/>
      <c r="P431" s="4"/>
      <c r="Q431" s="4"/>
      <c r="R431" s="4"/>
      <c r="S431" s="4"/>
    </row>
    <row r="432" spans="1:19">
      <c r="A432" s="4"/>
      <c r="B432" s="4"/>
      <c r="C432" s="4"/>
      <c r="D432" s="4"/>
      <c r="E432" s="4"/>
      <c r="F432" s="4"/>
      <c r="G432" s="4"/>
      <c r="H432" s="4"/>
      <c r="I432" s="4"/>
      <c r="J432" s="4"/>
      <c r="K432" s="4"/>
      <c r="L432" s="4"/>
      <c r="M432" s="4"/>
      <c r="N432" s="4"/>
      <c r="O432" s="4"/>
      <c r="P432" s="4"/>
      <c r="Q432" s="4"/>
      <c r="R432" s="4"/>
      <c r="S432" s="4"/>
    </row>
    <row r="433" spans="1:19">
      <c r="A433" s="4"/>
      <c r="B433" s="4"/>
      <c r="C433" s="4"/>
      <c r="D433" s="4"/>
      <c r="E433" s="4"/>
      <c r="F433" s="4"/>
      <c r="G433" s="4"/>
      <c r="H433" s="4"/>
      <c r="I433" s="4"/>
      <c r="J433" s="4"/>
      <c r="K433" s="4"/>
      <c r="L433" s="4"/>
      <c r="M433" s="4"/>
      <c r="N433" s="4"/>
      <c r="O433" s="4"/>
      <c r="P433" s="4"/>
      <c r="Q433" s="4"/>
      <c r="R433" s="4"/>
      <c r="S433" s="4"/>
    </row>
    <row r="434" spans="1:19">
      <c r="A434" s="4"/>
      <c r="B434" s="4"/>
      <c r="C434" s="4"/>
      <c r="D434" s="4"/>
      <c r="E434" s="4"/>
      <c r="F434" s="4"/>
      <c r="G434" s="4"/>
      <c r="H434" s="4"/>
      <c r="I434" s="4"/>
      <c r="J434" s="4"/>
      <c r="K434" s="4"/>
      <c r="L434" s="4"/>
      <c r="M434" s="4"/>
      <c r="N434" s="4"/>
      <c r="O434" s="4"/>
      <c r="P434" s="4"/>
      <c r="Q434" s="4"/>
      <c r="R434" s="4"/>
      <c r="S434" s="4"/>
    </row>
    <row r="435" spans="1:19">
      <c r="A435" s="4"/>
      <c r="B435" s="4"/>
      <c r="C435" s="4"/>
      <c r="D435" s="4"/>
      <c r="E435" s="4"/>
      <c r="F435" s="4"/>
      <c r="G435" s="4"/>
      <c r="H435" s="4"/>
      <c r="I435" s="4"/>
      <c r="J435" s="4"/>
      <c r="K435" s="4"/>
      <c r="L435" s="4"/>
      <c r="M435" s="4"/>
      <c r="N435" s="4"/>
      <c r="O435" s="4"/>
      <c r="P435" s="4"/>
      <c r="Q435" s="4"/>
      <c r="R435" s="4"/>
      <c r="S435" s="4"/>
    </row>
    <row r="436" spans="1:19">
      <c r="A436" s="4"/>
      <c r="B436" s="4"/>
      <c r="C436" s="4"/>
      <c r="D436" s="4"/>
      <c r="E436" s="4"/>
      <c r="F436" s="4"/>
      <c r="G436" s="4"/>
      <c r="H436" s="4"/>
      <c r="I436" s="4"/>
      <c r="J436" s="4"/>
      <c r="K436" s="4"/>
      <c r="L436" s="4"/>
      <c r="M436" s="4"/>
      <c r="N436" s="4"/>
      <c r="O436" s="4"/>
      <c r="P436" s="4"/>
      <c r="Q436" s="4"/>
      <c r="R436" s="4"/>
      <c r="S436" s="4"/>
    </row>
    <row r="437" spans="1:19">
      <c r="A437" s="4"/>
      <c r="B437" s="4"/>
      <c r="C437" s="4"/>
      <c r="D437" s="4"/>
      <c r="E437" s="4"/>
      <c r="F437" s="4"/>
      <c r="G437" s="4"/>
      <c r="H437" s="4"/>
      <c r="I437" s="4"/>
      <c r="J437" s="4"/>
      <c r="K437" s="4"/>
      <c r="L437" s="4"/>
      <c r="M437" s="4"/>
      <c r="N437" s="4"/>
      <c r="O437" s="4"/>
      <c r="P437" s="4"/>
      <c r="Q437" s="4"/>
      <c r="R437" s="4"/>
      <c r="S437" s="4"/>
    </row>
    <row r="438" spans="1:19">
      <c r="A438" s="4"/>
      <c r="B438" s="4"/>
      <c r="C438" s="4"/>
      <c r="D438" s="4"/>
      <c r="E438" s="4"/>
      <c r="F438" s="4"/>
      <c r="G438" s="4"/>
      <c r="H438" s="4"/>
      <c r="I438" s="4"/>
      <c r="J438" s="4"/>
      <c r="K438" s="4"/>
      <c r="L438" s="4"/>
      <c r="M438" s="4"/>
      <c r="N438" s="4"/>
      <c r="O438" s="4"/>
      <c r="P438" s="4"/>
      <c r="Q438" s="4"/>
      <c r="R438" s="4"/>
      <c r="S438" s="4"/>
    </row>
    <row r="439" spans="1:19">
      <c r="A439" s="4"/>
      <c r="B439" s="4"/>
      <c r="C439" s="4"/>
      <c r="D439" s="4"/>
      <c r="E439" s="4"/>
      <c r="F439" s="4"/>
      <c r="G439" s="4"/>
      <c r="H439" s="4"/>
      <c r="I439" s="4"/>
      <c r="J439" s="4"/>
      <c r="K439" s="4"/>
      <c r="L439" s="4"/>
      <c r="M439" s="4"/>
      <c r="N439" s="4"/>
      <c r="O439" s="4"/>
      <c r="P439" s="4"/>
      <c r="Q439" s="4"/>
      <c r="R439" s="4"/>
      <c r="S439" s="4"/>
    </row>
    <row r="440" spans="1:19">
      <c r="A440" s="4"/>
      <c r="B440" s="4"/>
      <c r="C440" s="4"/>
      <c r="D440" s="4"/>
      <c r="E440" s="4"/>
      <c r="F440" s="4"/>
      <c r="G440" s="4"/>
      <c r="H440" s="4"/>
      <c r="I440" s="4"/>
      <c r="J440" s="4"/>
      <c r="K440" s="4"/>
      <c r="L440" s="4"/>
      <c r="M440" s="4"/>
      <c r="N440" s="4"/>
      <c r="O440" s="4"/>
      <c r="P440" s="4"/>
      <c r="Q440" s="4"/>
      <c r="R440" s="4"/>
      <c r="S440" s="4"/>
    </row>
    <row r="441" spans="1:19">
      <c r="A441" s="4"/>
      <c r="B441" s="4"/>
      <c r="C441" s="4"/>
      <c r="D441" s="4"/>
      <c r="E441" s="4"/>
      <c r="F441" s="4"/>
      <c r="G441" s="4"/>
      <c r="H441" s="4"/>
      <c r="I441" s="4"/>
      <c r="J441" s="4"/>
      <c r="K441" s="4"/>
      <c r="L441" s="4"/>
      <c r="M441" s="4"/>
      <c r="N441" s="4"/>
      <c r="O441" s="4"/>
      <c r="P441" s="4"/>
      <c r="Q441" s="4"/>
      <c r="R441" s="4"/>
      <c r="S441" s="4"/>
    </row>
    <row r="442" spans="1:19">
      <c r="A442" s="4"/>
      <c r="B442" s="4"/>
      <c r="C442" s="4"/>
      <c r="D442" s="4"/>
      <c r="E442" s="4"/>
      <c r="F442" s="4"/>
      <c r="G442" s="4"/>
      <c r="H442" s="4"/>
      <c r="I442" s="4"/>
      <c r="J442" s="4"/>
      <c r="K442" s="4"/>
      <c r="L442" s="4"/>
      <c r="M442" s="4"/>
      <c r="N442" s="4"/>
      <c r="O442" s="4"/>
      <c r="P442" s="4"/>
      <c r="Q442" s="4"/>
      <c r="R442" s="4"/>
      <c r="S442" s="4"/>
    </row>
    <row r="443" spans="1:19">
      <c r="A443" s="4"/>
      <c r="B443" s="4"/>
      <c r="C443" s="4"/>
      <c r="D443" s="4"/>
      <c r="E443" s="4"/>
      <c r="F443" s="4"/>
      <c r="G443" s="4"/>
      <c r="H443" s="4"/>
      <c r="I443" s="4"/>
      <c r="J443" s="4"/>
      <c r="K443" s="4"/>
      <c r="L443" s="4"/>
      <c r="M443" s="4"/>
      <c r="N443" s="4"/>
      <c r="O443" s="4"/>
      <c r="P443" s="4"/>
      <c r="Q443" s="4"/>
      <c r="R443" s="4"/>
      <c r="S443" s="4"/>
    </row>
    <row r="444" spans="1:19">
      <c r="A444" s="4"/>
      <c r="B444" s="4"/>
      <c r="C444" s="4"/>
      <c r="D444" s="4"/>
      <c r="E444" s="4"/>
      <c r="F444" s="4"/>
      <c r="G444" s="4"/>
      <c r="H444" s="4"/>
      <c r="I444" s="4"/>
      <c r="J444" s="4"/>
      <c r="K444" s="4"/>
      <c r="L444" s="4"/>
      <c r="M444" s="4"/>
      <c r="N444" s="4"/>
      <c r="O444" s="4"/>
      <c r="P444" s="4"/>
      <c r="Q444" s="4"/>
      <c r="R444" s="4"/>
      <c r="S444" s="4"/>
    </row>
    <row r="445" spans="1:19">
      <c r="A445" s="4"/>
      <c r="B445" s="4"/>
      <c r="C445" s="4"/>
      <c r="D445" s="4"/>
      <c r="E445" s="4"/>
      <c r="F445" s="4"/>
      <c r="G445" s="4"/>
      <c r="H445" s="4"/>
      <c r="I445" s="4"/>
      <c r="J445" s="4"/>
      <c r="K445" s="4"/>
      <c r="L445" s="4"/>
      <c r="M445" s="4"/>
      <c r="N445" s="4"/>
      <c r="O445" s="4"/>
      <c r="P445" s="4"/>
      <c r="Q445" s="4"/>
      <c r="R445" s="4"/>
      <c r="S445" s="4"/>
    </row>
    <row r="446" spans="1:19">
      <c r="A446" s="4"/>
      <c r="B446" s="4"/>
      <c r="C446" s="4"/>
      <c r="D446" s="4"/>
      <c r="E446" s="4"/>
      <c r="F446" s="4"/>
      <c r="G446" s="4"/>
      <c r="H446" s="4"/>
      <c r="I446" s="4"/>
      <c r="J446" s="4"/>
      <c r="K446" s="4"/>
      <c r="L446" s="4"/>
      <c r="M446" s="4"/>
      <c r="N446" s="4"/>
      <c r="O446" s="4"/>
      <c r="P446" s="4"/>
      <c r="Q446" s="4"/>
      <c r="R446" s="4"/>
      <c r="S446" s="4"/>
    </row>
    <row r="447" spans="1:19">
      <c r="A447" s="4"/>
      <c r="B447" s="4"/>
      <c r="C447" s="4"/>
      <c r="D447" s="4"/>
      <c r="E447" s="4"/>
      <c r="F447" s="4"/>
      <c r="G447" s="4"/>
      <c r="H447" s="4"/>
      <c r="I447" s="4"/>
      <c r="J447" s="4"/>
      <c r="K447" s="4"/>
      <c r="L447" s="4"/>
      <c r="M447" s="4"/>
      <c r="N447" s="4"/>
      <c r="O447" s="4"/>
      <c r="P447" s="4"/>
      <c r="Q447" s="4"/>
      <c r="R447" s="4"/>
      <c r="S447" s="4"/>
    </row>
    <row r="448" spans="1:19">
      <c r="A448" s="4"/>
      <c r="B448" s="4"/>
      <c r="C448" s="4"/>
      <c r="D448" s="4"/>
      <c r="E448" s="4"/>
      <c r="F448" s="4"/>
      <c r="G448" s="4"/>
      <c r="H448" s="4"/>
      <c r="I448" s="4"/>
      <c r="J448" s="4"/>
      <c r="K448" s="4"/>
      <c r="L448" s="4"/>
      <c r="M448" s="4"/>
      <c r="N448" s="4"/>
      <c r="O448" s="4"/>
      <c r="P448" s="4"/>
      <c r="Q448" s="4"/>
      <c r="R448" s="4"/>
      <c r="S448" s="4"/>
    </row>
    <row r="449" spans="1:19">
      <c r="A449" s="4"/>
      <c r="B449" s="4"/>
      <c r="C449" s="4"/>
      <c r="D449" s="4"/>
      <c r="E449" s="4"/>
      <c r="F449" s="4"/>
      <c r="G449" s="4"/>
      <c r="H449" s="4"/>
      <c r="I449" s="4"/>
      <c r="J449" s="4"/>
      <c r="K449" s="4"/>
      <c r="L449" s="4"/>
      <c r="M449" s="4"/>
      <c r="N449" s="4"/>
      <c r="O449" s="4"/>
      <c r="P449" s="4"/>
      <c r="Q449" s="4"/>
      <c r="R449" s="4"/>
      <c r="S449" s="4"/>
    </row>
    <row r="450" spans="1:19">
      <c r="A450" s="4"/>
      <c r="B450" s="4"/>
      <c r="C450" s="4"/>
      <c r="D450" s="4"/>
      <c r="E450" s="4"/>
      <c r="F450" s="4"/>
      <c r="G450" s="4"/>
      <c r="H450" s="4"/>
      <c r="I450" s="4"/>
      <c r="J450" s="4"/>
      <c r="K450" s="4"/>
      <c r="L450" s="4"/>
      <c r="M450" s="4"/>
      <c r="N450" s="4"/>
      <c r="O450" s="4"/>
      <c r="P450" s="4"/>
      <c r="Q450" s="4"/>
      <c r="R450" s="4"/>
      <c r="S450" s="4"/>
    </row>
    <row r="451" spans="1:19">
      <c r="A451" s="4"/>
      <c r="B451" s="4"/>
      <c r="C451" s="4"/>
      <c r="D451" s="4"/>
      <c r="E451" s="4"/>
      <c r="F451" s="4"/>
      <c r="G451" s="4"/>
      <c r="H451" s="4"/>
      <c r="I451" s="4"/>
      <c r="J451" s="4"/>
      <c r="K451" s="4"/>
      <c r="L451" s="4"/>
      <c r="M451" s="4"/>
      <c r="N451" s="4"/>
      <c r="O451" s="4"/>
      <c r="P451" s="4"/>
      <c r="Q451" s="4"/>
      <c r="R451" s="4"/>
      <c r="S451" s="4"/>
    </row>
    <row r="452" spans="1:19">
      <c r="A452" s="4"/>
      <c r="B452" s="4"/>
      <c r="C452" s="4"/>
      <c r="D452" s="4"/>
      <c r="E452" s="4"/>
      <c r="F452" s="4"/>
      <c r="G452" s="4"/>
      <c r="H452" s="4"/>
      <c r="I452" s="4"/>
      <c r="J452" s="4"/>
      <c r="K452" s="4"/>
      <c r="L452" s="4"/>
      <c r="M452" s="4"/>
      <c r="N452" s="4"/>
      <c r="O452" s="4"/>
      <c r="P452" s="4"/>
      <c r="Q452" s="4"/>
      <c r="R452" s="4"/>
      <c r="S452" s="4"/>
    </row>
    <row r="453" spans="1:19">
      <c r="A453" s="4"/>
      <c r="B453" s="4"/>
      <c r="C453" s="4"/>
      <c r="D453" s="4"/>
      <c r="E453" s="4"/>
      <c r="F453" s="4"/>
      <c r="G453" s="4"/>
      <c r="H453" s="4"/>
      <c r="I453" s="4"/>
      <c r="J453" s="4"/>
      <c r="K453" s="4"/>
      <c r="L453" s="4"/>
      <c r="M453" s="4"/>
      <c r="N453" s="4"/>
      <c r="O453" s="4"/>
      <c r="P453" s="4"/>
      <c r="Q453" s="4"/>
      <c r="R453" s="4"/>
      <c r="S453" s="4"/>
    </row>
    <row r="454" spans="1:19">
      <c r="A454" s="4"/>
      <c r="B454" s="4"/>
      <c r="C454" s="4"/>
      <c r="D454" s="4"/>
      <c r="E454" s="4"/>
      <c r="F454" s="4"/>
      <c r="G454" s="4"/>
      <c r="H454" s="4"/>
      <c r="I454" s="4"/>
      <c r="J454" s="4"/>
      <c r="K454" s="4"/>
      <c r="L454" s="4"/>
      <c r="M454" s="4"/>
      <c r="N454" s="4"/>
      <c r="O454" s="4"/>
      <c r="P454" s="4"/>
      <c r="Q454" s="4"/>
      <c r="R454" s="4"/>
      <c r="S454" s="4"/>
    </row>
    <row r="455" spans="1:19">
      <c r="A455" s="4"/>
      <c r="B455" s="4"/>
      <c r="C455" s="4"/>
      <c r="D455" s="4"/>
      <c r="E455" s="4"/>
      <c r="F455" s="4"/>
      <c r="G455" s="4"/>
      <c r="H455" s="4"/>
      <c r="I455" s="4"/>
      <c r="J455" s="4"/>
      <c r="K455" s="4"/>
      <c r="L455" s="4"/>
      <c r="M455" s="4"/>
      <c r="N455" s="4"/>
      <c r="O455" s="4"/>
      <c r="P455" s="4"/>
      <c r="Q455" s="4"/>
      <c r="R455" s="4"/>
      <c r="S455" s="4"/>
    </row>
    <row r="456" spans="1:19">
      <c r="A456" s="4"/>
      <c r="B456" s="4"/>
      <c r="C456" s="4"/>
      <c r="D456" s="4"/>
      <c r="E456" s="4"/>
      <c r="F456" s="4"/>
      <c r="G456" s="4"/>
      <c r="H456" s="4"/>
      <c r="I456" s="4"/>
      <c r="J456" s="4"/>
      <c r="K456" s="4"/>
      <c r="L456" s="4"/>
      <c r="M456" s="4"/>
      <c r="N456" s="4"/>
      <c r="O456" s="4"/>
      <c r="P456" s="4"/>
      <c r="Q456" s="4"/>
      <c r="R456" s="4"/>
      <c r="S456" s="4"/>
    </row>
    <row r="457" spans="1:19">
      <c r="A457" s="4"/>
      <c r="B457" s="4"/>
      <c r="C457" s="4"/>
      <c r="D457" s="4"/>
      <c r="E457" s="4"/>
      <c r="F457" s="4"/>
      <c r="G457" s="4"/>
      <c r="H457" s="4"/>
      <c r="I457" s="4"/>
      <c r="J457" s="4"/>
      <c r="K457" s="4"/>
      <c r="L457" s="4"/>
      <c r="M457" s="4"/>
      <c r="N457" s="4"/>
      <c r="O457" s="4"/>
      <c r="P457" s="4"/>
      <c r="Q457" s="4"/>
      <c r="R457" s="4"/>
      <c r="S457" s="4"/>
    </row>
    <row r="458" spans="1:19">
      <c r="A458" s="4"/>
      <c r="B458" s="4"/>
      <c r="C458" s="4"/>
      <c r="D458" s="4"/>
      <c r="E458" s="4"/>
      <c r="F458" s="4"/>
      <c r="G458" s="4"/>
      <c r="H458" s="4"/>
      <c r="I458" s="4"/>
      <c r="J458" s="4"/>
      <c r="K458" s="4"/>
      <c r="L458" s="4"/>
      <c r="M458" s="4"/>
      <c r="N458" s="4"/>
      <c r="O458" s="4"/>
      <c r="P458" s="4"/>
      <c r="Q458" s="4"/>
      <c r="R458" s="4"/>
      <c r="S458" s="4"/>
    </row>
    <row r="459" spans="1:19">
      <c r="A459" s="4"/>
      <c r="B459" s="4"/>
      <c r="C459" s="4"/>
      <c r="D459" s="4"/>
      <c r="E459" s="4"/>
      <c r="F459" s="4"/>
      <c r="G459" s="4"/>
      <c r="H459" s="4"/>
      <c r="I459" s="4"/>
      <c r="J459" s="4"/>
      <c r="K459" s="4"/>
      <c r="L459" s="4"/>
      <c r="M459" s="4"/>
      <c r="N459" s="4"/>
      <c r="O459" s="4"/>
      <c r="P459" s="4"/>
      <c r="Q459" s="4"/>
      <c r="R459" s="4"/>
      <c r="S459" s="4"/>
    </row>
    <row r="460" spans="1:19">
      <c r="A460" s="4"/>
      <c r="B460" s="4"/>
      <c r="C460" s="4"/>
      <c r="D460" s="4"/>
      <c r="E460" s="4"/>
      <c r="F460" s="4"/>
      <c r="G460" s="4"/>
      <c r="H460" s="4"/>
      <c r="I460" s="4"/>
      <c r="J460" s="4"/>
      <c r="K460" s="4"/>
      <c r="L460" s="4"/>
      <c r="M460" s="4"/>
      <c r="N460" s="4"/>
      <c r="O460" s="4"/>
      <c r="P460" s="4"/>
      <c r="Q460" s="4"/>
      <c r="R460" s="4"/>
      <c r="S460" s="4"/>
    </row>
    <row r="461" spans="1:19">
      <c r="A461" s="4"/>
      <c r="B461" s="4"/>
      <c r="C461" s="4"/>
      <c r="D461" s="4"/>
      <c r="E461" s="4"/>
      <c r="F461" s="4"/>
      <c r="G461" s="4"/>
      <c r="H461" s="4"/>
      <c r="I461" s="4"/>
      <c r="J461" s="4"/>
      <c r="K461" s="4"/>
      <c r="L461" s="4"/>
      <c r="M461" s="4"/>
      <c r="N461" s="4"/>
      <c r="O461" s="4"/>
      <c r="P461" s="4"/>
      <c r="Q461" s="4"/>
      <c r="R461" s="4"/>
      <c r="S461" s="4"/>
    </row>
    <row r="462" spans="1:19">
      <c r="A462" s="4"/>
      <c r="B462" s="4"/>
      <c r="C462" s="4"/>
      <c r="D462" s="4"/>
      <c r="E462" s="4"/>
      <c r="F462" s="4"/>
      <c r="G462" s="4"/>
      <c r="H462" s="4"/>
      <c r="I462" s="4"/>
      <c r="J462" s="4"/>
      <c r="K462" s="4"/>
      <c r="L462" s="4"/>
      <c r="M462" s="4"/>
      <c r="N462" s="4"/>
      <c r="O462" s="4"/>
      <c r="P462" s="4"/>
      <c r="Q462" s="4"/>
      <c r="R462" s="4"/>
      <c r="S462" s="4"/>
    </row>
    <row r="463" spans="1:19">
      <c r="A463" s="4"/>
      <c r="B463" s="4"/>
      <c r="C463" s="4"/>
      <c r="D463" s="4"/>
      <c r="E463" s="4"/>
      <c r="F463" s="4"/>
      <c r="G463" s="4"/>
      <c r="H463" s="4"/>
      <c r="I463" s="4"/>
      <c r="J463" s="4"/>
      <c r="K463" s="4"/>
      <c r="L463" s="4"/>
      <c r="M463" s="4"/>
      <c r="N463" s="4"/>
      <c r="O463" s="4"/>
      <c r="P463" s="4"/>
      <c r="Q463" s="4"/>
      <c r="R463" s="4"/>
      <c r="S463" s="4"/>
    </row>
    <row r="464" spans="1:19">
      <c r="A464" s="4"/>
      <c r="B464" s="4"/>
      <c r="C464" s="4"/>
      <c r="D464" s="4"/>
      <c r="E464" s="4"/>
      <c r="F464" s="4"/>
      <c r="G464" s="4"/>
      <c r="H464" s="4"/>
      <c r="I464" s="4"/>
      <c r="J464" s="4"/>
      <c r="K464" s="4"/>
      <c r="L464" s="4"/>
      <c r="M464" s="4"/>
      <c r="N464" s="4"/>
      <c r="O464" s="4"/>
      <c r="P464" s="4"/>
      <c r="Q464" s="4"/>
      <c r="R464" s="4"/>
      <c r="S464" s="4"/>
    </row>
    <row r="465" spans="1:19">
      <c r="A465" s="4"/>
      <c r="B465" s="4"/>
      <c r="C465" s="4"/>
      <c r="D465" s="4"/>
      <c r="E465" s="4"/>
      <c r="F465" s="4"/>
      <c r="G465" s="4"/>
      <c r="H465" s="4"/>
      <c r="I465" s="4"/>
      <c r="J465" s="4"/>
      <c r="K465" s="4"/>
      <c r="L465" s="4"/>
      <c r="M465" s="4"/>
      <c r="N465" s="4"/>
      <c r="O465" s="4"/>
      <c r="P465" s="4"/>
      <c r="Q465" s="4"/>
      <c r="R465" s="4"/>
      <c r="S465" s="4"/>
    </row>
    <row r="466" spans="1:19">
      <c r="A466" s="4"/>
      <c r="B466" s="4"/>
      <c r="C466" s="4"/>
      <c r="D466" s="4"/>
      <c r="E466" s="4"/>
      <c r="F466" s="4"/>
      <c r="G466" s="4"/>
      <c r="H466" s="4"/>
      <c r="I466" s="4"/>
      <c r="J466" s="4"/>
      <c r="K466" s="4"/>
      <c r="L466" s="4"/>
      <c r="M466" s="4"/>
      <c r="N466" s="4"/>
      <c r="O466" s="4"/>
      <c r="P466" s="4"/>
      <c r="Q466" s="4"/>
      <c r="R466" s="4"/>
      <c r="S466" s="4"/>
    </row>
    <row r="467" spans="1:19">
      <c r="A467" s="4"/>
      <c r="B467" s="4"/>
      <c r="C467" s="4"/>
      <c r="D467" s="4"/>
      <c r="E467" s="4"/>
      <c r="F467" s="4"/>
      <c r="G467" s="4"/>
      <c r="H467" s="4"/>
      <c r="I467" s="4"/>
      <c r="J467" s="4"/>
      <c r="K467" s="4"/>
      <c r="L467" s="4"/>
      <c r="M467" s="4"/>
      <c r="N467" s="4"/>
      <c r="O467" s="4"/>
      <c r="P467" s="4"/>
      <c r="Q467" s="4"/>
      <c r="R467" s="4"/>
      <c r="S467" s="4"/>
    </row>
    <row r="468" spans="1:19">
      <c r="A468" s="4"/>
      <c r="B468" s="4"/>
      <c r="C468" s="4"/>
      <c r="D468" s="4"/>
      <c r="E468" s="4"/>
      <c r="F468" s="4"/>
      <c r="G468" s="4"/>
      <c r="H468" s="4"/>
      <c r="I468" s="4"/>
      <c r="J468" s="4"/>
      <c r="K468" s="4"/>
      <c r="L468" s="4"/>
      <c r="M468" s="4"/>
      <c r="N468" s="4"/>
      <c r="O468" s="4"/>
      <c r="P468" s="4"/>
      <c r="Q468" s="4"/>
      <c r="R468" s="4"/>
      <c r="S468" s="4"/>
    </row>
    <row r="469" spans="1:19">
      <c r="A469" s="4"/>
      <c r="B469" s="4"/>
      <c r="C469" s="4"/>
      <c r="D469" s="4"/>
      <c r="E469" s="4"/>
      <c r="F469" s="4"/>
      <c r="G469" s="4"/>
      <c r="H469" s="4"/>
      <c r="I469" s="4"/>
      <c r="J469" s="4"/>
      <c r="K469" s="4"/>
      <c r="L469" s="4"/>
      <c r="M469" s="4"/>
      <c r="N469" s="4"/>
      <c r="O469" s="4"/>
      <c r="P469" s="4"/>
      <c r="Q469" s="4"/>
      <c r="R469" s="4"/>
      <c r="S469" s="4"/>
    </row>
    <row r="470" spans="1:19">
      <c r="A470" s="4"/>
      <c r="B470" s="4"/>
      <c r="C470" s="4"/>
      <c r="D470" s="4"/>
      <c r="E470" s="4"/>
      <c r="F470" s="4"/>
      <c r="G470" s="4"/>
      <c r="H470" s="4"/>
      <c r="I470" s="4"/>
      <c r="J470" s="4"/>
      <c r="K470" s="4"/>
      <c r="L470" s="4"/>
      <c r="M470" s="4"/>
      <c r="N470" s="4"/>
      <c r="O470" s="4"/>
      <c r="P470" s="4"/>
      <c r="Q470" s="4"/>
      <c r="R470" s="4"/>
      <c r="S470" s="4"/>
    </row>
    <row r="471" spans="1:19">
      <c r="A471" s="4"/>
      <c r="B471" s="4"/>
      <c r="C471" s="4"/>
      <c r="D471" s="4"/>
      <c r="E471" s="4"/>
      <c r="F471" s="4"/>
      <c r="G471" s="4"/>
      <c r="H471" s="4"/>
      <c r="I471" s="4"/>
      <c r="J471" s="4"/>
      <c r="K471" s="4"/>
      <c r="L471" s="4"/>
      <c r="M471" s="4"/>
      <c r="N471" s="4"/>
      <c r="O471" s="4"/>
      <c r="P471" s="4"/>
      <c r="Q471" s="4"/>
      <c r="R471" s="4"/>
      <c r="S471" s="4"/>
    </row>
    <row r="472" spans="1:19">
      <c r="A472" s="4"/>
      <c r="B472" s="4"/>
      <c r="C472" s="4"/>
      <c r="D472" s="4"/>
      <c r="E472" s="4"/>
      <c r="F472" s="4"/>
      <c r="G472" s="4"/>
      <c r="H472" s="4"/>
      <c r="I472" s="4"/>
      <c r="J472" s="4"/>
      <c r="K472" s="4"/>
      <c r="L472" s="4"/>
      <c r="M472" s="4"/>
      <c r="N472" s="4"/>
      <c r="O472" s="4"/>
      <c r="P472" s="4"/>
      <c r="Q472" s="4"/>
      <c r="R472" s="4"/>
      <c r="S472" s="4"/>
    </row>
    <row r="473" spans="1:19">
      <c r="A473" s="4"/>
      <c r="B473" s="4"/>
      <c r="C473" s="4"/>
      <c r="D473" s="4"/>
      <c r="E473" s="4"/>
      <c r="F473" s="4"/>
      <c r="G473" s="4"/>
      <c r="H473" s="4"/>
      <c r="I473" s="4"/>
      <c r="J473" s="4"/>
      <c r="K473" s="4"/>
      <c r="L473" s="4"/>
      <c r="M473" s="4"/>
      <c r="N473" s="4"/>
      <c r="O473" s="4"/>
      <c r="P473" s="4"/>
      <c r="Q473" s="4"/>
      <c r="R473" s="4"/>
      <c r="S473" s="4"/>
    </row>
    <row r="474" spans="1:19">
      <c r="A474" s="4"/>
      <c r="B474" s="4"/>
      <c r="C474" s="4"/>
      <c r="D474" s="4"/>
      <c r="E474" s="4"/>
      <c r="F474" s="4"/>
      <c r="G474" s="4"/>
      <c r="H474" s="4"/>
      <c r="I474" s="4"/>
      <c r="J474" s="4"/>
      <c r="K474" s="4"/>
      <c r="L474" s="4"/>
      <c r="M474" s="4"/>
      <c r="N474" s="4"/>
      <c r="O474" s="4"/>
      <c r="P474" s="4"/>
      <c r="Q474" s="4"/>
      <c r="R474" s="4"/>
      <c r="S474" s="4"/>
    </row>
    <row r="475" spans="1:19">
      <c r="A475" s="4"/>
      <c r="B475" s="4"/>
      <c r="C475" s="4"/>
      <c r="D475" s="4"/>
      <c r="E475" s="4"/>
      <c r="F475" s="4"/>
      <c r="G475" s="4"/>
      <c r="H475" s="4"/>
      <c r="I475" s="4"/>
      <c r="J475" s="4"/>
      <c r="K475" s="4"/>
      <c r="L475" s="4"/>
      <c r="M475" s="4"/>
      <c r="N475" s="4"/>
      <c r="O475" s="4"/>
      <c r="P475" s="4"/>
      <c r="Q475" s="4"/>
      <c r="R475" s="4"/>
      <c r="S475" s="4"/>
    </row>
    <row r="476" spans="1:19">
      <c r="A476" s="4"/>
      <c r="B476" s="4"/>
      <c r="C476" s="4"/>
      <c r="D476" s="4"/>
      <c r="E476" s="4"/>
      <c r="F476" s="4"/>
      <c r="G476" s="4"/>
      <c r="H476" s="4"/>
      <c r="I476" s="4"/>
      <c r="J476" s="4"/>
      <c r="K476" s="4"/>
      <c r="L476" s="4"/>
      <c r="M476" s="4"/>
      <c r="N476" s="4"/>
      <c r="O476" s="4"/>
      <c r="P476" s="4"/>
      <c r="Q476" s="4"/>
      <c r="R476" s="4"/>
      <c r="S476" s="4"/>
    </row>
    <row r="477" spans="1:19">
      <c r="A477" s="4"/>
      <c r="B477" s="4"/>
      <c r="C477" s="4"/>
      <c r="D477" s="4"/>
      <c r="E477" s="4"/>
      <c r="F477" s="4"/>
      <c r="G477" s="4"/>
      <c r="H477" s="4"/>
      <c r="I477" s="4"/>
      <c r="J477" s="4"/>
      <c r="K477" s="4"/>
      <c r="L477" s="4"/>
      <c r="M477" s="4"/>
      <c r="N477" s="4"/>
      <c r="O477" s="4"/>
      <c r="P477" s="4"/>
      <c r="Q477" s="4"/>
      <c r="R477" s="4"/>
      <c r="S477" s="4"/>
    </row>
    <row r="478" spans="1:19">
      <c r="A478" s="4"/>
      <c r="B478" s="4"/>
      <c r="C478" s="4"/>
      <c r="D478" s="4"/>
      <c r="E478" s="4"/>
      <c r="F478" s="4"/>
      <c r="G478" s="4"/>
      <c r="H478" s="4"/>
      <c r="I478" s="4"/>
      <c r="J478" s="4"/>
      <c r="K478" s="4"/>
      <c r="L478" s="4"/>
      <c r="M478" s="4"/>
      <c r="N478" s="4"/>
      <c r="O478" s="4"/>
      <c r="P478" s="4"/>
      <c r="Q478" s="4"/>
      <c r="R478" s="4"/>
      <c r="S478" s="4"/>
    </row>
    <row r="479" spans="1:19">
      <c r="A479" s="4"/>
      <c r="B479" s="4"/>
      <c r="C479" s="4"/>
      <c r="D479" s="4"/>
      <c r="E479" s="4"/>
      <c r="F479" s="4"/>
      <c r="G479" s="4"/>
      <c r="H479" s="4"/>
      <c r="I479" s="4"/>
      <c r="J479" s="4"/>
      <c r="K479" s="4"/>
      <c r="L479" s="4"/>
      <c r="M479" s="4"/>
      <c r="N479" s="4"/>
      <c r="O479" s="4"/>
      <c r="P479" s="4"/>
      <c r="Q479" s="4"/>
      <c r="R479" s="4"/>
      <c r="S479" s="4"/>
    </row>
    <row r="480" spans="1:19">
      <c r="A480" s="4"/>
      <c r="B480" s="4"/>
      <c r="C480" s="4"/>
      <c r="D480" s="4"/>
      <c r="E480" s="4"/>
      <c r="F480" s="4"/>
      <c r="G480" s="4"/>
      <c r="H480" s="4"/>
      <c r="I480" s="4"/>
      <c r="J480" s="4"/>
      <c r="K480" s="4"/>
      <c r="L480" s="4"/>
      <c r="M480" s="4"/>
      <c r="N480" s="4"/>
      <c r="O480" s="4"/>
      <c r="P480" s="4"/>
      <c r="Q480" s="4"/>
      <c r="R480" s="4"/>
      <c r="S480" s="4"/>
    </row>
    <row r="481" spans="1:19">
      <c r="A481" s="4"/>
      <c r="B481" s="4"/>
      <c r="C481" s="4"/>
      <c r="D481" s="4"/>
      <c r="E481" s="4"/>
      <c r="F481" s="4"/>
      <c r="G481" s="4"/>
      <c r="H481" s="4"/>
      <c r="I481" s="4"/>
      <c r="J481" s="4"/>
      <c r="K481" s="4"/>
      <c r="L481" s="4"/>
      <c r="M481" s="4"/>
      <c r="N481" s="4"/>
      <c r="O481" s="4"/>
      <c r="P481" s="4"/>
      <c r="Q481" s="4"/>
      <c r="R481" s="4"/>
      <c r="S481" s="4"/>
    </row>
    <row r="482" spans="1:19">
      <c r="A482" s="4"/>
      <c r="B482" s="4"/>
      <c r="C482" s="4"/>
      <c r="D482" s="4"/>
      <c r="E482" s="4"/>
      <c r="F482" s="4"/>
      <c r="G482" s="4"/>
      <c r="H482" s="4"/>
      <c r="I482" s="4"/>
      <c r="J482" s="4"/>
      <c r="K482" s="4"/>
      <c r="L482" s="4"/>
      <c r="M482" s="4"/>
      <c r="N482" s="4"/>
      <c r="O482" s="4"/>
      <c r="P482" s="4"/>
      <c r="Q482" s="4"/>
      <c r="R482" s="4"/>
      <c r="S482" s="4"/>
    </row>
    <row r="483" spans="1:19">
      <c r="A483" s="4"/>
      <c r="B483" s="4"/>
      <c r="C483" s="4"/>
      <c r="D483" s="4"/>
      <c r="E483" s="4"/>
      <c r="F483" s="4"/>
      <c r="G483" s="4"/>
      <c r="H483" s="4"/>
      <c r="I483" s="4"/>
      <c r="J483" s="4"/>
      <c r="K483" s="4"/>
      <c r="L483" s="4"/>
      <c r="M483" s="4"/>
      <c r="N483" s="4"/>
      <c r="O483" s="4"/>
      <c r="P483" s="4"/>
      <c r="Q483" s="4"/>
      <c r="R483" s="4"/>
      <c r="S483" s="4"/>
    </row>
    <row r="484" spans="1:19">
      <c r="A484" s="4"/>
      <c r="B484" s="4"/>
      <c r="C484" s="4"/>
      <c r="D484" s="4"/>
      <c r="E484" s="4"/>
      <c r="F484" s="4"/>
      <c r="G484" s="4"/>
      <c r="H484" s="4"/>
      <c r="I484" s="4"/>
      <c r="J484" s="4"/>
      <c r="K484" s="4"/>
      <c r="L484" s="4"/>
      <c r="M484" s="4"/>
      <c r="N484" s="4"/>
      <c r="O484" s="4"/>
      <c r="P484" s="4"/>
      <c r="Q484" s="4"/>
      <c r="R484" s="4"/>
      <c r="S484" s="4"/>
    </row>
    <row r="485" spans="1:19">
      <c r="A485" s="4"/>
      <c r="B485" s="4"/>
      <c r="C485" s="4"/>
      <c r="D485" s="4"/>
      <c r="E485" s="4"/>
      <c r="F485" s="4"/>
      <c r="G485" s="4"/>
      <c r="H485" s="4"/>
      <c r="I485" s="4"/>
      <c r="J485" s="4"/>
      <c r="K485" s="4"/>
      <c r="L485" s="4"/>
      <c r="M485" s="4"/>
      <c r="N485" s="4"/>
      <c r="O485" s="4"/>
      <c r="P485" s="4"/>
      <c r="Q485" s="4"/>
      <c r="R485" s="4"/>
      <c r="S485" s="4"/>
    </row>
    <row r="486" spans="1:19">
      <c r="A486" s="4"/>
      <c r="B486" s="4"/>
      <c r="C486" s="4"/>
      <c r="D486" s="4"/>
      <c r="E486" s="4"/>
      <c r="F486" s="4"/>
      <c r="G486" s="4"/>
      <c r="H486" s="4"/>
      <c r="I486" s="4"/>
      <c r="J486" s="4"/>
      <c r="K486" s="4"/>
      <c r="L486" s="4"/>
      <c r="M486" s="4"/>
      <c r="N486" s="4"/>
      <c r="O486" s="4"/>
      <c r="P486" s="4"/>
      <c r="Q486" s="4"/>
      <c r="R486" s="4"/>
      <c r="S486" s="4"/>
    </row>
    <row r="487" spans="1:19">
      <c r="A487" s="4"/>
      <c r="B487" s="4"/>
      <c r="C487" s="4"/>
      <c r="D487" s="4"/>
      <c r="E487" s="4"/>
      <c r="F487" s="4"/>
      <c r="G487" s="4"/>
      <c r="H487" s="4"/>
      <c r="I487" s="4"/>
      <c r="J487" s="4"/>
      <c r="K487" s="4"/>
      <c r="L487" s="4"/>
      <c r="M487" s="4"/>
      <c r="N487" s="4"/>
      <c r="O487" s="4"/>
      <c r="P487" s="4"/>
      <c r="Q487" s="4"/>
      <c r="R487" s="4"/>
      <c r="S487" s="4"/>
    </row>
    <row r="488" spans="1:19">
      <c r="A488" s="4"/>
      <c r="B488" s="4"/>
      <c r="C488" s="4"/>
      <c r="D488" s="4"/>
      <c r="E488" s="4"/>
      <c r="F488" s="4"/>
      <c r="G488" s="4"/>
      <c r="H488" s="4"/>
      <c r="I488" s="4"/>
      <c r="J488" s="4"/>
      <c r="K488" s="4"/>
      <c r="L488" s="4"/>
      <c r="M488" s="4"/>
      <c r="N488" s="4"/>
      <c r="O488" s="4"/>
      <c r="P488" s="4"/>
      <c r="Q488" s="4"/>
      <c r="R488" s="4"/>
      <c r="S488" s="4"/>
    </row>
    <row r="489" spans="1:19">
      <c r="A489" s="4"/>
      <c r="B489" s="4"/>
      <c r="C489" s="4"/>
      <c r="D489" s="4"/>
      <c r="E489" s="4"/>
      <c r="F489" s="4"/>
      <c r="G489" s="4"/>
      <c r="H489" s="4"/>
      <c r="I489" s="4"/>
      <c r="J489" s="4"/>
      <c r="K489" s="4"/>
      <c r="L489" s="4"/>
      <c r="M489" s="4"/>
      <c r="N489" s="4"/>
      <c r="O489" s="4"/>
      <c r="P489" s="4"/>
      <c r="Q489" s="4"/>
      <c r="R489" s="4"/>
      <c r="S489" s="4"/>
    </row>
    <row r="490" spans="1:19">
      <c r="A490" s="4"/>
      <c r="B490" s="4"/>
      <c r="C490" s="4"/>
      <c r="D490" s="4"/>
      <c r="E490" s="4"/>
      <c r="F490" s="4"/>
      <c r="G490" s="4"/>
      <c r="H490" s="4"/>
      <c r="I490" s="4"/>
      <c r="J490" s="4"/>
      <c r="K490" s="4"/>
      <c r="L490" s="4"/>
      <c r="M490" s="4"/>
      <c r="N490" s="4"/>
      <c r="O490" s="4"/>
      <c r="P490" s="4"/>
      <c r="Q490" s="4"/>
      <c r="R490" s="4"/>
      <c r="S490" s="4"/>
    </row>
    <row r="491" spans="1:19">
      <c r="A491" s="4"/>
      <c r="B491" s="4"/>
      <c r="C491" s="4"/>
      <c r="D491" s="4"/>
      <c r="E491" s="4"/>
      <c r="F491" s="4"/>
      <c r="G491" s="4"/>
      <c r="H491" s="4"/>
      <c r="I491" s="4"/>
      <c r="J491" s="4"/>
      <c r="K491" s="4"/>
      <c r="L491" s="4"/>
      <c r="M491" s="4"/>
      <c r="N491" s="4"/>
      <c r="O491" s="4"/>
      <c r="P491" s="4"/>
      <c r="Q491" s="4"/>
      <c r="R491" s="4"/>
      <c r="S491" s="4"/>
    </row>
    <row r="492" spans="1:19">
      <c r="A492" s="4"/>
      <c r="B492" s="4"/>
      <c r="C492" s="4"/>
      <c r="D492" s="4"/>
      <c r="E492" s="4"/>
      <c r="F492" s="4"/>
      <c r="G492" s="4"/>
      <c r="H492" s="4"/>
      <c r="I492" s="4"/>
      <c r="J492" s="4"/>
      <c r="K492" s="4"/>
      <c r="L492" s="4"/>
      <c r="M492" s="4"/>
      <c r="N492" s="4"/>
      <c r="O492" s="4"/>
      <c r="P492" s="4"/>
      <c r="Q492" s="4"/>
      <c r="R492" s="4"/>
      <c r="S492" s="4"/>
    </row>
    <row r="493" spans="1:19">
      <c r="A493" s="4"/>
      <c r="B493" s="4"/>
      <c r="C493" s="4"/>
      <c r="D493" s="4"/>
      <c r="E493" s="4"/>
      <c r="F493" s="4"/>
      <c r="G493" s="4"/>
      <c r="H493" s="4"/>
      <c r="I493" s="4"/>
      <c r="J493" s="4"/>
      <c r="K493" s="4"/>
      <c r="L493" s="4"/>
      <c r="M493" s="4"/>
      <c r="N493" s="4"/>
      <c r="O493" s="4"/>
      <c r="P493" s="4"/>
      <c r="Q493" s="4"/>
      <c r="R493" s="4"/>
      <c r="S493" s="4"/>
    </row>
    <row r="494" spans="1:19">
      <c r="A494" s="4"/>
      <c r="B494" s="4"/>
      <c r="C494" s="4"/>
      <c r="D494" s="4"/>
      <c r="E494" s="4"/>
      <c r="F494" s="4"/>
      <c r="G494" s="4"/>
      <c r="H494" s="4"/>
      <c r="I494" s="4"/>
      <c r="J494" s="4"/>
      <c r="K494" s="4"/>
      <c r="L494" s="4"/>
      <c r="M494" s="4"/>
      <c r="N494" s="4"/>
      <c r="O494" s="4"/>
      <c r="P494" s="4"/>
      <c r="Q494" s="4"/>
      <c r="R494" s="4"/>
      <c r="S494" s="4"/>
    </row>
    <row r="495" spans="1:19">
      <c r="A495" s="4"/>
      <c r="B495" s="4"/>
      <c r="C495" s="4"/>
      <c r="D495" s="4"/>
      <c r="E495" s="4"/>
      <c r="F495" s="4"/>
      <c r="G495" s="4"/>
      <c r="H495" s="4"/>
      <c r="I495" s="4"/>
      <c r="J495" s="4"/>
      <c r="K495" s="4"/>
      <c r="L495" s="4"/>
      <c r="M495" s="4"/>
      <c r="N495" s="4"/>
      <c r="O495" s="4"/>
      <c r="P495" s="4"/>
      <c r="Q495" s="4"/>
      <c r="R495" s="4"/>
      <c r="S495" s="4"/>
    </row>
    <row r="496" spans="1:19">
      <c r="A496" s="4"/>
      <c r="B496" s="4"/>
      <c r="C496" s="4"/>
      <c r="D496" s="4"/>
      <c r="E496" s="4"/>
      <c r="F496" s="4"/>
      <c r="G496" s="4"/>
      <c r="H496" s="4"/>
      <c r="I496" s="4"/>
      <c r="J496" s="4"/>
      <c r="K496" s="4"/>
      <c r="L496" s="4"/>
      <c r="M496" s="4"/>
      <c r="N496" s="4"/>
      <c r="O496" s="4"/>
      <c r="P496" s="4"/>
      <c r="Q496" s="4"/>
      <c r="R496" s="4"/>
      <c r="S496" s="4"/>
    </row>
    <row r="497" spans="1:19">
      <c r="A497" s="4"/>
      <c r="B497" s="4"/>
      <c r="C497" s="4"/>
      <c r="D497" s="4"/>
      <c r="E497" s="4"/>
      <c r="F497" s="4"/>
      <c r="G497" s="4"/>
      <c r="H497" s="4"/>
      <c r="I497" s="4"/>
      <c r="J497" s="4"/>
      <c r="K497" s="4"/>
      <c r="L497" s="4"/>
      <c r="M497" s="4"/>
      <c r="N497" s="4"/>
      <c r="O497" s="4"/>
      <c r="P497" s="4"/>
      <c r="Q497" s="4"/>
      <c r="R497" s="4"/>
      <c r="S497" s="4"/>
    </row>
    <row r="498" spans="1:19">
      <c r="A498" s="4"/>
      <c r="B498" s="4"/>
      <c r="C498" s="4"/>
      <c r="D498" s="4"/>
      <c r="E498" s="4"/>
      <c r="F498" s="4"/>
      <c r="G498" s="4"/>
      <c r="H498" s="4"/>
      <c r="I498" s="4"/>
      <c r="J498" s="4"/>
      <c r="K498" s="4"/>
      <c r="L498" s="4"/>
      <c r="M498" s="4"/>
      <c r="N498" s="4"/>
      <c r="O498" s="4"/>
      <c r="P498" s="4"/>
      <c r="Q498" s="4"/>
      <c r="R498" s="4"/>
      <c r="S498" s="4"/>
    </row>
    <row r="499" spans="1:19">
      <c r="A499" s="4"/>
      <c r="B499" s="4"/>
      <c r="C499" s="4"/>
      <c r="D499" s="4"/>
      <c r="E499" s="4"/>
      <c r="F499" s="4"/>
      <c r="G499" s="4"/>
      <c r="H499" s="4"/>
      <c r="I499" s="4"/>
      <c r="J499" s="4"/>
      <c r="K499" s="4"/>
      <c r="L499" s="4"/>
      <c r="M499" s="4"/>
      <c r="N499" s="4"/>
      <c r="O499" s="4"/>
      <c r="P499" s="4"/>
      <c r="Q499" s="4"/>
      <c r="R499" s="4"/>
      <c r="S499" s="4"/>
    </row>
    <row r="500" spans="1:19">
      <c r="A500" s="4"/>
      <c r="B500" s="4"/>
      <c r="C500" s="4"/>
      <c r="D500" s="4"/>
      <c r="E500" s="4"/>
      <c r="F500" s="4"/>
      <c r="G500" s="4"/>
      <c r="H500" s="4"/>
      <c r="I500" s="4"/>
      <c r="J500" s="4"/>
      <c r="K500" s="4"/>
      <c r="L500" s="4"/>
      <c r="M500" s="4"/>
      <c r="N500" s="4"/>
      <c r="O500" s="4"/>
      <c r="P500" s="4"/>
      <c r="Q500" s="4"/>
      <c r="R500" s="4"/>
      <c r="S500" s="4"/>
    </row>
    <row r="501" spans="1:19">
      <c r="A501" s="4"/>
      <c r="B501" s="4"/>
      <c r="C501" s="4"/>
      <c r="D501" s="4"/>
      <c r="E501" s="4"/>
      <c r="F501" s="4"/>
      <c r="G501" s="4"/>
      <c r="H501" s="4"/>
      <c r="I501" s="4"/>
      <c r="J501" s="4"/>
      <c r="K501" s="4"/>
      <c r="L501" s="4"/>
      <c r="M501" s="4"/>
      <c r="N501" s="4"/>
      <c r="O501" s="4"/>
      <c r="P501" s="4"/>
      <c r="Q501" s="4"/>
      <c r="R501" s="4"/>
      <c r="S501" s="4"/>
    </row>
    <row r="502" spans="1:19">
      <c r="A502" s="4"/>
      <c r="B502" s="4"/>
      <c r="C502" s="4"/>
      <c r="D502" s="4"/>
      <c r="E502" s="4"/>
      <c r="F502" s="4"/>
      <c r="G502" s="4"/>
      <c r="H502" s="4"/>
      <c r="I502" s="4"/>
      <c r="J502" s="4"/>
      <c r="K502" s="4"/>
      <c r="L502" s="4"/>
      <c r="M502" s="4"/>
      <c r="N502" s="4"/>
      <c r="O502" s="4"/>
      <c r="P502" s="4"/>
      <c r="Q502" s="4"/>
      <c r="R502" s="4"/>
      <c r="S502" s="4"/>
    </row>
    <row r="503" spans="1:19">
      <c r="A503" s="4"/>
      <c r="B503" s="4"/>
      <c r="C503" s="4"/>
      <c r="D503" s="4"/>
      <c r="E503" s="4"/>
      <c r="F503" s="4"/>
      <c r="G503" s="4"/>
      <c r="H503" s="4"/>
      <c r="I503" s="4"/>
      <c r="J503" s="4"/>
      <c r="K503" s="4"/>
      <c r="L503" s="4"/>
      <c r="M503" s="4"/>
      <c r="N503" s="4"/>
      <c r="O503" s="4"/>
      <c r="P503" s="4"/>
      <c r="Q503" s="4"/>
      <c r="R503" s="4"/>
      <c r="S503" s="4"/>
    </row>
    <row r="504" spans="1:19">
      <c r="A504" s="4"/>
      <c r="B504" s="4"/>
      <c r="C504" s="4"/>
      <c r="D504" s="4"/>
      <c r="E504" s="4"/>
      <c r="F504" s="4"/>
      <c r="G504" s="4"/>
      <c r="H504" s="4"/>
      <c r="I504" s="4"/>
      <c r="J504" s="4"/>
      <c r="K504" s="4"/>
      <c r="L504" s="4"/>
      <c r="M504" s="4"/>
      <c r="N504" s="4"/>
      <c r="O504" s="4"/>
      <c r="P504" s="4"/>
      <c r="Q504" s="4"/>
      <c r="R504" s="4"/>
      <c r="S504" s="4"/>
    </row>
    <row r="505" spans="1:19">
      <c r="A505" s="4"/>
      <c r="B505" s="4"/>
      <c r="C505" s="4"/>
      <c r="D505" s="4"/>
      <c r="E505" s="4"/>
      <c r="F505" s="4"/>
      <c r="G505" s="4"/>
      <c r="H505" s="4"/>
      <c r="I505" s="4"/>
      <c r="J505" s="4"/>
      <c r="K505" s="4"/>
      <c r="L505" s="4"/>
      <c r="M505" s="4"/>
      <c r="N505" s="4"/>
      <c r="O505" s="4"/>
      <c r="P505" s="4"/>
      <c r="Q505" s="4"/>
      <c r="R505" s="4"/>
      <c r="S505" s="4"/>
    </row>
    <row r="506" spans="1:19">
      <c r="A506" s="4"/>
      <c r="B506" s="4"/>
      <c r="C506" s="4"/>
      <c r="D506" s="4"/>
      <c r="E506" s="4"/>
      <c r="F506" s="4"/>
      <c r="G506" s="4"/>
      <c r="H506" s="4"/>
      <c r="I506" s="4"/>
      <c r="J506" s="4"/>
      <c r="K506" s="4"/>
      <c r="L506" s="4"/>
      <c r="M506" s="4"/>
      <c r="N506" s="4"/>
      <c r="O506" s="4"/>
      <c r="P506" s="4"/>
      <c r="Q506" s="4"/>
      <c r="R506" s="4"/>
      <c r="S506" s="4"/>
    </row>
    <row r="507" spans="1:19">
      <c r="A507" s="4"/>
      <c r="B507" s="4"/>
      <c r="C507" s="4"/>
      <c r="D507" s="4"/>
      <c r="E507" s="4"/>
      <c r="F507" s="4"/>
      <c r="G507" s="4"/>
      <c r="H507" s="4"/>
      <c r="I507" s="4"/>
      <c r="J507" s="4"/>
      <c r="K507" s="4"/>
      <c r="L507" s="4"/>
      <c r="M507" s="4"/>
      <c r="N507" s="4"/>
      <c r="O507" s="4"/>
      <c r="P507" s="4"/>
      <c r="Q507" s="4"/>
      <c r="R507" s="4"/>
      <c r="S507" s="4"/>
    </row>
    <row r="508" spans="1:19">
      <c r="A508" s="4"/>
      <c r="B508" s="4"/>
      <c r="C508" s="4"/>
      <c r="D508" s="4"/>
      <c r="E508" s="4"/>
      <c r="F508" s="4"/>
      <c r="G508" s="4"/>
      <c r="H508" s="4"/>
      <c r="I508" s="4"/>
      <c r="J508" s="4"/>
      <c r="K508" s="4"/>
      <c r="L508" s="4"/>
      <c r="M508" s="4"/>
      <c r="N508" s="4"/>
      <c r="O508" s="4"/>
      <c r="P508" s="4"/>
      <c r="Q508" s="4"/>
      <c r="R508" s="4"/>
      <c r="S508" s="4"/>
    </row>
    <row r="509" spans="1:19">
      <c r="A509" s="4"/>
      <c r="B509" s="4"/>
      <c r="C509" s="4"/>
      <c r="D509" s="4"/>
      <c r="E509" s="4"/>
      <c r="F509" s="4"/>
      <c r="G509" s="4"/>
      <c r="H509" s="4"/>
      <c r="I509" s="4"/>
      <c r="J509" s="4"/>
      <c r="K509" s="4"/>
      <c r="L509" s="4"/>
      <c r="M509" s="4"/>
      <c r="N509" s="4"/>
      <c r="O509" s="4"/>
      <c r="P509" s="4"/>
      <c r="Q509" s="4"/>
      <c r="R509" s="4"/>
      <c r="S509" s="4"/>
    </row>
    <row r="510" spans="1:19">
      <c r="A510" s="4"/>
      <c r="B510" s="4"/>
      <c r="C510" s="4"/>
      <c r="D510" s="4"/>
      <c r="E510" s="4"/>
      <c r="F510" s="4"/>
      <c r="G510" s="4"/>
      <c r="H510" s="4"/>
      <c r="I510" s="4"/>
      <c r="J510" s="4"/>
      <c r="K510" s="4"/>
      <c r="L510" s="4"/>
      <c r="M510" s="4"/>
      <c r="N510" s="4"/>
      <c r="O510" s="4"/>
      <c r="P510" s="4"/>
      <c r="Q510" s="4"/>
      <c r="R510" s="4"/>
      <c r="S510" s="4"/>
    </row>
    <row r="511" spans="1:19">
      <c r="A511" s="4"/>
      <c r="B511" s="4"/>
      <c r="C511" s="4"/>
      <c r="D511" s="4"/>
      <c r="E511" s="4"/>
      <c r="F511" s="4"/>
      <c r="G511" s="4"/>
      <c r="H511" s="4"/>
      <c r="I511" s="4"/>
      <c r="J511" s="4"/>
      <c r="K511" s="4"/>
      <c r="L511" s="4"/>
      <c r="M511" s="4"/>
      <c r="N511" s="4"/>
      <c r="O511" s="4"/>
      <c r="P511" s="4"/>
      <c r="Q511" s="4"/>
      <c r="R511" s="4"/>
      <c r="S511" s="4"/>
    </row>
    <row r="512" spans="1:19">
      <c r="A512" s="4"/>
      <c r="B512" s="4"/>
      <c r="C512" s="4"/>
      <c r="D512" s="4"/>
      <c r="E512" s="4"/>
      <c r="F512" s="4"/>
      <c r="G512" s="4"/>
      <c r="H512" s="4"/>
      <c r="I512" s="4"/>
      <c r="J512" s="4"/>
      <c r="K512" s="4"/>
      <c r="L512" s="4"/>
      <c r="M512" s="4"/>
      <c r="N512" s="4"/>
      <c r="O512" s="4"/>
      <c r="P512" s="4"/>
      <c r="Q512" s="4"/>
      <c r="R512" s="4"/>
      <c r="S512" s="4"/>
    </row>
    <row r="513" spans="1:19">
      <c r="A513" s="4"/>
      <c r="B513" s="4"/>
      <c r="C513" s="4"/>
      <c r="D513" s="4"/>
      <c r="E513" s="4"/>
      <c r="F513" s="4"/>
      <c r="G513" s="4"/>
      <c r="H513" s="4"/>
      <c r="I513" s="4"/>
      <c r="J513" s="4"/>
      <c r="K513" s="4"/>
      <c r="L513" s="4"/>
      <c r="M513" s="4"/>
      <c r="N513" s="4"/>
      <c r="O513" s="4"/>
      <c r="P513" s="4"/>
      <c r="Q513" s="4"/>
      <c r="R513" s="4"/>
      <c r="S513" s="4"/>
    </row>
    <row r="514" spans="1:19">
      <c r="A514" s="4"/>
      <c r="B514" s="4"/>
      <c r="C514" s="4"/>
      <c r="D514" s="4"/>
      <c r="E514" s="4"/>
      <c r="F514" s="4"/>
      <c r="G514" s="4"/>
      <c r="H514" s="4"/>
      <c r="I514" s="4"/>
      <c r="J514" s="4"/>
      <c r="K514" s="4"/>
      <c r="L514" s="4"/>
      <c r="M514" s="4"/>
      <c r="N514" s="4"/>
      <c r="O514" s="4"/>
      <c r="P514" s="4"/>
      <c r="Q514" s="4"/>
      <c r="R514" s="4"/>
      <c r="S514" s="4"/>
    </row>
    <row r="515" spans="1:19">
      <c r="A515" s="4"/>
      <c r="B515" s="4"/>
      <c r="C515" s="4"/>
      <c r="D515" s="4"/>
      <c r="E515" s="4"/>
      <c r="F515" s="4"/>
      <c r="G515" s="4"/>
      <c r="H515" s="4"/>
      <c r="I515" s="4"/>
      <c r="J515" s="4"/>
      <c r="K515" s="4"/>
      <c r="L515" s="4"/>
      <c r="M515" s="4"/>
      <c r="N515" s="4"/>
      <c r="O515" s="4"/>
      <c r="P515" s="4"/>
      <c r="Q515" s="4"/>
      <c r="R515" s="4"/>
      <c r="S515" s="4"/>
    </row>
    <row r="516" spans="1:19">
      <c r="A516" s="4"/>
      <c r="B516" s="4"/>
      <c r="C516" s="4"/>
      <c r="D516" s="4"/>
      <c r="E516" s="4"/>
      <c r="F516" s="4"/>
      <c r="G516" s="4"/>
      <c r="H516" s="4"/>
      <c r="I516" s="4"/>
      <c r="J516" s="4"/>
      <c r="K516" s="4"/>
      <c r="L516" s="4"/>
      <c r="M516" s="4"/>
      <c r="N516" s="4"/>
      <c r="O516" s="4"/>
      <c r="P516" s="4"/>
      <c r="Q516" s="4"/>
      <c r="R516" s="4"/>
      <c r="S516" s="4"/>
    </row>
    <row r="517" spans="1:19">
      <c r="A517" s="4"/>
      <c r="B517" s="4"/>
      <c r="C517" s="4"/>
      <c r="D517" s="4"/>
      <c r="E517" s="4"/>
      <c r="F517" s="4"/>
      <c r="G517" s="4"/>
      <c r="H517" s="4"/>
      <c r="I517" s="4"/>
      <c r="J517" s="4"/>
      <c r="K517" s="4"/>
      <c r="L517" s="4"/>
      <c r="M517" s="4"/>
      <c r="N517" s="4"/>
      <c r="O517" s="4"/>
      <c r="P517" s="4"/>
      <c r="Q517" s="4"/>
      <c r="R517" s="4"/>
      <c r="S517" s="4"/>
    </row>
    <row r="518" spans="1:19">
      <c r="A518" s="4"/>
      <c r="B518" s="4"/>
      <c r="C518" s="4"/>
      <c r="D518" s="4"/>
      <c r="E518" s="4"/>
      <c r="F518" s="4"/>
      <c r="G518" s="4"/>
      <c r="H518" s="4"/>
      <c r="I518" s="4"/>
      <c r="J518" s="4"/>
      <c r="K518" s="4"/>
      <c r="L518" s="4"/>
      <c r="M518" s="4"/>
      <c r="N518" s="4"/>
      <c r="O518" s="4"/>
      <c r="P518" s="4"/>
      <c r="Q518" s="4"/>
      <c r="R518" s="4"/>
      <c r="S518" s="4"/>
    </row>
    <row r="519" spans="1:19">
      <c r="A519" s="4"/>
      <c r="B519" s="4"/>
      <c r="C519" s="4"/>
      <c r="D519" s="4"/>
      <c r="E519" s="4"/>
      <c r="F519" s="4"/>
      <c r="G519" s="4"/>
      <c r="H519" s="4"/>
      <c r="I519" s="4"/>
      <c r="J519" s="4"/>
      <c r="K519" s="4"/>
      <c r="L519" s="4"/>
      <c r="M519" s="4"/>
      <c r="N519" s="4"/>
      <c r="O519" s="4"/>
      <c r="P519" s="4"/>
      <c r="Q519" s="4"/>
      <c r="R519" s="4"/>
      <c r="S519" s="4"/>
    </row>
    <row r="520" spans="1:19">
      <c r="A520" s="4"/>
      <c r="B520" s="4"/>
      <c r="C520" s="4"/>
      <c r="D520" s="4"/>
      <c r="E520" s="4"/>
      <c r="F520" s="4"/>
      <c r="G520" s="4"/>
      <c r="H520" s="4"/>
      <c r="I520" s="4"/>
      <c r="J520" s="4"/>
      <c r="K520" s="4"/>
      <c r="L520" s="4"/>
      <c r="M520" s="4"/>
      <c r="N520" s="4"/>
      <c r="O520" s="4"/>
      <c r="P520" s="4"/>
      <c r="Q520" s="4"/>
      <c r="R520" s="4"/>
      <c r="S520" s="4"/>
    </row>
    <row r="521" spans="1:19">
      <c r="A521" s="4"/>
      <c r="B521" s="4"/>
      <c r="C521" s="4"/>
      <c r="D521" s="4"/>
      <c r="E521" s="4"/>
      <c r="F521" s="4"/>
      <c r="G521" s="4"/>
      <c r="H521" s="4"/>
      <c r="I521" s="4"/>
      <c r="J521" s="4"/>
      <c r="K521" s="4"/>
      <c r="L521" s="4"/>
      <c r="M521" s="4"/>
      <c r="N521" s="4"/>
      <c r="O521" s="4"/>
      <c r="P521" s="4"/>
      <c r="Q521" s="4"/>
      <c r="R521" s="4"/>
      <c r="S521" s="4"/>
    </row>
    <row r="522" spans="1:19">
      <c r="A522" s="4"/>
      <c r="B522" s="4"/>
      <c r="C522" s="4"/>
      <c r="D522" s="4"/>
      <c r="E522" s="4"/>
      <c r="F522" s="4"/>
      <c r="G522" s="4"/>
      <c r="H522" s="4"/>
      <c r="I522" s="4"/>
      <c r="J522" s="4"/>
      <c r="K522" s="4"/>
      <c r="L522" s="4"/>
      <c r="M522" s="4"/>
      <c r="N522" s="4"/>
      <c r="O522" s="4"/>
      <c r="P522" s="4"/>
      <c r="Q522" s="4"/>
      <c r="R522" s="4"/>
      <c r="S522" s="4"/>
    </row>
    <row r="523" spans="1:19">
      <c r="A523" s="4"/>
      <c r="B523" s="4"/>
      <c r="C523" s="4"/>
      <c r="D523" s="4"/>
      <c r="E523" s="4"/>
      <c r="F523" s="4"/>
      <c r="G523" s="4"/>
      <c r="H523" s="4"/>
      <c r="I523" s="4"/>
      <c r="J523" s="4"/>
      <c r="K523" s="4"/>
      <c r="L523" s="4"/>
      <c r="M523" s="4"/>
      <c r="N523" s="4"/>
      <c r="O523" s="4"/>
      <c r="P523" s="4"/>
      <c r="Q523" s="4"/>
      <c r="R523" s="4"/>
      <c r="S523" s="4"/>
    </row>
    <row r="524" spans="1:19">
      <c r="A524" s="4"/>
      <c r="B524" s="4"/>
      <c r="C524" s="4"/>
      <c r="D524" s="4"/>
      <c r="E524" s="4"/>
      <c r="F524" s="4"/>
      <c r="G524" s="4"/>
      <c r="H524" s="4"/>
      <c r="I524" s="4"/>
      <c r="J524" s="4"/>
      <c r="K524" s="4"/>
      <c r="L524" s="4"/>
      <c r="M524" s="4"/>
      <c r="N524" s="4"/>
      <c r="O524" s="4"/>
      <c r="P524" s="4"/>
      <c r="Q524" s="4"/>
      <c r="R524" s="4"/>
      <c r="S524" s="4"/>
    </row>
    <row r="525" spans="1:19">
      <c r="A525" s="4"/>
      <c r="B525" s="4"/>
      <c r="C525" s="4"/>
      <c r="D525" s="4"/>
      <c r="E525" s="4"/>
      <c r="F525" s="4"/>
      <c r="G525" s="4"/>
      <c r="H525" s="4"/>
      <c r="I525" s="4"/>
      <c r="J525" s="4"/>
      <c r="K525" s="4"/>
      <c r="L525" s="4"/>
      <c r="M525" s="4"/>
      <c r="N525" s="4"/>
      <c r="O525" s="4"/>
      <c r="P525" s="4"/>
      <c r="Q525" s="4"/>
      <c r="R525" s="4"/>
      <c r="S525" s="4"/>
    </row>
    <row r="526" spans="1:19">
      <c r="A526" s="4"/>
      <c r="B526" s="4"/>
      <c r="C526" s="4"/>
      <c r="D526" s="4"/>
      <c r="E526" s="4"/>
      <c r="F526" s="4"/>
      <c r="G526" s="4"/>
      <c r="H526" s="4"/>
      <c r="I526" s="4"/>
      <c r="J526" s="4"/>
      <c r="K526" s="4"/>
      <c r="L526" s="4"/>
      <c r="M526" s="4"/>
      <c r="N526" s="4"/>
      <c r="O526" s="4"/>
      <c r="P526" s="4"/>
      <c r="Q526" s="4"/>
      <c r="R526" s="4"/>
      <c r="S526" s="4"/>
    </row>
    <row r="527" spans="1:19">
      <c r="A527" s="4"/>
      <c r="B527" s="4"/>
      <c r="C527" s="4"/>
      <c r="D527" s="4"/>
      <c r="E527" s="4"/>
      <c r="F527" s="4"/>
      <c r="G527" s="4"/>
      <c r="H527" s="4"/>
      <c r="I527" s="4"/>
      <c r="J527" s="4"/>
      <c r="K527" s="4"/>
      <c r="L527" s="4"/>
      <c r="M527" s="4"/>
      <c r="N527" s="4"/>
      <c r="O527" s="4"/>
      <c r="P527" s="4"/>
      <c r="Q527" s="4"/>
      <c r="R527" s="4"/>
      <c r="S527" s="4"/>
    </row>
    <row r="528" spans="1:19">
      <c r="A528" s="4"/>
      <c r="B528" s="4"/>
      <c r="C528" s="4"/>
      <c r="D528" s="4"/>
      <c r="E528" s="4"/>
      <c r="F528" s="4"/>
      <c r="G528" s="4"/>
      <c r="H528" s="4"/>
      <c r="I528" s="4"/>
      <c r="J528" s="4"/>
      <c r="K528" s="4"/>
      <c r="L528" s="4"/>
      <c r="M528" s="4"/>
      <c r="N528" s="4"/>
      <c r="O528" s="4"/>
      <c r="P528" s="4"/>
      <c r="Q528" s="4"/>
      <c r="R528" s="4"/>
      <c r="S528" s="4"/>
    </row>
    <row r="529" spans="1:19">
      <c r="A529" s="4"/>
      <c r="B529" s="4"/>
      <c r="C529" s="4"/>
      <c r="D529" s="4"/>
      <c r="E529" s="4"/>
      <c r="F529" s="4"/>
      <c r="G529" s="4"/>
      <c r="H529" s="4"/>
      <c r="I529" s="4"/>
      <c r="J529" s="4"/>
      <c r="K529" s="4"/>
      <c r="L529" s="4"/>
      <c r="M529" s="4"/>
      <c r="N529" s="4"/>
      <c r="O529" s="4"/>
      <c r="P529" s="4"/>
      <c r="Q529" s="4"/>
      <c r="R529" s="4"/>
      <c r="S529" s="4"/>
    </row>
    <row r="530" spans="1:19">
      <c r="A530" s="4"/>
      <c r="B530" s="4"/>
      <c r="C530" s="4"/>
      <c r="D530" s="4"/>
      <c r="E530" s="4"/>
      <c r="F530" s="4"/>
      <c r="G530" s="4"/>
      <c r="H530" s="4"/>
      <c r="I530" s="4"/>
      <c r="J530" s="4"/>
      <c r="K530" s="4"/>
      <c r="L530" s="4"/>
      <c r="M530" s="4"/>
      <c r="N530" s="4"/>
      <c r="O530" s="4"/>
      <c r="P530" s="4"/>
      <c r="Q530" s="4"/>
      <c r="R530" s="4"/>
      <c r="S530" s="4"/>
    </row>
    <row r="531" spans="1:19">
      <c r="A531" s="4"/>
      <c r="B531" s="4"/>
      <c r="C531" s="4"/>
      <c r="D531" s="4"/>
      <c r="E531" s="4"/>
      <c r="F531" s="4"/>
      <c r="G531" s="4"/>
      <c r="H531" s="4"/>
      <c r="I531" s="4"/>
      <c r="J531" s="4"/>
      <c r="K531" s="4"/>
      <c r="L531" s="4"/>
      <c r="M531" s="4"/>
      <c r="N531" s="4"/>
      <c r="O531" s="4"/>
      <c r="P531" s="4"/>
      <c r="Q531" s="4"/>
      <c r="R531" s="4"/>
      <c r="S531" s="4"/>
    </row>
    <row r="532" spans="1:19">
      <c r="A532" s="4"/>
      <c r="B532" s="4"/>
      <c r="C532" s="4"/>
      <c r="D532" s="4"/>
      <c r="E532" s="4"/>
      <c r="F532" s="4"/>
      <c r="G532" s="4"/>
      <c r="H532" s="4"/>
      <c r="I532" s="4"/>
      <c r="J532" s="4"/>
      <c r="K532" s="4"/>
      <c r="L532" s="4"/>
      <c r="M532" s="4"/>
      <c r="N532" s="4"/>
      <c r="O532" s="4"/>
      <c r="P532" s="4"/>
      <c r="Q532" s="4"/>
      <c r="R532" s="4"/>
      <c r="S532" s="4"/>
    </row>
    <row r="533" spans="1:19">
      <c r="A533" s="4"/>
      <c r="B533" s="4"/>
      <c r="C533" s="4"/>
      <c r="D533" s="4"/>
      <c r="E533" s="4"/>
      <c r="F533" s="4"/>
      <c r="G533" s="4"/>
      <c r="H533" s="4"/>
      <c r="I533" s="4"/>
      <c r="J533" s="4"/>
      <c r="K533" s="4"/>
      <c r="L533" s="4"/>
      <c r="M533" s="4"/>
      <c r="N533" s="4"/>
      <c r="O533" s="4"/>
      <c r="P533" s="4"/>
      <c r="Q533" s="4"/>
      <c r="R533" s="4"/>
      <c r="S533" s="4"/>
    </row>
    <row r="534" spans="1:19">
      <c r="A534" s="4"/>
      <c r="B534" s="4"/>
      <c r="C534" s="4"/>
      <c r="D534" s="4"/>
      <c r="E534" s="4"/>
      <c r="F534" s="4"/>
      <c r="G534" s="4"/>
      <c r="H534" s="4"/>
      <c r="I534" s="4"/>
      <c r="J534" s="4"/>
      <c r="K534" s="4"/>
      <c r="L534" s="4"/>
      <c r="M534" s="4"/>
      <c r="N534" s="4"/>
      <c r="O534" s="4"/>
      <c r="P534" s="4"/>
      <c r="Q534" s="4"/>
      <c r="R534" s="4"/>
      <c r="S534" s="4"/>
    </row>
    <row r="535" spans="1:19">
      <c r="A535" s="4"/>
      <c r="B535" s="4"/>
      <c r="C535" s="4"/>
      <c r="D535" s="4"/>
      <c r="E535" s="4"/>
      <c r="F535" s="4"/>
      <c r="G535" s="4"/>
      <c r="H535" s="4"/>
      <c r="I535" s="4"/>
      <c r="J535" s="4"/>
      <c r="K535" s="4"/>
      <c r="L535" s="4"/>
      <c r="M535" s="4"/>
      <c r="N535" s="4"/>
      <c r="O535" s="4"/>
      <c r="P535" s="4"/>
      <c r="Q535" s="4"/>
      <c r="R535" s="4"/>
      <c r="S535" s="4"/>
    </row>
    <row r="536" spans="1:19">
      <c r="A536" s="4"/>
      <c r="B536" s="4"/>
      <c r="C536" s="4"/>
      <c r="D536" s="4"/>
      <c r="E536" s="4"/>
      <c r="F536" s="4"/>
      <c r="G536" s="4"/>
      <c r="H536" s="4"/>
      <c r="I536" s="4"/>
      <c r="J536" s="4"/>
      <c r="K536" s="4"/>
      <c r="L536" s="4"/>
      <c r="M536" s="4"/>
      <c r="N536" s="4"/>
      <c r="O536" s="4"/>
      <c r="P536" s="4"/>
      <c r="Q536" s="4"/>
      <c r="R536" s="4"/>
      <c r="S536" s="4"/>
    </row>
    <row r="537" spans="1:19">
      <c r="A537" s="4"/>
      <c r="B537" s="4"/>
      <c r="C537" s="4"/>
      <c r="D537" s="4"/>
      <c r="E537" s="4"/>
      <c r="F537" s="4"/>
      <c r="G537" s="4"/>
      <c r="H537" s="4"/>
      <c r="I537" s="4"/>
      <c r="J537" s="4"/>
      <c r="K537" s="4"/>
      <c r="L537" s="4"/>
      <c r="M537" s="4"/>
      <c r="N537" s="4"/>
      <c r="O537" s="4"/>
      <c r="P537" s="4"/>
      <c r="Q537" s="4"/>
      <c r="R537" s="4"/>
      <c r="S537" s="4"/>
    </row>
    <row r="538" spans="1:19">
      <c r="A538" s="4"/>
      <c r="B538" s="4"/>
      <c r="C538" s="4"/>
      <c r="D538" s="4"/>
      <c r="E538" s="4"/>
      <c r="F538" s="4"/>
      <c r="G538" s="4"/>
      <c r="H538" s="4"/>
      <c r="I538" s="4"/>
      <c r="J538" s="4"/>
      <c r="K538" s="4"/>
      <c r="L538" s="4"/>
      <c r="M538" s="4"/>
      <c r="N538" s="4"/>
      <c r="O538" s="4"/>
      <c r="P538" s="4"/>
      <c r="Q538" s="4"/>
      <c r="R538" s="4"/>
      <c r="S538" s="4"/>
    </row>
    <row r="539" spans="1:19">
      <c r="A539" s="4"/>
      <c r="B539" s="4"/>
      <c r="C539" s="4"/>
      <c r="D539" s="4"/>
      <c r="E539" s="4"/>
      <c r="F539" s="4"/>
      <c r="G539" s="4"/>
      <c r="H539" s="4"/>
      <c r="I539" s="4"/>
      <c r="J539" s="4"/>
      <c r="K539" s="4"/>
      <c r="L539" s="4"/>
      <c r="M539" s="4"/>
      <c r="N539" s="4"/>
      <c r="O539" s="4"/>
      <c r="P539" s="4"/>
      <c r="Q539" s="4"/>
      <c r="R539" s="4"/>
      <c r="S539" s="4"/>
    </row>
    <row r="540" spans="1:19">
      <c r="A540" s="4"/>
      <c r="B540" s="4"/>
      <c r="C540" s="4"/>
      <c r="D540" s="4"/>
      <c r="E540" s="4"/>
      <c r="F540" s="4"/>
      <c r="G540" s="4"/>
      <c r="H540" s="4"/>
      <c r="I540" s="4"/>
      <c r="J540" s="4"/>
      <c r="K540" s="4"/>
      <c r="L540" s="4"/>
      <c r="M540" s="4"/>
      <c r="N540" s="4"/>
      <c r="O540" s="4"/>
      <c r="P540" s="4"/>
      <c r="Q540" s="4"/>
      <c r="R540" s="4"/>
      <c r="S540" s="4"/>
    </row>
    <row r="541" spans="1:19">
      <c r="A541" s="4"/>
      <c r="B541" s="4"/>
      <c r="C541" s="4"/>
      <c r="D541" s="4"/>
      <c r="E541" s="4"/>
      <c r="F541" s="4"/>
      <c r="G541" s="4"/>
      <c r="H541" s="4"/>
      <c r="I541" s="4"/>
      <c r="J541" s="4"/>
      <c r="K541" s="4"/>
      <c r="L541" s="4"/>
      <c r="M541" s="4"/>
      <c r="N541" s="4"/>
      <c r="O541" s="4"/>
      <c r="P541" s="4"/>
      <c r="Q541" s="4"/>
      <c r="R541" s="4"/>
      <c r="S541" s="4"/>
    </row>
    <row r="542" spans="1:19">
      <c r="A542" s="4"/>
      <c r="B542" s="4"/>
      <c r="C542" s="4"/>
      <c r="D542" s="4"/>
      <c r="E542" s="4"/>
      <c r="F542" s="4"/>
      <c r="G542" s="4"/>
      <c r="H542" s="4"/>
      <c r="I542" s="4"/>
      <c r="J542" s="4"/>
      <c r="K542" s="4"/>
      <c r="L542" s="4"/>
      <c r="M542" s="4"/>
      <c r="N542" s="4"/>
      <c r="O542" s="4"/>
      <c r="P542" s="4"/>
      <c r="Q542" s="4"/>
      <c r="R542" s="4"/>
      <c r="S542" s="4"/>
    </row>
    <row r="543" spans="1:19">
      <c r="A543" s="4"/>
      <c r="B543" s="4"/>
      <c r="C543" s="4"/>
      <c r="D543" s="4"/>
      <c r="E543" s="4"/>
      <c r="F543" s="4"/>
      <c r="G543" s="4"/>
      <c r="H543" s="4"/>
      <c r="I543" s="4"/>
      <c r="J543" s="4"/>
      <c r="K543" s="4"/>
      <c r="L543" s="4"/>
      <c r="M543" s="4"/>
      <c r="N543" s="4"/>
      <c r="O543" s="4"/>
      <c r="P543" s="4"/>
      <c r="Q543" s="4"/>
      <c r="R543" s="4"/>
      <c r="S543" s="4"/>
    </row>
    <row r="544" spans="1:19">
      <c r="A544" s="4"/>
      <c r="B544" s="4"/>
      <c r="C544" s="4"/>
      <c r="D544" s="4"/>
      <c r="E544" s="4"/>
      <c r="F544" s="4"/>
      <c r="G544" s="4"/>
      <c r="H544" s="4"/>
      <c r="I544" s="4"/>
      <c r="J544" s="4"/>
      <c r="K544" s="4"/>
      <c r="L544" s="4"/>
      <c r="M544" s="4"/>
      <c r="N544" s="4"/>
      <c r="O544" s="4"/>
      <c r="P544" s="4"/>
      <c r="Q544" s="4"/>
      <c r="R544" s="4"/>
      <c r="S544" s="4"/>
    </row>
    <row r="545" spans="1:19">
      <c r="A545" s="4"/>
      <c r="B545" s="4"/>
      <c r="C545" s="4"/>
      <c r="D545" s="4"/>
      <c r="E545" s="4"/>
      <c r="F545" s="4"/>
      <c r="G545" s="4"/>
      <c r="H545" s="4"/>
      <c r="I545" s="4"/>
      <c r="J545" s="4"/>
      <c r="K545" s="4"/>
      <c r="L545" s="4"/>
      <c r="M545" s="4"/>
      <c r="N545" s="4"/>
      <c r="O545" s="4"/>
      <c r="P545" s="4"/>
      <c r="Q545" s="4"/>
      <c r="R545" s="4"/>
      <c r="S545" s="4"/>
    </row>
    <row r="546" spans="1:19">
      <c r="A546" s="4"/>
      <c r="B546" s="4"/>
      <c r="C546" s="4"/>
      <c r="D546" s="4"/>
      <c r="E546" s="4"/>
      <c r="F546" s="4"/>
      <c r="G546" s="4"/>
      <c r="H546" s="4"/>
      <c r="I546" s="4"/>
      <c r="J546" s="4"/>
      <c r="K546" s="4"/>
      <c r="L546" s="4"/>
      <c r="M546" s="4"/>
      <c r="N546" s="4"/>
      <c r="O546" s="4"/>
      <c r="P546" s="4"/>
      <c r="Q546" s="4"/>
      <c r="R546" s="4"/>
      <c r="S546" s="4"/>
    </row>
    <row r="547" spans="1:19">
      <c r="A547" s="4"/>
      <c r="B547" s="4"/>
      <c r="C547" s="4"/>
      <c r="D547" s="4"/>
      <c r="E547" s="4"/>
      <c r="F547" s="4"/>
      <c r="G547" s="4"/>
      <c r="H547" s="4"/>
      <c r="I547" s="4"/>
      <c r="J547" s="4"/>
      <c r="K547" s="4"/>
      <c r="L547" s="4"/>
      <c r="M547" s="4"/>
      <c r="N547" s="4"/>
      <c r="O547" s="4"/>
      <c r="P547" s="4"/>
      <c r="Q547" s="4"/>
      <c r="R547" s="4"/>
      <c r="S547" s="4"/>
    </row>
    <row r="548" spans="1:19">
      <c r="A548" s="4"/>
      <c r="B548" s="4"/>
      <c r="C548" s="4"/>
      <c r="D548" s="4"/>
      <c r="E548" s="4"/>
      <c r="F548" s="4"/>
      <c r="G548" s="4"/>
      <c r="H548" s="4"/>
      <c r="I548" s="4"/>
      <c r="J548" s="4"/>
      <c r="K548" s="4"/>
      <c r="L548" s="4"/>
      <c r="M548" s="4"/>
      <c r="N548" s="4"/>
      <c r="O548" s="4"/>
      <c r="P548" s="4"/>
      <c r="Q548" s="4"/>
      <c r="R548" s="4"/>
      <c r="S548" s="4"/>
    </row>
    <row r="549" spans="1:19">
      <c r="A549" s="4"/>
      <c r="B549" s="4"/>
      <c r="C549" s="4"/>
      <c r="D549" s="4"/>
      <c r="E549" s="4"/>
      <c r="F549" s="4"/>
      <c r="G549" s="4"/>
      <c r="H549" s="4"/>
      <c r="I549" s="4"/>
      <c r="J549" s="4"/>
      <c r="K549" s="4"/>
      <c r="L549" s="4"/>
      <c r="M549" s="4"/>
      <c r="N549" s="4"/>
      <c r="O549" s="4"/>
      <c r="P549" s="4"/>
      <c r="Q549" s="4"/>
      <c r="R549" s="4"/>
      <c r="S549" s="4"/>
    </row>
    <row r="550" spans="1:19">
      <c r="A550" s="4"/>
      <c r="B550" s="4"/>
      <c r="C550" s="4"/>
      <c r="D550" s="4"/>
      <c r="E550" s="4"/>
      <c r="F550" s="4"/>
      <c r="G550" s="4"/>
      <c r="H550" s="4"/>
      <c r="I550" s="4"/>
      <c r="J550" s="4"/>
      <c r="K550" s="4"/>
      <c r="L550" s="4"/>
      <c r="M550" s="4"/>
      <c r="N550" s="4"/>
      <c r="O550" s="4"/>
      <c r="P550" s="4"/>
      <c r="Q550" s="4"/>
      <c r="R550" s="4"/>
      <c r="S550" s="4"/>
    </row>
    <row r="551" spans="1:19">
      <c r="A551" s="4"/>
      <c r="B551" s="4"/>
      <c r="C551" s="4"/>
      <c r="D551" s="4"/>
      <c r="E551" s="4"/>
      <c r="F551" s="4"/>
      <c r="G551" s="4"/>
      <c r="H551" s="4"/>
      <c r="I551" s="4"/>
      <c r="J551" s="4"/>
      <c r="K551" s="4"/>
      <c r="L551" s="4"/>
      <c r="M551" s="4"/>
      <c r="N551" s="4"/>
      <c r="O551" s="4"/>
      <c r="P551" s="4"/>
      <c r="Q551" s="4"/>
      <c r="R551" s="4"/>
      <c r="S551" s="4"/>
    </row>
    <row r="552" spans="1:19">
      <c r="A552" s="4"/>
      <c r="B552" s="4"/>
      <c r="C552" s="4"/>
      <c r="D552" s="4"/>
      <c r="E552" s="4"/>
      <c r="F552" s="4"/>
      <c r="G552" s="4"/>
      <c r="H552" s="4"/>
      <c r="I552" s="4"/>
      <c r="J552" s="4"/>
      <c r="K552" s="4"/>
      <c r="L552" s="4"/>
      <c r="M552" s="4"/>
      <c r="N552" s="4"/>
      <c r="O552" s="4"/>
      <c r="P552" s="4"/>
      <c r="Q552" s="4"/>
      <c r="R552" s="4"/>
      <c r="S552" s="4"/>
    </row>
    <row r="553" spans="1:19">
      <c r="A553" s="4"/>
      <c r="B553" s="4"/>
      <c r="C553" s="4"/>
      <c r="D553" s="4"/>
      <c r="E553" s="4"/>
      <c r="F553" s="4"/>
      <c r="G553" s="4"/>
      <c r="H553" s="4"/>
      <c r="I553" s="4"/>
      <c r="J553" s="4"/>
      <c r="K553" s="4"/>
      <c r="L553" s="4"/>
      <c r="M553" s="4"/>
      <c r="N553" s="4"/>
      <c r="O553" s="4"/>
      <c r="P553" s="4"/>
      <c r="Q553" s="4"/>
      <c r="R553" s="4"/>
      <c r="S553" s="4"/>
    </row>
    <row r="554" spans="1:19">
      <c r="A554" s="4"/>
      <c r="B554" s="4"/>
      <c r="C554" s="4"/>
      <c r="D554" s="4"/>
      <c r="E554" s="4"/>
      <c r="F554" s="4"/>
      <c r="G554" s="4"/>
      <c r="H554" s="4"/>
      <c r="I554" s="4"/>
      <c r="J554" s="4"/>
      <c r="K554" s="4"/>
      <c r="L554" s="4"/>
      <c r="M554" s="4"/>
      <c r="N554" s="4"/>
      <c r="O554" s="4"/>
      <c r="P554" s="4"/>
      <c r="Q554" s="4"/>
      <c r="R554" s="4"/>
      <c r="S554" s="4"/>
    </row>
    <row r="555" spans="1:19">
      <c r="A555" s="4"/>
      <c r="B555" s="4"/>
      <c r="C555" s="4"/>
      <c r="D555" s="4"/>
      <c r="E555" s="4"/>
      <c r="F555" s="4"/>
      <c r="G555" s="4"/>
      <c r="H555" s="4"/>
      <c r="I555" s="4"/>
      <c r="J555" s="4"/>
      <c r="K555" s="4"/>
      <c r="L555" s="4"/>
      <c r="M555" s="4"/>
      <c r="N555" s="4"/>
      <c r="O555" s="4"/>
      <c r="P555" s="4"/>
      <c r="Q555" s="4"/>
      <c r="R555" s="4"/>
      <c r="S555" s="4"/>
    </row>
    <row r="556" spans="1:19">
      <c r="A556" s="4"/>
      <c r="B556" s="4"/>
      <c r="C556" s="4"/>
      <c r="D556" s="4"/>
      <c r="E556" s="4"/>
      <c r="F556" s="4"/>
      <c r="G556" s="4"/>
      <c r="H556" s="4"/>
      <c r="I556" s="4"/>
      <c r="J556" s="4"/>
      <c r="K556" s="4"/>
      <c r="L556" s="4"/>
      <c r="M556" s="4"/>
      <c r="N556" s="4"/>
      <c r="O556" s="4"/>
      <c r="P556" s="4"/>
      <c r="Q556" s="4"/>
      <c r="R556" s="4"/>
      <c r="S556" s="4"/>
    </row>
    <row r="557" spans="1:19">
      <c r="A557" s="4"/>
      <c r="B557" s="4"/>
      <c r="C557" s="4"/>
      <c r="D557" s="4"/>
      <c r="E557" s="4"/>
      <c r="F557" s="4"/>
      <c r="G557" s="4"/>
      <c r="H557" s="4"/>
      <c r="I557" s="4"/>
      <c r="J557" s="4"/>
      <c r="K557" s="4"/>
      <c r="L557" s="4"/>
      <c r="M557" s="4"/>
      <c r="N557" s="4"/>
      <c r="O557" s="4"/>
      <c r="P557" s="4"/>
      <c r="Q557" s="4"/>
      <c r="R557" s="4"/>
      <c r="S557" s="4"/>
    </row>
    <row r="558" spans="1:19">
      <c r="A558" s="4"/>
      <c r="B558" s="4"/>
      <c r="C558" s="4"/>
      <c r="D558" s="4"/>
      <c r="E558" s="4"/>
      <c r="F558" s="4"/>
      <c r="G558" s="4"/>
      <c r="H558" s="4"/>
      <c r="I558" s="4"/>
      <c r="J558" s="4"/>
      <c r="K558" s="4"/>
      <c r="L558" s="4"/>
      <c r="M558" s="4"/>
      <c r="N558" s="4"/>
      <c r="O558" s="4"/>
      <c r="P558" s="4"/>
      <c r="Q558" s="4"/>
      <c r="R558" s="4"/>
      <c r="S558" s="4"/>
    </row>
    <row r="559" spans="1:19">
      <c r="A559" s="4"/>
      <c r="B559" s="4"/>
      <c r="C559" s="4"/>
      <c r="D559" s="4"/>
      <c r="E559" s="4"/>
      <c r="F559" s="4"/>
      <c r="G559" s="4"/>
      <c r="H559" s="4"/>
      <c r="I559" s="4"/>
      <c r="J559" s="4"/>
      <c r="K559" s="4"/>
      <c r="L559" s="4"/>
      <c r="M559" s="4"/>
      <c r="N559" s="4"/>
      <c r="O559" s="4"/>
      <c r="P559" s="4"/>
      <c r="Q559" s="4"/>
      <c r="R559" s="4"/>
      <c r="S559" s="4"/>
    </row>
    <row r="560" spans="1:19">
      <c r="A560" s="4"/>
      <c r="B560" s="4"/>
      <c r="C560" s="4"/>
      <c r="D560" s="4"/>
      <c r="E560" s="4"/>
      <c r="F560" s="4"/>
      <c r="G560" s="4"/>
      <c r="H560" s="4"/>
      <c r="I560" s="4"/>
      <c r="J560" s="4"/>
      <c r="K560" s="4"/>
      <c r="L560" s="4"/>
      <c r="M560" s="4"/>
      <c r="N560" s="4"/>
      <c r="O560" s="4"/>
      <c r="P560" s="4"/>
      <c r="Q560" s="4"/>
      <c r="R560" s="4"/>
      <c r="S560" s="4"/>
    </row>
    <row r="561" spans="1:19">
      <c r="A561" s="4"/>
      <c r="B561" s="4"/>
      <c r="C561" s="4"/>
      <c r="D561" s="4"/>
      <c r="E561" s="4"/>
      <c r="F561" s="4"/>
      <c r="G561" s="4"/>
      <c r="H561" s="4"/>
      <c r="I561" s="4"/>
      <c r="J561" s="4"/>
      <c r="K561" s="4"/>
      <c r="L561" s="4"/>
      <c r="M561" s="4"/>
      <c r="N561" s="4"/>
      <c r="O561" s="4"/>
      <c r="P561" s="4"/>
      <c r="Q561" s="4"/>
      <c r="R561" s="4"/>
      <c r="S561" s="4"/>
    </row>
    <row r="562" spans="1:19">
      <c r="A562" s="4"/>
      <c r="B562" s="4"/>
      <c r="C562" s="4"/>
      <c r="D562" s="4"/>
      <c r="E562" s="4"/>
      <c r="F562" s="4"/>
      <c r="G562" s="4"/>
      <c r="H562" s="4"/>
      <c r="I562" s="4"/>
      <c r="J562" s="4"/>
      <c r="K562" s="4"/>
      <c r="L562" s="4"/>
      <c r="M562" s="4"/>
      <c r="N562" s="4"/>
      <c r="O562" s="4"/>
      <c r="P562" s="4"/>
      <c r="Q562" s="4"/>
      <c r="R562" s="4"/>
      <c r="S562" s="4"/>
    </row>
    <row r="563" spans="1:19">
      <c r="A563" s="4"/>
      <c r="B563" s="4"/>
      <c r="C563" s="4"/>
      <c r="D563" s="4"/>
      <c r="E563" s="4"/>
      <c r="F563" s="4"/>
      <c r="G563" s="4"/>
      <c r="H563" s="4"/>
      <c r="I563" s="4"/>
      <c r="J563" s="4"/>
      <c r="K563" s="4"/>
      <c r="L563" s="4"/>
      <c r="M563" s="4"/>
      <c r="N563" s="4"/>
      <c r="O563" s="4"/>
      <c r="P563" s="4"/>
      <c r="Q563" s="4"/>
      <c r="R563" s="4"/>
      <c r="S563" s="4"/>
    </row>
    <row r="564" spans="1:19">
      <c r="A564" s="4"/>
      <c r="B564" s="4"/>
      <c r="C564" s="4"/>
      <c r="D564" s="4"/>
      <c r="E564" s="4"/>
      <c r="F564" s="4"/>
      <c r="G564" s="4"/>
      <c r="H564" s="4"/>
      <c r="I564" s="4"/>
      <c r="J564" s="4"/>
      <c r="K564" s="4"/>
      <c r="L564" s="4"/>
      <c r="M564" s="4"/>
      <c r="N564" s="4"/>
      <c r="O564" s="4"/>
      <c r="P564" s="4"/>
      <c r="Q564" s="4"/>
      <c r="R564" s="4"/>
      <c r="S564" s="4"/>
    </row>
    <row r="565" spans="1:19">
      <c r="A565" s="4"/>
      <c r="B565" s="4"/>
      <c r="C565" s="4"/>
      <c r="D565" s="4"/>
      <c r="E565" s="4"/>
      <c r="F565" s="4"/>
      <c r="G565" s="4"/>
      <c r="H565" s="4"/>
      <c r="I565" s="4"/>
      <c r="J565" s="4"/>
      <c r="K565" s="4"/>
      <c r="L565" s="4"/>
      <c r="M565" s="4"/>
      <c r="N565" s="4"/>
      <c r="O565" s="4"/>
      <c r="P565" s="4"/>
      <c r="Q565" s="4"/>
      <c r="R565" s="4"/>
      <c r="S565" s="4"/>
    </row>
    <row r="566" spans="1:19">
      <c r="A566" s="4"/>
      <c r="B566" s="4"/>
      <c r="C566" s="4"/>
      <c r="D566" s="4"/>
      <c r="E566" s="4"/>
      <c r="F566" s="4"/>
      <c r="G566" s="4"/>
      <c r="H566" s="4"/>
      <c r="I566" s="4"/>
      <c r="J566" s="4"/>
      <c r="K566" s="4"/>
      <c r="L566" s="4"/>
      <c r="M566" s="4"/>
      <c r="N566" s="4"/>
      <c r="O566" s="4"/>
      <c r="P566" s="4"/>
      <c r="Q566" s="4"/>
      <c r="R566" s="4"/>
      <c r="S566" s="4"/>
    </row>
    <row r="567" spans="1:19">
      <c r="A567" s="4"/>
      <c r="B567" s="4"/>
      <c r="C567" s="4"/>
      <c r="D567" s="4"/>
      <c r="E567" s="4"/>
      <c r="F567" s="4"/>
      <c r="G567" s="4"/>
      <c r="H567" s="4"/>
      <c r="I567" s="4"/>
      <c r="J567" s="4"/>
      <c r="K567" s="4"/>
      <c r="L567" s="4"/>
      <c r="M567" s="4"/>
      <c r="N567" s="4"/>
      <c r="O567" s="4"/>
      <c r="P567" s="4"/>
      <c r="Q567" s="4"/>
      <c r="R567" s="4"/>
      <c r="S567" s="4"/>
    </row>
    <row r="568" spans="1:19">
      <c r="A568" s="4"/>
      <c r="B568" s="4"/>
      <c r="C568" s="4"/>
      <c r="D568" s="4"/>
      <c r="E568" s="4"/>
      <c r="F568" s="4"/>
      <c r="G568" s="4"/>
      <c r="H568" s="4"/>
      <c r="I568" s="4"/>
      <c r="J568" s="4"/>
      <c r="K568" s="4"/>
      <c r="L568" s="4"/>
      <c r="M568" s="4"/>
      <c r="N568" s="4"/>
      <c r="O568" s="4"/>
      <c r="P568" s="4"/>
      <c r="Q568" s="4"/>
      <c r="R568" s="4"/>
      <c r="S568" s="4"/>
    </row>
    <row r="569" spans="1:19">
      <c r="A569" s="4"/>
      <c r="B569" s="4"/>
      <c r="C569" s="4"/>
      <c r="D569" s="4"/>
      <c r="E569" s="4"/>
      <c r="F569" s="4"/>
      <c r="G569" s="4"/>
      <c r="H569" s="4"/>
      <c r="I569" s="4"/>
      <c r="J569" s="4"/>
      <c r="K569" s="4"/>
      <c r="L569" s="4"/>
      <c r="M569" s="4"/>
      <c r="N569" s="4"/>
      <c r="O569" s="4"/>
      <c r="P569" s="4"/>
      <c r="Q569" s="4"/>
      <c r="R569" s="4"/>
      <c r="S569" s="4"/>
    </row>
    <row r="570" spans="1:19">
      <c r="A570" s="4"/>
      <c r="B570" s="4"/>
      <c r="C570" s="4"/>
      <c r="D570" s="4"/>
      <c r="E570" s="4"/>
      <c r="F570" s="4"/>
      <c r="G570" s="4"/>
      <c r="H570" s="4"/>
      <c r="I570" s="4"/>
      <c r="J570" s="4"/>
      <c r="K570" s="4"/>
      <c r="L570" s="4"/>
      <c r="M570" s="4"/>
      <c r="N570" s="4"/>
      <c r="O570" s="4"/>
      <c r="P570" s="4"/>
      <c r="Q570" s="4"/>
      <c r="R570" s="4"/>
      <c r="S570" s="4"/>
    </row>
    <row r="571" spans="1:19">
      <c r="A571" s="4"/>
      <c r="B571" s="4"/>
      <c r="C571" s="4"/>
      <c r="D571" s="4"/>
      <c r="E571" s="4"/>
      <c r="F571" s="4"/>
      <c r="G571" s="4"/>
      <c r="H571" s="4"/>
      <c r="I571" s="4"/>
      <c r="J571" s="4"/>
      <c r="K571" s="4"/>
      <c r="L571" s="4"/>
      <c r="M571" s="4"/>
      <c r="N571" s="4"/>
      <c r="O571" s="4"/>
      <c r="P571" s="4"/>
      <c r="Q571" s="4"/>
      <c r="R571" s="4"/>
      <c r="S571" s="4"/>
    </row>
    <row r="572" spans="1:19">
      <c r="A572" s="4"/>
      <c r="B572" s="4"/>
      <c r="C572" s="4"/>
      <c r="D572" s="4"/>
      <c r="E572" s="4"/>
      <c r="F572" s="4"/>
      <c r="G572" s="4"/>
      <c r="H572" s="4"/>
      <c r="I572" s="4"/>
      <c r="J572" s="4"/>
      <c r="K572" s="4"/>
      <c r="L572" s="4"/>
      <c r="M572" s="4"/>
      <c r="N572" s="4"/>
      <c r="O572" s="4"/>
      <c r="P572" s="4"/>
      <c r="Q572" s="4"/>
      <c r="R572" s="4"/>
      <c r="S572" s="4"/>
    </row>
    <row r="573" spans="1:19">
      <c r="A573" s="4"/>
      <c r="B573" s="4"/>
      <c r="C573" s="4"/>
      <c r="D573" s="4"/>
      <c r="E573" s="4"/>
      <c r="F573" s="4"/>
      <c r="G573" s="4"/>
      <c r="H573" s="4"/>
      <c r="I573" s="4"/>
      <c r="J573" s="4"/>
      <c r="K573" s="4"/>
      <c r="L573" s="4"/>
      <c r="M573" s="4"/>
      <c r="N573" s="4"/>
      <c r="O573" s="4"/>
      <c r="P573" s="4"/>
      <c r="Q573" s="4"/>
      <c r="R573" s="4"/>
      <c r="S573" s="4"/>
    </row>
    <row r="574" spans="1:19">
      <c r="A574" s="4"/>
      <c r="B574" s="4"/>
      <c r="C574" s="4"/>
      <c r="D574" s="4"/>
      <c r="E574" s="4"/>
      <c r="F574" s="4"/>
      <c r="G574" s="4"/>
      <c r="H574" s="4"/>
      <c r="I574" s="4"/>
      <c r="J574" s="4"/>
      <c r="K574" s="4"/>
      <c r="L574" s="4"/>
      <c r="M574" s="4"/>
      <c r="N574" s="4"/>
      <c r="O574" s="4"/>
      <c r="P574" s="4"/>
      <c r="Q574" s="4"/>
      <c r="R574" s="4"/>
      <c r="S574" s="4"/>
    </row>
    <row r="575" spans="1:19">
      <c r="A575" s="4"/>
      <c r="B575" s="4"/>
      <c r="C575" s="4"/>
      <c r="D575" s="4"/>
      <c r="E575" s="4"/>
      <c r="F575" s="4"/>
      <c r="G575" s="4"/>
      <c r="H575" s="4"/>
      <c r="I575" s="4"/>
      <c r="J575" s="4"/>
      <c r="K575" s="4"/>
      <c r="L575" s="4"/>
      <c r="M575" s="4"/>
      <c r="N575" s="4"/>
      <c r="O575" s="4"/>
      <c r="P575" s="4"/>
      <c r="Q575" s="4"/>
      <c r="R575" s="4"/>
      <c r="S575" s="4"/>
    </row>
    <row r="576" spans="1:19">
      <c r="A576" s="4"/>
      <c r="B576" s="4"/>
      <c r="C576" s="4"/>
      <c r="D576" s="4"/>
      <c r="E576" s="4"/>
      <c r="F576" s="4"/>
      <c r="G576" s="4"/>
      <c r="H576" s="4"/>
      <c r="I576" s="4"/>
      <c r="J576" s="4"/>
      <c r="K576" s="4"/>
      <c r="L576" s="4"/>
      <c r="M576" s="4"/>
      <c r="N576" s="4"/>
      <c r="O576" s="4"/>
      <c r="P576" s="4"/>
      <c r="Q576" s="4"/>
      <c r="R576" s="4"/>
      <c r="S576" s="4"/>
    </row>
    <row r="577" spans="1:19">
      <c r="A577" s="4"/>
      <c r="B577" s="4"/>
      <c r="C577" s="4"/>
      <c r="D577" s="4"/>
      <c r="E577" s="4"/>
      <c r="F577" s="4"/>
      <c r="G577" s="4"/>
      <c r="H577" s="4"/>
      <c r="I577" s="4"/>
      <c r="J577" s="4"/>
      <c r="K577" s="4"/>
      <c r="L577" s="4"/>
      <c r="M577" s="4"/>
      <c r="N577" s="4"/>
      <c r="O577" s="4"/>
      <c r="P577" s="4"/>
      <c r="Q577" s="4"/>
      <c r="R577" s="4"/>
      <c r="S577" s="4"/>
    </row>
    <row r="578" spans="1:19">
      <c r="A578" s="4"/>
      <c r="B578" s="4"/>
      <c r="C578" s="4"/>
      <c r="D578" s="4"/>
      <c r="E578" s="4"/>
      <c r="F578" s="4"/>
      <c r="G578" s="4"/>
      <c r="H578" s="4"/>
      <c r="I578" s="4"/>
      <c r="J578" s="4"/>
      <c r="K578" s="4"/>
      <c r="L578" s="4"/>
      <c r="M578" s="4"/>
      <c r="N578" s="4"/>
      <c r="O578" s="4"/>
      <c r="P578" s="4"/>
      <c r="Q578" s="4"/>
      <c r="R578" s="4"/>
      <c r="S578" s="4"/>
    </row>
    <row r="579" spans="1:19">
      <c r="A579" s="4"/>
      <c r="B579" s="4"/>
      <c r="C579" s="4"/>
      <c r="D579" s="4"/>
      <c r="E579" s="4"/>
      <c r="F579" s="4"/>
      <c r="G579" s="4"/>
      <c r="H579" s="4"/>
      <c r="I579" s="4"/>
      <c r="J579" s="4"/>
      <c r="K579" s="4"/>
      <c r="L579" s="4"/>
      <c r="M579" s="4"/>
      <c r="N579" s="4"/>
      <c r="O579" s="4"/>
      <c r="P579" s="4"/>
      <c r="Q579" s="4"/>
      <c r="R579" s="4"/>
      <c r="S579" s="4"/>
    </row>
    <row r="580" spans="1:19">
      <c r="A580" s="4"/>
      <c r="B580" s="4"/>
      <c r="C580" s="4"/>
      <c r="D580" s="4"/>
      <c r="E580" s="4"/>
      <c r="F580" s="4"/>
      <c r="G580" s="4"/>
      <c r="H580" s="4"/>
      <c r="I580" s="4"/>
      <c r="J580" s="4"/>
      <c r="K580" s="4"/>
      <c r="L580" s="4"/>
      <c r="M580" s="4"/>
      <c r="N580" s="4"/>
      <c r="O580" s="4"/>
      <c r="P580" s="4"/>
      <c r="Q580" s="4"/>
      <c r="R580" s="4"/>
      <c r="S580" s="4"/>
    </row>
    <row r="581" spans="1:19">
      <c r="A581" s="4"/>
      <c r="B581" s="4"/>
      <c r="C581" s="4"/>
      <c r="D581" s="4"/>
      <c r="E581" s="4"/>
      <c r="F581" s="4"/>
      <c r="G581" s="4"/>
      <c r="H581" s="4"/>
      <c r="I581" s="4"/>
      <c r="J581" s="4"/>
      <c r="K581" s="4"/>
      <c r="L581" s="4"/>
      <c r="M581" s="4"/>
      <c r="N581" s="4"/>
      <c r="O581" s="4"/>
      <c r="P581" s="4"/>
      <c r="Q581" s="4"/>
      <c r="R581" s="4"/>
      <c r="S581" s="4"/>
    </row>
    <row r="582" spans="1:19">
      <c r="A582" s="4"/>
      <c r="B582" s="4"/>
      <c r="C582" s="4"/>
      <c r="D582" s="4"/>
      <c r="E582" s="4"/>
      <c r="F582" s="4"/>
      <c r="G582" s="4"/>
      <c r="H582" s="4"/>
      <c r="I582" s="4"/>
      <c r="J582" s="4"/>
      <c r="K582" s="4"/>
      <c r="L582" s="4"/>
      <c r="M582" s="4"/>
      <c r="N582" s="4"/>
      <c r="O582" s="4"/>
      <c r="P582" s="4"/>
      <c r="Q582" s="4"/>
      <c r="R582" s="4"/>
      <c r="S582" s="4"/>
    </row>
    <row r="583" spans="1:19">
      <c r="A583" s="4"/>
      <c r="B583" s="4"/>
      <c r="C583" s="4"/>
      <c r="D583" s="4"/>
      <c r="E583" s="4"/>
      <c r="F583" s="4"/>
      <c r="G583" s="4"/>
      <c r="H583" s="4"/>
      <c r="I583" s="4"/>
      <c r="J583" s="4"/>
      <c r="K583" s="4"/>
      <c r="L583" s="4"/>
      <c r="M583" s="4"/>
      <c r="N583" s="4"/>
      <c r="O583" s="4"/>
      <c r="P583" s="4"/>
      <c r="Q583" s="4"/>
      <c r="R583" s="4"/>
      <c r="S583" s="4"/>
    </row>
    <row r="584" spans="1:19">
      <c r="A584" s="4"/>
      <c r="B584" s="4"/>
      <c r="C584" s="4"/>
      <c r="D584" s="4"/>
      <c r="E584" s="4"/>
      <c r="F584" s="4"/>
      <c r="G584" s="4"/>
      <c r="H584" s="4"/>
      <c r="I584" s="4"/>
      <c r="J584" s="4"/>
      <c r="K584" s="4"/>
      <c r="L584" s="4"/>
      <c r="M584" s="4"/>
      <c r="N584" s="4"/>
      <c r="O584" s="4"/>
      <c r="P584" s="4"/>
      <c r="Q584" s="4"/>
      <c r="R584" s="4"/>
      <c r="S584" s="4"/>
    </row>
    <row r="585" spans="1:19">
      <c r="A585" s="4"/>
      <c r="B585" s="4"/>
      <c r="C585" s="4"/>
      <c r="D585" s="4"/>
      <c r="E585" s="4"/>
      <c r="F585" s="4"/>
      <c r="G585" s="4"/>
      <c r="H585" s="4"/>
      <c r="I585" s="4"/>
      <c r="J585" s="4"/>
      <c r="K585" s="4"/>
      <c r="L585" s="4"/>
      <c r="M585" s="4"/>
      <c r="N585" s="4"/>
      <c r="O585" s="4"/>
      <c r="P585" s="4"/>
      <c r="Q585" s="4"/>
      <c r="R585" s="4"/>
      <c r="S585" s="4"/>
    </row>
    <row r="586" spans="1:19">
      <c r="A586" s="4"/>
      <c r="B586" s="4"/>
      <c r="C586" s="4"/>
      <c r="D586" s="4"/>
      <c r="E586" s="4"/>
      <c r="F586" s="4"/>
      <c r="G586" s="4"/>
      <c r="H586" s="4"/>
      <c r="I586" s="4"/>
      <c r="J586" s="4"/>
      <c r="K586" s="4"/>
      <c r="L586" s="4"/>
      <c r="M586" s="4"/>
      <c r="N586" s="4"/>
      <c r="O586" s="4"/>
      <c r="P586" s="4"/>
      <c r="Q586" s="4"/>
      <c r="R586" s="4"/>
      <c r="S586" s="4"/>
    </row>
    <row r="587" spans="1:19">
      <c r="A587" s="4"/>
      <c r="B587" s="4"/>
      <c r="C587" s="4"/>
      <c r="D587" s="4"/>
      <c r="E587" s="4"/>
      <c r="F587" s="4"/>
      <c r="G587" s="4"/>
      <c r="H587" s="4"/>
      <c r="I587" s="4"/>
      <c r="J587" s="4"/>
      <c r="K587" s="4"/>
      <c r="L587" s="4"/>
      <c r="M587" s="4"/>
      <c r="N587" s="4"/>
      <c r="O587" s="4"/>
      <c r="P587" s="4"/>
      <c r="Q587" s="4"/>
      <c r="R587" s="4"/>
      <c r="S587" s="4"/>
    </row>
    <row r="588" spans="1:19">
      <c r="A588" s="4"/>
      <c r="B588" s="4"/>
      <c r="C588" s="4"/>
      <c r="D588" s="4"/>
      <c r="E588" s="4"/>
      <c r="F588" s="4"/>
      <c r="G588" s="4"/>
      <c r="H588" s="4"/>
      <c r="I588" s="4"/>
      <c r="J588" s="4"/>
      <c r="K588" s="4"/>
      <c r="L588" s="4"/>
      <c r="M588" s="4"/>
      <c r="N588" s="4"/>
      <c r="O588" s="4"/>
      <c r="P588" s="4"/>
      <c r="Q588" s="4"/>
      <c r="R588" s="4"/>
      <c r="S588" s="4"/>
    </row>
    <row r="589" spans="1:19">
      <c r="A589" s="4"/>
      <c r="B589" s="4"/>
      <c r="C589" s="4"/>
      <c r="D589" s="4"/>
      <c r="E589" s="4"/>
      <c r="F589" s="4"/>
      <c r="G589" s="4"/>
      <c r="H589" s="4"/>
      <c r="I589" s="4"/>
      <c r="J589" s="4"/>
      <c r="K589" s="4"/>
      <c r="L589" s="4"/>
      <c r="M589" s="4"/>
      <c r="N589" s="4"/>
      <c r="O589" s="4"/>
      <c r="P589" s="4"/>
      <c r="Q589" s="4"/>
      <c r="R589" s="4"/>
      <c r="S589" s="4"/>
    </row>
    <row r="590" spans="1:19">
      <c r="A590" s="4"/>
      <c r="B590" s="4"/>
      <c r="C590" s="4"/>
      <c r="D590" s="4"/>
      <c r="E590" s="4"/>
      <c r="F590" s="4"/>
      <c r="G590" s="4"/>
      <c r="H590" s="4"/>
      <c r="I590" s="4"/>
      <c r="J590" s="4"/>
      <c r="K590" s="4"/>
      <c r="L590" s="4"/>
      <c r="M590" s="4"/>
      <c r="N590" s="4"/>
      <c r="O590" s="4"/>
      <c r="P590" s="4"/>
      <c r="Q590" s="4"/>
      <c r="R590" s="4"/>
      <c r="S590" s="4"/>
    </row>
    <row r="591" spans="1:19">
      <c r="A591" s="4"/>
      <c r="B591" s="4"/>
      <c r="C591" s="4"/>
      <c r="D591" s="4"/>
      <c r="E591" s="4"/>
      <c r="F591" s="4"/>
      <c r="G591" s="4"/>
      <c r="H591" s="4"/>
      <c r="I591" s="4"/>
      <c r="J591" s="4"/>
      <c r="K591" s="4"/>
      <c r="L591" s="4"/>
      <c r="M591" s="4"/>
      <c r="N591" s="4"/>
      <c r="O591" s="4"/>
      <c r="P591" s="4"/>
      <c r="Q591" s="4"/>
      <c r="R591" s="4"/>
      <c r="S591" s="4"/>
    </row>
    <row r="592" spans="1:19">
      <c r="A592" s="4"/>
      <c r="B592" s="4"/>
      <c r="C592" s="4"/>
      <c r="D592" s="4"/>
      <c r="E592" s="4"/>
      <c r="F592" s="4"/>
      <c r="G592" s="4"/>
      <c r="H592" s="4"/>
      <c r="I592" s="4"/>
      <c r="J592" s="4"/>
      <c r="K592" s="4"/>
      <c r="L592" s="4"/>
      <c r="M592" s="4"/>
      <c r="N592" s="4"/>
      <c r="O592" s="4"/>
      <c r="P592" s="4"/>
      <c r="Q592" s="4"/>
      <c r="R592" s="4"/>
      <c r="S592" s="4"/>
    </row>
    <row r="593" spans="1:19">
      <c r="A593" s="4"/>
      <c r="B593" s="4"/>
      <c r="C593" s="4"/>
      <c r="D593" s="4"/>
      <c r="E593" s="4"/>
      <c r="F593" s="4"/>
      <c r="G593" s="4"/>
      <c r="H593" s="4"/>
      <c r="I593" s="4"/>
      <c r="J593" s="4"/>
      <c r="K593" s="4"/>
      <c r="L593" s="4"/>
      <c r="M593" s="4"/>
      <c r="N593" s="4"/>
      <c r="O593" s="4"/>
      <c r="P593" s="4"/>
      <c r="Q593" s="4"/>
      <c r="R593" s="4"/>
      <c r="S593" s="4"/>
    </row>
    <row r="594" spans="1:19">
      <c r="A594" s="4"/>
      <c r="B594" s="4"/>
      <c r="C594" s="4"/>
      <c r="D594" s="4"/>
      <c r="E594" s="4"/>
      <c r="F594" s="4"/>
      <c r="G594" s="4"/>
      <c r="H594" s="4"/>
      <c r="I594" s="4"/>
      <c r="J594" s="4"/>
      <c r="K594" s="4"/>
      <c r="L594" s="4"/>
      <c r="M594" s="4"/>
      <c r="N594" s="4"/>
      <c r="O594" s="4"/>
      <c r="P594" s="4"/>
      <c r="Q594" s="4"/>
      <c r="R594" s="4"/>
      <c r="S594" s="4"/>
    </row>
    <row r="595" spans="1:19">
      <c r="A595" s="4"/>
      <c r="B595" s="4"/>
      <c r="C595" s="4"/>
      <c r="D595" s="4"/>
      <c r="E595" s="4"/>
      <c r="F595" s="4"/>
      <c r="G595" s="4"/>
      <c r="H595" s="4"/>
      <c r="I595" s="4"/>
      <c r="J595" s="4"/>
      <c r="K595" s="4"/>
      <c r="L595" s="4"/>
      <c r="M595" s="4"/>
      <c r="N595" s="4"/>
      <c r="O595" s="4"/>
      <c r="P595" s="4"/>
      <c r="Q595" s="4"/>
      <c r="R595" s="4"/>
      <c r="S595" s="4"/>
    </row>
    <row r="596" spans="1:19">
      <c r="A596" s="4"/>
      <c r="B596" s="4"/>
      <c r="C596" s="4"/>
      <c r="D596" s="4"/>
      <c r="E596" s="4"/>
      <c r="F596" s="4"/>
      <c r="G596" s="4"/>
      <c r="H596" s="4"/>
      <c r="I596" s="4"/>
      <c r="J596" s="4"/>
      <c r="K596" s="4"/>
      <c r="L596" s="4"/>
      <c r="M596" s="4"/>
      <c r="N596" s="4"/>
      <c r="O596" s="4"/>
      <c r="P596" s="4"/>
      <c r="Q596" s="4"/>
      <c r="R596" s="4"/>
      <c r="S596" s="4"/>
    </row>
    <row r="597" spans="1:19">
      <c r="A597" s="4"/>
      <c r="B597" s="4"/>
      <c r="C597" s="4"/>
      <c r="D597" s="4"/>
      <c r="E597" s="4"/>
      <c r="F597" s="4"/>
      <c r="G597" s="4"/>
      <c r="H597" s="4"/>
      <c r="I597" s="4"/>
      <c r="J597" s="4"/>
      <c r="K597" s="4"/>
      <c r="L597" s="4"/>
      <c r="M597" s="4"/>
      <c r="N597" s="4"/>
      <c r="O597" s="4"/>
      <c r="P597" s="4"/>
      <c r="Q597" s="4"/>
      <c r="R597" s="4"/>
      <c r="S597" s="4"/>
    </row>
    <row r="598" spans="1:19">
      <c r="A598" s="4"/>
      <c r="B598" s="4"/>
      <c r="C598" s="4"/>
      <c r="D598" s="4"/>
      <c r="E598" s="4"/>
      <c r="F598" s="4"/>
      <c r="G598" s="4"/>
      <c r="H598" s="4"/>
      <c r="I598" s="4"/>
      <c r="J598" s="4"/>
      <c r="K598" s="4"/>
      <c r="L598" s="4"/>
      <c r="M598" s="4"/>
      <c r="N598" s="4"/>
      <c r="O598" s="4"/>
      <c r="P598" s="4"/>
      <c r="Q598" s="4"/>
      <c r="R598" s="4"/>
      <c r="S598" s="4"/>
    </row>
    <row r="599" spans="1:19">
      <c r="A599" s="4"/>
      <c r="B599" s="4"/>
      <c r="C599" s="4"/>
      <c r="D599" s="4"/>
      <c r="E599" s="4"/>
      <c r="F599" s="4"/>
      <c r="G599" s="4"/>
      <c r="H599" s="4"/>
      <c r="I599" s="4"/>
      <c r="J599" s="4"/>
      <c r="K599" s="4"/>
      <c r="L599" s="4"/>
      <c r="M599" s="4"/>
      <c r="N599" s="4"/>
      <c r="O599" s="4"/>
      <c r="P599" s="4"/>
      <c r="Q599" s="4"/>
      <c r="R599" s="4"/>
      <c r="S599" s="4"/>
    </row>
    <row r="600" spans="1:19">
      <c r="A600" s="4"/>
      <c r="B600" s="4"/>
      <c r="C600" s="4"/>
      <c r="D600" s="4"/>
      <c r="E600" s="4"/>
      <c r="F600" s="4"/>
      <c r="G600" s="4"/>
      <c r="H600" s="4"/>
      <c r="I600" s="4"/>
      <c r="J600" s="4"/>
      <c r="K600" s="4"/>
      <c r="L600" s="4"/>
      <c r="M600" s="4"/>
      <c r="N600" s="4"/>
      <c r="O600" s="4"/>
      <c r="P600" s="4"/>
      <c r="Q600" s="4"/>
      <c r="R600" s="4"/>
      <c r="S600" s="4"/>
    </row>
    <row r="601" spans="1:19">
      <c r="A601" s="4"/>
      <c r="B601" s="4"/>
      <c r="C601" s="4"/>
      <c r="D601" s="4"/>
      <c r="E601" s="4"/>
      <c r="F601" s="4"/>
      <c r="G601" s="4"/>
      <c r="H601" s="4"/>
      <c r="I601" s="4"/>
      <c r="J601" s="4"/>
      <c r="K601" s="4"/>
      <c r="L601" s="4"/>
      <c r="M601" s="4"/>
      <c r="N601" s="4"/>
      <c r="O601" s="4"/>
      <c r="P601" s="4"/>
      <c r="Q601" s="4"/>
      <c r="R601" s="4"/>
      <c r="S601" s="4"/>
    </row>
    <row r="602" spans="1:19">
      <c r="A602" s="4"/>
      <c r="B602" s="4"/>
      <c r="C602" s="4"/>
      <c r="D602" s="4"/>
      <c r="E602" s="4"/>
      <c r="F602" s="4"/>
      <c r="G602" s="4"/>
      <c r="H602" s="4"/>
      <c r="I602" s="4"/>
      <c r="J602" s="4"/>
      <c r="K602" s="4"/>
      <c r="L602" s="4"/>
      <c r="M602" s="4"/>
      <c r="N602" s="4"/>
      <c r="O602" s="4"/>
      <c r="P602" s="4"/>
      <c r="Q602" s="4"/>
      <c r="R602" s="4"/>
      <c r="S602" s="4"/>
    </row>
    <row r="603" spans="1:19">
      <c r="A603" s="4"/>
      <c r="B603" s="4"/>
      <c r="C603" s="4"/>
      <c r="D603" s="4"/>
      <c r="E603" s="4"/>
      <c r="F603" s="4"/>
      <c r="G603" s="4"/>
      <c r="H603" s="4"/>
      <c r="I603" s="4"/>
      <c r="J603" s="4"/>
      <c r="K603" s="4"/>
      <c r="L603" s="4"/>
      <c r="M603" s="4"/>
      <c r="N603" s="4"/>
      <c r="O603" s="4"/>
      <c r="P603" s="4"/>
      <c r="Q603" s="4"/>
      <c r="R603" s="4"/>
      <c r="S603" s="4"/>
    </row>
    <row r="604" spans="1:19">
      <c r="A604" s="4"/>
      <c r="B604" s="4"/>
      <c r="C604" s="4"/>
      <c r="D604" s="4"/>
      <c r="E604" s="4"/>
      <c r="F604" s="4"/>
      <c r="G604" s="4"/>
      <c r="H604" s="4"/>
      <c r="I604" s="4"/>
      <c r="J604" s="4"/>
      <c r="K604" s="4"/>
      <c r="L604" s="4"/>
      <c r="M604" s="4"/>
      <c r="N604" s="4"/>
      <c r="O604" s="4"/>
      <c r="P604" s="4"/>
      <c r="Q604" s="4"/>
      <c r="R604" s="4"/>
      <c r="S604" s="4"/>
    </row>
    <row r="605" spans="1:19">
      <c r="A605" s="4"/>
      <c r="B605" s="4"/>
      <c r="C605" s="4"/>
      <c r="D605" s="4"/>
      <c r="E605" s="4"/>
      <c r="F605" s="4"/>
      <c r="G605" s="4"/>
      <c r="H605" s="4"/>
      <c r="I605" s="4"/>
      <c r="J605" s="4"/>
      <c r="K605" s="4"/>
      <c r="L605" s="4"/>
      <c r="M605" s="4"/>
      <c r="N605" s="4"/>
      <c r="O605" s="4"/>
      <c r="P605" s="4"/>
      <c r="Q605" s="4"/>
      <c r="R605" s="4"/>
      <c r="S605" s="4"/>
    </row>
    <row r="606" spans="1:19">
      <c r="A606" s="4"/>
      <c r="B606" s="4"/>
      <c r="C606" s="4"/>
      <c r="D606" s="4"/>
      <c r="E606" s="4"/>
      <c r="F606" s="4"/>
      <c r="G606" s="4"/>
      <c r="H606" s="4"/>
      <c r="I606" s="4"/>
      <c r="J606" s="4"/>
      <c r="K606" s="4"/>
      <c r="L606" s="4"/>
      <c r="M606" s="4"/>
      <c r="N606" s="4"/>
      <c r="O606" s="4"/>
      <c r="P606" s="4"/>
      <c r="Q606" s="4"/>
      <c r="R606" s="4"/>
      <c r="S606" s="4"/>
    </row>
    <row r="607" spans="1:19">
      <c r="A607" s="4"/>
      <c r="B607" s="4"/>
      <c r="C607" s="4"/>
      <c r="D607" s="4"/>
      <c r="E607" s="4"/>
      <c r="F607" s="4"/>
      <c r="G607" s="4"/>
      <c r="H607" s="4"/>
      <c r="I607" s="4"/>
      <c r="J607" s="4"/>
      <c r="K607" s="4"/>
      <c r="L607" s="4"/>
      <c r="M607" s="4"/>
      <c r="N607" s="4"/>
      <c r="O607" s="4"/>
      <c r="P607" s="4"/>
      <c r="Q607" s="4"/>
      <c r="R607" s="4"/>
      <c r="S607" s="4"/>
    </row>
    <row r="608" spans="1:19">
      <c r="A608" s="4"/>
      <c r="B608" s="4"/>
      <c r="C608" s="4"/>
      <c r="D608" s="4"/>
      <c r="E608" s="4"/>
      <c r="F608" s="4"/>
      <c r="G608" s="4"/>
      <c r="H608" s="4"/>
      <c r="I608" s="4"/>
      <c r="J608" s="4"/>
      <c r="K608" s="4"/>
      <c r="L608" s="4"/>
      <c r="M608" s="4"/>
      <c r="N608" s="4"/>
      <c r="O608" s="4"/>
      <c r="P608" s="4"/>
      <c r="Q608" s="4"/>
      <c r="R608" s="4"/>
      <c r="S608" s="4"/>
    </row>
    <row r="609" spans="1:19">
      <c r="A609" s="4"/>
      <c r="B609" s="4"/>
      <c r="C609" s="4"/>
      <c r="D609" s="4"/>
      <c r="E609" s="4"/>
      <c r="F609" s="4"/>
      <c r="G609" s="4"/>
      <c r="H609" s="4"/>
      <c r="I609" s="4"/>
      <c r="J609" s="4"/>
      <c r="K609" s="4"/>
      <c r="L609" s="4"/>
      <c r="M609" s="4"/>
      <c r="N609" s="4"/>
      <c r="O609" s="4"/>
      <c r="P609" s="4"/>
      <c r="Q609" s="4"/>
      <c r="R609" s="4"/>
      <c r="S609" s="4"/>
    </row>
    <row r="610" spans="1:19">
      <c r="A610" s="4"/>
      <c r="B610" s="4"/>
      <c r="C610" s="4"/>
      <c r="D610" s="4"/>
      <c r="E610" s="4"/>
      <c r="F610" s="4"/>
      <c r="G610" s="4"/>
      <c r="H610" s="4"/>
      <c r="I610" s="4"/>
      <c r="J610" s="4"/>
      <c r="K610" s="4"/>
      <c r="L610" s="4"/>
      <c r="M610" s="4"/>
      <c r="N610" s="4"/>
      <c r="O610" s="4"/>
      <c r="P610" s="4"/>
      <c r="Q610" s="4"/>
      <c r="R610" s="4"/>
      <c r="S610" s="4"/>
    </row>
    <row r="611" spans="1:19">
      <c r="A611" s="4"/>
      <c r="B611" s="4"/>
      <c r="C611" s="4"/>
      <c r="D611" s="4"/>
      <c r="E611" s="4"/>
      <c r="F611" s="4"/>
      <c r="G611" s="4"/>
      <c r="H611" s="4"/>
      <c r="I611" s="4"/>
      <c r="J611" s="4"/>
      <c r="K611" s="4"/>
      <c r="L611" s="4"/>
      <c r="M611" s="4"/>
      <c r="N611" s="4"/>
      <c r="O611" s="4"/>
      <c r="P611" s="4"/>
      <c r="Q611" s="4"/>
      <c r="R611" s="4"/>
      <c r="S611" s="4"/>
    </row>
    <row r="612" spans="1:19">
      <c r="A612" s="4"/>
      <c r="B612" s="4"/>
      <c r="C612" s="4"/>
      <c r="D612" s="4"/>
      <c r="E612" s="4"/>
      <c r="F612" s="4"/>
      <c r="G612" s="4"/>
      <c r="H612" s="4"/>
      <c r="I612" s="4"/>
      <c r="J612" s="4"/>
      <c r="K612" s="4"/>
      <c r="L612" s="4"/>
      <c r="M612" s="4"/>
      <c r="N612" s="4"/>
      <c r="O612" s="4"/>
      <c r="P612" s="4"/>
      <c r="Q612" s="4"/>
      <c r="R612" s="4"/>
      <c r="S612" s="4"/>
    </row>
    <row r="613" spans="1:19">
      <c r="A613" s="4"/>
      <c r="B613" s="4"/>
      <c r="C613" s="4"/>
      <c r="D613" s="4"/>
      <c r="E613" s="4"/>
      <c r="F613" s="4"/>
      <c r="G613" s="4"/>
      <c r="H613" s="4"/>
      <c r="I613" s="4"/>
      <c r="J613" s="4"/>
      <c r="K613" s="4"/>
      <c r="L613" s="4"/>
      <c r="M613" s="4"/>
      <c r="N613" s="4"/>
      <c r="O613" s="4"/>
      <c r="P613" s="4"/>
      <c r="Q613" s="4"/>
      <c r="R613" s="4"/>
      <c r="S613" s="4"/>
    </row>
    <row r="614" spans="1:19">
      <c r="A614" s="4"/>
      <c r="B614" s="4"/>
      <c r="C614" s="4"/>
      <c r="D614" s="4"/>
      <c r="E614" s="4"/>
      <c r="F614" s="4"/>
      <c r="G614" s="4"/>
      <c r="H614" s="4"/>
      <c r="I614" s="4"/>
      <c r="J614" s="4"/>
      <c r="K614" s="4"/>
      <c r="L614" s="4"/>
      <c r="M614" s="4"/>
      <c r="N614" s="4"/>
      <c r="O614" s="4"/>
      <c r="P614" s="4"/>
      <c r="Q614" s="4"/>
      <c r="R614" s="4"/>
      <c r="S614" s="4"/>
    </row>
    <row r="615" spans="1:19">
      <c r="A615" s="4"/>
      <c r="B615" s="4"/>
      <c r="C615" s="4"/>
      <c r="D615" s="4"/>
      <c r="E615" s="4"/>
      <c r="F615" s="4"/>
      <c r="G615" s="4"/>
      <c r="H615" s="4"/>
      <c r="I615" s="4"/>
      <c r="J615" s="4"/>
      <c r="K615" s="4"/>
      <c r="L615" s="4"/>
      <c r="M615" s="4"/>
      <c r="N615" s="4"/>
      <c r="O615" s="4"/>
      <c r="P615" s="4"/>
      <c r="Q615" s="4"/>
      <c r="R615" s="4"/>
      <c r="S615" s="4"/>
    </row>
    <row r="616" spans="1:19">
      <c r="A616" s="4"/>
      <c r="B616" s="4"/>
      <c r="C616" s="4"/>
      <c r="D616" s="4"/>
      <c r="E616" s="4"/>
      <c r="F616" s="4"/>
      <c r="G616" s="4"/>
      <c r="H616" s="4"/>
      <c r="I616" s="4"/>
      <c r="J616" s="4"/>
      <c r="K616" s="4"/>
      <c r="L616" s="4"/>
      <c r="M616" s="4"/>
      <c r="N616" s="4"/>
      <c r="O616" s="4"/>
      <c r="P616" s="4"/>
      <c r="Q616" s="4"/>
      <c r="R616" s="4"/>
      <c r="S616" s="4"/>
    </row>
    <row r="617" spans="1:19">
      <c r="A617" s="4"/>
      <c r="B617" s="4"/>
      <c r="C617" s="4"/>
      <c r="D617" s="4"/>
      <c r="E617" s="4"/>
      <c r="F617" s="4"/>
      <c r="G617" s="4"/>
      <c r="H617" s="4"/>
      <c r="I617" s="4"/>
      <c r="J617" s="4"/>
      <c r="K617" s="4"/>
      <c r="L617" s="4"/>
      <c r="M617" s="4"/>
      <c r="N617" s="4"/>
      <c r="O617" s="4"/>
      <c r="P617" s="4"/>
      <c r="Q617" s="4"/>
      <c r="R617" s="4"/>
      <c r="S617" s="4"/>
    </row>
    <row r="618" spans="1:19">
      <c r="A618" s="4"/>
      <c r="B618" s="4"/>
      <c r="C618" s="4"/>
      <c r="D618" s="4"/>
      <c r="E618" s="4"/>
      <c r="F618" s="4"/>
      <c r="G618" s="4"/>
      <c r="H618" s="4"/>
      <c r="I618" s="4"/>
      <c r="J618" s="4"/>
      <c r="K618" s="4"/>
      <c r="L618" s="4"/>
      <c r="M618" s="4"/>
      <c r="N618" s="4"/>
      <c r="O618" s="4"/>
      <c r="P618" s="4"/>
      <c r="Q618" s="4"/>
      <c r="R618" s="4"/>
      <c r="S618" s="4"/>
    </row>
    <row r="619" spans="1:19">
      <c r="A619" s="4"/>
      <c r="B619" s="4"/>
      <c r="C619" s="4"/>
      <c r="D619" s="4"/>
      <c r="E619" s="4"/>
      <c r="F619" s="4"/>
      <c r="G619" s="4"/>
      <c r="H619" s="4"/>
      <c r="I619" s="4"/>
      <c r="J619" s="4"/>
      <c r="K619" s="4"/>
      <c r="L619" s="4"/>
      <c r="M619" s="4"/>
      <c r="N619" s="4"/>
      <c r="O619" s="4"/>
      <c r="P619" s="4"/>
      <c r="Q619" s="4"/>
      <c r="R619" s="4"/>
      <c r="S619" s="4"/>
    </row>
    <row r="620" spans="1:19">
      <c r="A620" s="4"/>
      <c r="B620" s="4"/>
      <c r="C620" s="4"/>
      <c r="D620" s="4"/>
      <c r="E620" s="4"/>
      <c r="F620" s="4"/>
      <c r="G620" s="4"/>
      <c r="H620" s="4"/>
      <c r="I620" s="4"/>
      <c r="J620" s="4"/>
      <c r="K620" s="4"/>
      <c r="L620" s="4"/>
      <c r="M620" s="4"/>
      <c r="N620" s="4"/>
      <c r="O620" s="4"/>
      <c r="P620" s="4"/>
      <c r="Q620" s="4"/>
      <c r="R620" s="4"/>
      <c r="S620" s="4"/>
    </row>
    <row r="621" spans="1:19">
      <c r="A621" s="4"/>
      <c r="B621" s="4"/>
      <c r="C621" s="4"/>
      <c r="D621" s="4"/>
      <c r="E621" s="4"/>
      <c r="F621" s="4"/>
      <c r="G621" s="4"/>
      <c r="H621" s="4"/>
      <c r="I621" s="4"/>
      <c r="J621" s="4"/>
      <c r="K621" s="4"/>
      <c r="L621" s="4"/>
      <c r="M621" s="4"/>
      <c r="N621" s="4"/>
      <c r="O621" s="4"/>
      <c r="P621" s="4"/>
      <c r="Q621" s="4"/>
      <c r="R621" s="4"/>
      <c r="S621" s="4"/>
    </row>
    <row r="622" spans="1:19">
      <c r="A622" s="4"/>
      <c r="B622" s="4"/>
      <c r="C622" s="4"/>
      <c r="D622" s="4"/>
      <c r="E622" s="4"/>
      <c r="F622" s="4"/>
      <c r="G622" s="4"/>
      <c r="H622" s="4"/>
      <c r="I622" s="4"/>
      <c r="J622" s="4"/>
      <c r="K622" s="4"/>
      <c r="L622" s="4"/>
      <c r="M622" s="4"/>
      <c r="N622" s="4"/>
      <c r="O622" s="4"/>
      <c r="P622" s="4"/>
      <c r="Q622" s="4"/>
      <c r="R622" s="4"/>
      <c r="S622" s="4"/>
    </row>
    <row r="623" spans="1:19">
      <c r="A623" s="4"/>
      <c r="B623" s="4"/>
      <c r="C623" s="4"/>
      <c r="D623" s="4"/>
      <c r="E623" s="4"/>
      <c r="F623" s="4"/>
      <c r="G623" s="4"/>
      <c r="H623" s="4"/>
      <c r="I623" s="4"/>
      <c r="J623" s="4"/>
      <c r="K623" s="4"/>
      <c r="L623" s="4"/>
      <c r="M623" s="4"/>
      <c r="N623" s="4"/>
      <c r="O623" s="4"/>
      <c r="P623" s="4"/>
      <c r="Q623" s="4"/>
      <c r="R623" s="4"/>
      <c r="S623" s="4"/>
    </row>
    <row r="624" spans="1:19">
      <c r="A624" s="4"/>
      <c r="B624" s="4"/>
      <c r="C624" s="4"/>
      <c r="D624" s="4"/>
      <c r="E624" s="4"/>
      <c r="F624" s="4"/>
      <c r="G624" s="4"/>
      <c r="H624" s="4"/>
      <c r="I624" s="4"/>
      <c r="J624" s="4"/>
      <c r="K624" s="4"/>
      <c r="L624" s="4"/>
      <c r="M624" s="4"/>
      <c r="N624" s="4"/>
      <c r="O624" s="4"/>
      <c r="P624" s="4"/>
      <c r="Q624" s="4"/>
      <c r="R624" s="4"/>
      <c r="S624" s="4"/>
    </row>
    <row r="625" spans="1:19">
      <c r="A625" s="4"/>
      <c r="B625" s="4"/>
      <c r="C625" s="4"/>
      <c r="D625" s="4"/>
      <c r="E625" s="4"/>
      <c r="F625" s="4"/>
      <c r="G625" s="4"/>
      <c r="H625" s="4"/>
      <c r="I625" s="4"/>
      <c r="J625" s="4"/>
      <c r="K625" s="4"/>
      <c r="L625" s="4"/>
      <c r="M625" s="4"/>
      <c r="N625" s="4"/>
      <c r="O625" s="4"/>
      <c r="P625" s="4"/>
      <c r="Q625" s="4"/>
      <c r="R625" s="4"/>
      <c r="S625" s="4"/>
    </row>
    <row r="626" spans="1:19">
      <c r="A626" s="4"/>
      <c r="B626" s="4"/>
      <c r="C626" s="4"/>
      <c r="D626" s="4"/>
      <c r="E626" s="4"/>
      <c r="F626" s="4"/>
      <c r="G626" s="4"/>
      <c r="H626" s="4"/>
      <c r="I626" s="4"/>
      <c r="J626" s="4"/>
      <c r="K626" s="4"/>
      <c r="L626" s="4"/>
      <c r="M626" s="4"/>
      <c r="N626" s="4"/>
      <c r="O626" s="4"/>
      <c r="P626" s="4"/>
      <c r="Q626" s="4"/>
      <c r="R626" s="4"/>
      <c r="S626" s="4"/>
    </row>
    <row r="627" spans="1:19">
      <c r="A627" s="4"/>
      <c r="B627" s="4"/>
      <c r="C627" s="4"/>
      <c r="D627" s="4"/>
      <c r="E627" s="4"/>
      <c r="F627" s="4"/>
      <c r="G627" s="4"/>
      <c r="H627" s="4"/>
      <c r="I627" s="4"/>
      <c r="J627" s="4"/>
      <c r="K627" s="4"/>
      <c r="L627" s="4"/>
      <c r="M627" s="4"/>
      <c r="N627" s="4"/>
      <c r="O627" s="4"/>
      <c r="P627" s="4"/>
      <c r="Q627" s="4"/>
      <c r="R627" s="4"/>
      <c r="S627" s="4"/>
    </row>
    <row r="628" spans="1:19">
      <c r="A628" s="4"/>
      <c r="B628" s="4"/>
      <c r="C628" s="4"/>
      <c r="D628" s="4"/>
      <c r="E628" s="4"/>
      <c r="F628" s="4"/>
      <c r="G628" s="4"/>
      <c r="H628" s="4"/>
      <c r="I628" s="4"/>
      <c r="J628" s="4"/>
      <c r="K628" s="4"/>
      <c r="L628" s="4"/>
      <c r="M628" s="4"/>
      <c r="N628" s="4"/>
      <c r="O628" s="4"/>
      <c r="P628" s="4"/>
      <c r="Q628" s="4"/>
      <c r="R628" s="4"/>
      <c r="S628" s="4"/>
    </row>
    <row r="629" spans="1:19">
      <c r="A629" s="4"/>
      <c r="B629" s="4"/>
      <c r="C629" s="4"/>
      <c r="D629" s="4"/>
      <c r="E629" s="4"/>
      <c r="F629" s="4"/>
      <c r="G629" s="4"/>
      <c r="H629" s="4"/>
      <c r="I629" s="4"/>
      <c r="J629" s="4"/>
      <c r="K629" s="4"/>
      <c r="L629" s="4"/>
      <c r="M629" s="4"/>
      <c r="N629" s="4"/>
      <c r="O629" s="4"/>
      <c r="P629" s="4"/>
      <c r="Q629" s="4"/>
      <c r="R629" s="4"/>
      <c r="S629" s="4"/>
    </row>
    <row r="630" spans="1:19">
      <c r="A630" s="4"/>
      <c r="B630" s="4"/>
      <c r="C630" s="4"/>
      <c r="D630" s="4"/>
      <c r="E630" s="4"/>
      <c r="F630" s="4"/>
      <c r="G630" s="4"/>
      <c r="H630" s="4"/>
      <c r="I630" s="4"/>
      <c r="J630" s="4"/>
      <c r="K630" s="4"/>
      <c r="L630" s="4"/>
      <c r="M630" s="4"/>
      <c r="N630" s="4"/>
      <c r="O630" s="4"/>
      <c r="P630" s="4"/>
      <c r="Q630" s="4"/>
      <c r="R630" s="4"/>
      <c r="S630" s="4"/>
    </row>
    <row r="631" spans="1:19">
      <c r="A631" s="4"/>
      <c r="B631" s="4"/>
      <c r="C631" s="4"/>
      <c r="D631" s="4"/>
      <c r="E631" s="4"/>
      <c r="F631" s="4"/>
      <c r="G631" s="4"/>
      <c r="H631" s="4"/>
      <c r="I631" s="4"/>
      <c r="J631" s="4"/>
      <c r="K631" s="4"/>
      <c r="L631" s="4"/>
      <c r="M631" s="4"/>
      <c r="N631" s="4"/>
      <c r="O631" s="4"/>
      <c r="P631" s="4"/>
      <c r="Q631" s="4"/>
      <c r="R631" s="4"/>
      <c r="S631" s="4"/>
    </row>
    <row r="632" spans="1:19">
      <c r="A632" s="4"/>
      <c r="B632" s="4"/>
      <c r="C632" s="4"/>
      <c r="D632" s="4"/>
      <c r="E632" s="4"/>
      <c r="F632" s="4"/>
      <c r="G632" s="4"/>
      <c r="H632" s="4"/>
      <c r="I632" s="4"/>
      <c r="J632" s="4"/>
      <c r="K632" s="4"/>
      <c r="L632" s="4"/>
      <c r="M632" s="4"/>
      <c r="N632" s="4"/>
      <c r="O632" s="4"/>
      <c r="P632" s="4"/>
      <c r="Q632" s="4"/>
      <c r="R632" s="4"/>
      <c r="S632" s="4"/>
    </row>
    <row r="633" spans="1:19">
      <c r="A633" s="4"/>
      <c r="B633" s="4"/>
      <c r="C633" s="4"/>
      <c r="D633" s="4"/>
      <c r="E633" s="4"/>
      <c r="F633" s="4"/>
      <c r="G633" s="4"/>
      <c r="H633" s="4"/>
      <c r="I633" s="4"/>
      <c r="J633" s="4"/>
      <c r="K633" s="4"/>
      <c r="L633" s="4"/>
      <c r="M633" s="4"/>
      <c r="N633" s="4"/>
      <c r="O633" s="4"/>
      <c r="P633" s="4"/>
      <c r="Q633" s="4"/>
      <c r="R633" s="4"/>
      <c r="S633" s="4"/>
    </row>
    <row r="634" spans="1:19">
      <c r="A634" s="4"/>
      <c r="B634" s="4"/>
      <c r="C634" s="4"/>
      <c r="D634" s="4"/>
      <c r="E634" s="4"/>
      <c r="F634" s="4"/>
      <c r="G634" s="4"/>
      <c r="H634" s="4"/>
      <c r="I634" s="4"/>
      <c r="J634" s="4"/>
      <c r="K634" s="4"/>
      <c r="L634" s="4"/>
      <c r="M634" s="4"/>
      <c r="N634" s="4"/>
      <c r="O634" s="4"/>
      <c r="P634" s="4"/>
      <c r="Q634" s="4"/>
      <c r="R634" s="4"/>
      <c r="S634" s="4"/>
    </row>
    <row r="635" spans="1:19">
      <c r="A635" s="4"/>
      <c r="B635" s="4"/>
      <c r="C635" s="4"/>
      <c r="D635" s="4"/>
      <c r="E635" s="4"/>
      <c r="F635" s="4"/>
      <c r="G635" s="4"/>
      <c r="H635" s="4"/>
      <c r="I635" s="4"/>
      <c r="J635" s="4"/>
      <c r="K635" s="4"/>
      <c r="L635" s="4"/>
      <c r="M635" s="4"/>
      <c r="N635" s="4"/>
      <c r="O635" s="4"/>
      <c r="P635" s="4"/>
      <c r="Q635" s="4"/>
      <c r="R635" s="4"/>
      <c r="S635" s="4"/>
    </row>
    <row r="636" spans="1:19">
      <c r="A636" s="4"/>
      <c r="B636" s="4"/>
      <c r="C636" s="4"/>
      <c r="D636" s="4"/>
      <c r="E636" s="4"/>
      <c r="F636" s="4"/>
      <c r="G636" s="4"/>
      <c r="H636" s="4"/>
      <c r="I636" s="4"/>
      <c r="J636" s="4"/>
      <c r="K636" s="4"/>
      <c r="L636" s="4"/>
      <c r="M636" s="4"/>
      <c r="N636" s="4"/>
      <c r="O636" s="4"/>
      <c r="P636" s="4"/>
      <c r="Q636" s="4"/>
      <c r="R636" s="4"/>
      <c r="S636" s="4"/>
    </row>
    <row r="637" spans="1:19">
      <c r="A637" s="4"/>
      <c r="B637" s="4"/>
      <c r="C637" s="4"/>
      <c r="D637" s="4"/>
      <c r="E637" s="4"/>
      <c r="F637" s="4"/>
      <c r="G637" s="4"/>
      <c r="H637" s="4"/>
      <c r="I637" s="4"/>
      <c r="J637" s="4"/>
      <c r="K637" s="4"/>
      <c r="L637" s="4"/>
      <c r="M637" s="4"/>
      <c r="N637" s="4"/>
      <c r="O637" s="4"/>
      <c r="P637" s="4"/>
      <c r="Q637" s="4"/>
      <c r="R637" s="4"/>
      <c r="S637" s="4"/>
    </row>
    <row r="638" spans="1:19">
      <c r="A638" s="4"/>
      <c r="B638" s="4"/>
      <c r="C638" s="4"/>
      <c r="D638" s="4"/>
      <c r="E638" s="4"/>
      <c r="F638" s="4"/>
      <c r="G638" s="4"/>
      <c r="H638" s="4"/>
      <c r="I638" s="4"/>
      <c r="J638" s="4"/>
      <c r="K638" s="4"/>
      <c r="L638" s="4"/>
      <c r="M638" s="4"/>
      <c r="N638" s="4"/>
      <c r="O638" s="4"/>
      <c r="P638" s="4"/>
      <c r="Q638" s="4"/>
      <c r="R638" s="4"/>
      <c r="S638" s="4"/>
    </row>
    <row r="639" spans="1:19">
      <c r="A639" s="4"/>
      <c r="B639" s="4"/>
      <c r="C639" s="4"/>
      <c r="D639" s="4"/>
      <c r="E639" s="4"/>
      <c r="F639" s="4"/>
      <c r="G639" s="4"/>
      <c r="H639" s="4"/>
      <c r="I639" s="4"/>
      <c r="J639" s="4"/>
      <c r="K639" s="4"/>
      <c r="L639" s="4"/>
      <c r="M639" s="4"/>
      <c r="N639" s="4"/>
      <c r="O639" s="4"/>
      <c r="P639" s="4"/>
      <c r="Q639" s="4"/>
      <c r="R639" s="4"/>
      <c r="S639" s="4"/>
    </row>
    <row r="640" spans="1:19">
      <c r="A640" s="4"/>
      <c r="B640" s="4"/>
      <c r="C640" s="4"/>
      <c r="D640" s="4"/>
      <c r="E640" s="4"/>
      <c r="F640" s="4"/>
      <c r="G640" s="4"/>
      <c r="H640" s="4"/>
      <c r="I640" s="4"/>
      <c r="J640" s="4"/>
      <c r="K640" s="4"/>
      <c r="L640" s="4"/>
      <c r="M640" s="4"/>
      <c r="N640" s="4"/>
      <c r="O640" s="4"/>
      <c r="P640" s="4"/>
      <c r="Q640" s="4"/>
      <c r="R640" s="4"/>
      <c r="S640" s="4"/>
    </row>
    <row r="641" spans="1:19">
      <c r="A641" s="4"/>
      <c r="B641" s="4"/>
      <c r="C641" s="4"/>
      <c r="D641" s="4"/>
      <c r="E641" s="4"/>
      <c r="F641" s="4"/>
      <c r="G641" s="4"/>
      <c r="H641" s="4"/>
      <c r="I641" s="4"/>
      <c r="J641" s="4"/>
      <c r="K641" s="4"/>
      <c r="L641" s="4"/>
      <c r="M641" s="4"/>
      <c r="N641" s="4"/>
      <c r="O641" s="4"/>
      <c r="P641" s="4"/>
      <c r="Q641" s="4"/>
      <c r="R641" s="4"/>
      <c r="S641" s="4"/>
    </row>
    <row r="642" spans="1:19">
      <c r="A642" s="4"/>
      <c r="B642" s="4"/>
      <c r="C642" s="4"/>
      <c r="D642" s="4"/>
      <c r="E642" s="4"/>
      <c r="F642" s="4"/>
      <c r="G642" s="4"/>
      <c r="H642" s="4"/>
      <c r="I642" s="4"/>
      <c r="J642" s="4"/>
      <c r="K642" s="4"/>
      <c r="L642" s="4"/>
      <c r="M642" s="4"/>
      <c r="N642" s="4"/>
      <c r="O642" s="4"/>
      <c r="P642" s="4"/>
      <c r="Q642" s="4"/>
      <c r="R642" s="4"/>
      <c r="S642" s="4"/>
    </row>
    <row r="643" spans="1:19">
      <c r="A643" s="4"/>
      <c r="B643" s="4"/>
      <c r="C643" s="4"/>
      <c r="D643" s="4"/>
      <c r="E643" s="4"/>
      <c r="F643" s="4"/>
      <c r="G643" s="4"/>
      <c r="H643" s="4"/>
      <c r="I643" s="4"/>
      <c r="J643" s="4"/>
      <c r="K643" s="4"/>
      <c r="L643" s="4"/>
      <c r="M643" s="4"/>
      <c r="N643" s="4"/>
      <c r="O643" s="4"/>
      <c r="P643" s="4"/>
      <c r="Q643" s="4"/>
      <c r="R643" s="4"/>
      <c r="S643" s="4"/>
    </row>
    <row r="644" spans="1:19">
      <c r="A644" s="4"/>
      <c r="B644" s="4"/>
      <c r="C644" s="4"/>
      <c r="D644" s="4"/>
      <c r="E644" s="4"/>
      <c r="F644" s="4"/>
      <c r="G644" s="4"/>
      <c r="H644" s="4"/>
      <c r="I644" s="4"/>
      <c r="J644" s="4"/>
      <c r="K644" s="4"/>
      <c r="L644" s="4"/>
      <c r="M644" s="4"/>
      <c r="N644" s="4"/>
      <c r="O644" s="4"/>
      <c r="P644" s="4"/>
      <c r="Q644" s="4"/>
      <c r="R644" s="4"/>
      <c r="S644" s="4"/>
    </row>
    <row r="645" spans="1:19">
      <c r="A645" s="4"/>
      <c r="B645" s="4"/>
      <c r="C645" s="4"/>
      <c r="D645" s="4"/>
      <c r="E645" s="4"/>
      <c r="F645" s="4"/>
      <c r="G645" s="4"/>
      <c r="H645" s="4"/>
      <c r="I645" s="4"/>
      <c r="J645" s="4"/>
      <c r="K645" s="4"/>
      <c r="L645" s="4"/>
      <c r="M645" s="4"/>
      <c r="N645" s="4"/>
      <c r="O645" s="4"/>
      <c r="P645" s="4"/>
      <c r="Q645" s="4"/>
      <c r="R645" s="4"/>
      <c r="S645" s="4"/>
    </row>
    <row r="646" spans="1:19">
      <c r="A646" s="4"/>
      <c r="B646" s="4"/>
      <c r="C646" s="4"/>
      <c r="D646" s="4"/>
      <c r="E646" s="4"/>
      <c r="F646" s="4"/>
      <c r="G646" s="4"/>
      <c r="H646" s="4"/>
      <c r="I646" s="4"/>
      <c r="J646" s="4"/>
      <c r="K646" s="4"/>
      <c r="L646" s="4"/>
      <c r="M646" s="4"/>
      <c r="N646" s="4"/>
      <c r="O646" s="4"/>
      <c r="P646" s="4"/>
      <c r="Q646" s="4"/>
      <c r="R646" s="4"/>
      <c r="S646" s="4"/>
    </row>
    <row r="647" spans="1:19">
      <c r="A647" s="4"/>
      <c r="B647" s="4"/>
      <c r="C647" s="4"/>
      <c r="D647" s="4"/>
      <c r="E647" s="4"/>
      <c r="F647" s="4"/>
      <c r="G647" s="4"/>
      <c r="H647" s="4"/>
      <c r="I647" s="4"/>
      <c r="J647" s="4"/>
      <c r="K647" s="4"/>
      <c r="L647" s="4"/>
      <c r="M647" s="4"/>
      <c r="N647" s="4"/>
      <c r="O647" s="4"/>
      <c r="P647" s="4"/>
      <c r="Q647" s="4"/>
      <c r="R647" s="4"/>
      <c r="S647" s="4"/>
    </row>
    <row r="648" spans="1:19">
      <c r="A648" s="4"/>
      <c r="B648" s="4"/>
      <c r="C648" s="4"/>
      <c r="D648" s="4"/>
      <c r="E648" s="4"/>
      <c r="F648" s="4"/>
      <c r="G648" s="4"/>
      <c r="H648" s="4"/>
      <c r="I648" s="4"/>
      <c r="J648" s="4"/>
      <c r="K648" s="4"/>
      <c r="L648" s="4"/>
      <c r="M648" s="4"/>
      <c r="N648" s="4"/>
      <c r="O648" s="4"/>
      <c r="P648" s="4"/>
      <c r="Q648" s="4"/>
      <c r="R648" s="4"/>
      <c r="S648" s="4"/>
    </row>
    <row r="649" spans="1:19">
      <c r="A649" s="4"/>
      <c r="B649" s="4"/>
      <c r="C649" s="4"/>
      <c r="D649" s="4"/>
      <c r="E649" s="4"/>
      <c r="F649" s="4"/>
      <c r="G649" s="4"/>
      <c r="H649" s="4"/>
      <c r="I649" s="4"/>
      <c r="J649" s="4"/>
      <c r="K649" s="4"/>
      <c r="L649" s="4"/>
      <c r="M649" s="4"/>
      <c r="N649" s="4"/>
      <c r="O649" s="4"/>
      <c r="P649" s="4"/>
      <c r="Q649" s="4"/>
      <c r="R649" s="4"/>
      <c r="S649" s="4"/>
    </row>
    <row r="650" spans="1:19">
      <c r="A650" s="4"/>
      <c r="B650" s="4"/>
      <c r="C650" s="4"/>
      <c r="D650" s="4"/>
      <c r="E650" s="4"/>
      <c r="F650" s="4"/>
      <c r="G650" s="4"/>
      <c r="H650" s="4"/>
      <c r="I650" s="4"/>
      <c r="J650" s="4"/>
      <c r="K650" s="4"/>
      <c r="L650" s="4"/>
      <c r="M650" s="4"/>
      <c r="N650" s="4"/>
      <c r="O650" s="4"/>
      <c r="P650" s="4"/>
      <c r="Q650" s="4"/>
      <c r="R650" s="4"/>
      <c r="S650" s="4"/>
    </row>
    <row r="651" spans="1:19">
      <c r="A651" s="4"/>
      <c r="B651" s="4"/>
      <c r="C651" s="4"/>
      <c r="D651" s="4"/>
      <c r="E651" s="4"/>
      <c r="F651" s="4"/>
      <c r="G651" s="4"/>
      <c r="H651" s="4"/>
      <c r="I651" s="4"/>
      <c r="J651" s="4"/>
      <c r="K651" s="4"/>
      <c r="L651" s="4"/>
      <c r="M651" s="4"/>
      <c r="N651" s="4"/>
      <c r="O651" s="4"/>
      <c r="P651" s="4"/>
      <c r="Q651" s="4"/>
      <c r="R651" s="4"/>
      <c r="S651" s="4"/>
    </row>
    <row r="652" spans="1:19">
      <c r="A652" s="4"/>
      <c r="B652" s="4"/>
      <c r="C652" s="4"/>
      <c r="D652" s="4"/>
      <c r="E652" s="4"/>
      <c r="F652" s="4"/>
      <c r="G652" s="4"/>
      <c r="H652" s="4"/>
      <c r="I652" s="4"/>
      <c r="J652" s="4"/>
      <c r="K652" s="4"/>
      <c r="L652" s="4"/>
      <c r="M652" s="4"/>
      <c r="N652" s="4"/>
      <c r="O652" s="4"/>
      <c r="P652" s="4"/>
      <c r="Q652" s="4"/>
      <c r="R652" s="4"/>
      <c r="S652" s="4"/>
    </row>
    <row r="653" spans="1:19">
      <c r="A653" s="4"/>
      <c r="B653" s="4"/>
      <c r="C653" s="4"/>
      <c r="D653" s="4"/>
      <c r="E653" s="4"/>
      <c r="F653" s="4"/>
      <c r="G653" s="4"/>
      <c r="H653" s="4"/>
      <c r="I653" s="4"/>
      <c r="J653" s="4"/>
      <c r="K653" s="4"/>
      <c r="L653" s="4"/>
      <c r="M653" s="4"/>
      <c r="N653" s="4"/>
      <c r="O653" s="4"/>
      <c r="P653" s="4"/>
      <c r="Q653" s="4"/>
      <c r="R653" s="4"/>
      <c r="S653" s="4"/>
    </row>
    <row r="654" spans="1:19">
      <c r="A654" s="4"/>
      <c r="B654" s="4"/>
      <c r="C654" s="4"/>
      <c r="D654" s="4"/>
      <c r="E654" s="4"/>
      <c r="F654" s="4"/>
      <c r="G654" s="4"/>
      <c r="H654" s="4"/>
      <c r="I654" s="4"/>
      <c r="J654" s="4"/>
      <c r="K654" s="4"/>
      <c r="L654" s="4"/>
      <c r="M654" s="4"/>
      <c r="N654" s="4"/>
      <c r="O654" s="4"/>
      <c r="P654" s="4"/>
      <c r="Q654" s="4"/>
      <c r="R654" s="4"/>
      <c r="S654" s="4"/>
    </row>
    <row r="655" spans="1:19">
      <c r="A655" s="4"/>
      <c r="B655" s="4"/>
      <c r="C655" s="4"/>
      <c r="D655" s="4"/>
      <c r="E655" s="4"/>
      <c r="F655" s="4"/>
      <c r="G655" s="4"/>
      <c r="H655" s="4"/>
      <c r="I655" s="4"/>
      <c r="J655" s="4"/>
      <c r="K655" s="4"/>
      <c r="L655" s="4"/>
      <c r="M655" s="4"/>
      <c r="N655" s="4"/>
      <c r="O655" s="4"/>
      <c r="P655" s="4"/>
      <c r="Q655" s="4"/>
      <c r="R655" s="4"/>
      <c r="S655" s="4"/>
    </row>
    <row r="656" spans="1:19">
      <c r="A656" s="4"/>
      <c r="B656" s="4"/>
      <c r="C656" s="4"/>
      <c r="D656" s="4"/>
      <c r="E656" s="4"/>
      <c r="F656" s="4"/>
      <c r="G656" s="4"/>
      <c r="H656" s="4"/>
      <c r="I656" s="4"/>
      <c r="J656" s="4"/>
      <c r="K656" s="4"/>
      <c r="L656" s="4"/>
      <c r="M656" s="4"/>
      <c r="N656" s="4"/>
      <c r="O656" s="4"/>
      <c r="P656" s="4"/>
      <c r="Q656" s="4"/>
      <c r="R656" s="4"/>
      <c r="S656" s="4"/>
    </row>
    <row r="657" spans="1:19">
      <c r="A657" s="4"/>
      <c r="B657" s="4"/>
      <c r="C657" s="4"/>
      <c r="D657" s="4"/>
      <c r="E657" s="4"/>
      <c r="F657" s="4"/>
      <c r="G657" s="4"/>
      <c r="H657" s="4"/>
      <c r="I657" s="4"/>
      <c r="J657" s="4"/>
      <c r="K657" s="4"/>
      <c r="L657" s="4"/>
      <c r="M657" s="4"/>
      <c r="N657" s="4"/>
      <c r="O657" s="4"/>
      <c r="P657" s="4"/>
      <c r="Q657" s="4"/>
      <c r="R657" s="4"/>
      <c r="S657" s="4"/>
    </row>
    <row r="658" spans="1:19">
      <c r="A658" s="4"/>
      <c r="B658" s="4"/>
      <c r="C658" s="4"/>
      <c r="D658" s="4"/>
      <c r="E658" s="4"/>
      <c r="F658" s="4"/>
      <c r="G658" s="4"/>
      <c r="H658" s="4"/>
      <c r="I658" s="4"/>
      <c r="J658" s="4"/>
      <c r="K658" s="4"/>
      <c r="L658" s="4"/>
      <c r="M658" s="4"/>
      <c r="N658" s="4"/>
      <c r="O658" s="4"/>
      <c r="P658" s="4"/>
      <c r="Q658" s="4"/>
      <c r="R658" s="4"/>
      <c r="S658" s="4"/>
    </row>
    <row r="659" spans="1:19">
      <c r="A659" s="4"/>
      <c r="B659" s="4"/>
      <c r="C659" s="4"/>
      <c r="D659" s="4"/>
      <c r="E659" s="4"/>
      <c r="F659" s="4"/>
      <c r="G659" s="4"/>
      <c r="H659" s="4"/>
      <c r="I659" s="4"/>
      <c r="J659" s="4"/>
      <c r="K659" s="4"/>
      <c r="L659" s="4"/>
      <c r="M659" s="4"/>
      <c r="N659" s="4"/>
      <c r="O659" s="4"/>
      <c r="P659" s="4"/>
      <c r="Q659" s="4"/>
      <c r="R659" s="4"/>
      <c r="S659" s="4"/>
    </row>
    <row r="660" spans="1:19">
      <c r="A660" s="4"/>
      <c r="B660" s="4"/>
      <c r="C660" s="4"/>
      <c r="D660" s="4"/>
      <c r="E660" s="4"/>
      <c r="F660" s="4"/>
      <c r="G660" s="4"/>
      <c r="H660" s="4"/>
      <c r="I660" s="4"/>
      <c r="J660" s="4"/>
      <c r="K660" s="4"/>
      <c r="L660" s="4"/>
      <c r="M660" s="4"/>
      <c r="N660" s="4"/>
      <c r="O660" s="4"/>
      <c r="P660" s="4"/>
      <c r="Q660" s="4"/>
      <c r="R660" s="4"/>
      <c r="S660" s="4"/>
    </row>
    <row r="661" spans="1:19">
      <c r="A661" s="4"/>
      <c r="B661" s="4"/>
      <c r="C661" s="4"/>
      <c r="D661" s="4"/>
      <c r="E661" s="4"/>
      <c r="F661" s="4"/>
      <c r="G661" s="4"/>
      <c r="H661" s="4"/>
      <c r="I661" s="4"/>
      <c r="J661" s="4"/>
      <c r="K661" s="4"/>
      <c r="L661" s="4"/>
      <c r="M661" s="4"/>
      <c r="N661" s="4"/>
      <c r="O661" s="4"/>
      <c r="P661" s="4"/>
      <c r="Q661" s="4"/>
      <c r="R661" s="4"/>
      <c r="S661" s="4"/>
    </row>
    <row r="662" spans="1:19">
      <c r="A662" s="4"/>
      <c r="B662" s="4"/>
      <c r="C662" s="4"/>
      <c r="D662" s="4"/>
      <c r="E662" s="4"/>
      <c r="F662" s="4"/>
      <c r="G662" s="4"/>
      <c r="H662" s="4"/>
      <c r="I662" s="4"/>
      <c r="J662" s="4"/>
      <c r="K662" s="4"/>
      <c r="L662" s="4"/>
      <c r="M662" s="4"/>
      <c r="N662" s="4"/>
      <c r="O662" s="4"/>
      <c r="P662" s="4"/>
      <c r="Q662" s="4"/>
      <c r="R662" s="4"/>
      <c r="S662" s="4"/>
    </row>
    <row r="663" spans="1:19">
      <c r="A663" s="4"/>
      <c r="B663" s="4"/>
      <c r="C663" s="4"/>
      <c r="D663" s="4"/>
      <c r="E663" s="4"/>
      <c r="F663" s="4"/>
      <c r="G663" s="4"/>
      <c r="H663" s="4"/>
      <c r="I663" s="4"/>
      <c r="J663" s="4"/>
      <c r="K663" s="4"/>
      <c r="L663" s="4"/>
      <c r="M663" s="4"/>
      <c r="N663" s="4"/>
      <c r="O663" s="4"/>
      <c r="P663" s="4"/>
      <c r="Q663" s="4"/>
      <c r="R663" s="4"/>
      <c r="S663" s="4"/>
    </row>
    <row r="664" spans="1:19">
      <c r="A664" s="4"/>
      <c r="B664" s="4"/>
      <c r="C664" s="4"/>
      <c r="D664" s="4"/>
      <c r="E664" s="4"/>
      <c r="F664" s="4"/>
      <c r="G664" s="4"/>
      <c r="H664" s="4"/>
      <c r="I664" s="4"/>
      <c r="J664" s="4"/>
      <c r="K664" s="4"/>
      <c r="L664" s="4"/>
      <c r="M664" s="4"/>
      <c r="N664" s="4"/>
      <c r="O664" s="4"/>
      <c r="P664" s="4"/>
      <c r="Q664" s="4"/>
      <c r="R664" s="4"/>
      <c r="S664" s="4"/>
    </row>
    <row r="665" spans="1:19">
      <c r="A665" s="4"/>
      <c r="B665" s="4"/>
      <c r="C665" s="4"/>
      <c r="D665" s="4"/>
      <c r="E665" s="4"/>
      <c r="F665" s="4"/>
      <c r="G665" s="4"/>
      <c r="H665" s="4"/>
      <c r="I665" s="4"/>
      <c r="J665" s="4"/>
      <c r="K665" s="4"/>
      <c r="L665" s="4"/>
      <c r="M665" s="4"/>
      <c r="N665" s="4"/>
      <c r="O665" s="4"/>
      <c r="P665" s="4"/>
      <c r="Q665" s="4"/>
      <c r="R665" s="4"/>
      <c r="S665" s="4"/>
    </row>
    <row r="666" spans="1:19">
      <c r="A666" s="4"/>
      <c r="B666" s="4"/>
      <c r="C666" s="4"/>
      <c r="D666" s="4"/>
      <c r="E666" s="4"/>
      <c r="F666" s="4"/>
      <c r="G666" s="4"/>
      <c r="H666" s="4"/>
      <c r="I666" s="4"/>
      <c r="J666" s="4"/>
      <c r="K666" s="4"/>
      <c r="L666" s="4"/>
      <c r="M666" s="4"/>
      <c r="N666" s="4"/>
      <c r="O666" s="4"/>
      <c r="P666" s="4"/>
      <c r="Q666" s="4"/>
      <c r="R666" s="4"/>
      <c r="S666" s="4"/>
    </row>
    <row r="667" spans="1:19">
      <c r="A667" s="4"/>
      <c r="B667" s="4"/>
      <c r="C667" s="4"/>
      <c r="D667" s="4"/>
      <c r="E667" s="4"/>
      <c r="F667" s="4"/>
      <c r="G667" s="4"/>
      <c r="H667" s="4"/>
      <c r="I667" s="4"/>
      <c r="J667" s="4"/>
      <c r="K667" s="4"/>
      <c r="L667" s="4"/>
      <c r="M667" s="4"/>
      <c r="N667" s="4"/>
      <c r="O667" s="4"/>
      <c r="P667" s="4"/>
      <c r="Q667" s="4"/>
      <c r="R667" s="4"/>
      <c r="S667" s="4"/>
    </row>
    <row r="668" spans="1:19">
      <c r="A668" s="4"/>
      <c r="B668" s="4"/>
      <c r="C668" s="4"/>
      <c r="D668" s="4"/>
      <c r="E668" s="4"/>
      <c r="F668" s="4"/>
      <c r="G668" s="4"/>
      <c r="H668" s="4"/>
      <c r="I668" s="4"/>
      <c r="J668" s="4"/>
      <c r="K668" s="4"/>
      <c r="L668" s="4"/>
      <c r="M668" s="4"/>
      <c r="N668" s="4"/>
      <c r="O668" s="4"/>
      <c r="P668" s="4"/>
      <c r="Q668" s="4"/>
      <c r="R668" s="4"/>
      <c r="S668" s="4"/>
    </row>
    <row r="669" spans="1:19">
      <c r="A669" s="4"/>
      <c r="B669" s="4"/>
      <c r="C669" s="4"/>
      <c r="D669" s="4"/>
      <c r="E669" s="4"/>
      <c r="F669" s="4"/>
      <c r="G669" s="4"/>
      <c r="H669" s="4"/>
      <c r="I669" s="4"/>
      <c r="J669" s="4"/>
      <c r="K669" s="4"/>
      <c r="L669" s="4"/>
      <c r="M669" s="4"/>
      <c r="N669" s="4"/>
      <c r="O669" s="4"/>
      <c r="P669" s="4"/>
      <c r="Q669" s="4"/>
      <c r="R669" s="4"/>
      <c r="S669" s="4"/>
    </row>
    <row r="670" spans="1:19">
      <c r="A670" s="4"/>
      <c r="B670" s="4"/>
      <c r="C670" s="4"/>
      <c r="D670" s="4"/>
      <c r="E670" s="4"/>
      <c r="F670" s="4"/>
      <c r="G670" s="4"/>
      <c r="H670" s="4"/>
      <c r="I670" s="4"/>
      <c r="J670" s="4"/>
      <c r="K670" s="4"/>
      <c r="L670" s="4"/>
      <c r="M670" s="4"/>
      <c r="N670" s="4"/>
      <c r="O670" s="4"/>
      <c r="P670" s="4"/>
      <c r="Q670" s="4"/>
      <c r="R670" s="4"/>
      <c r="S670" s="4"/>
    </row>
    <row r="671" spans="1:19">
      <c r="A671" s="4"/>
      <c r="B671" s="4"/>
      <c r="C671" s="4"/>
      <c r="D671" s="4"/>
      <c r="E671" s="4"/>
      <c r="F671" s="4"/>
      <c r="G671" s="4"/>
      <c r="H671" s="4"/>
      <c r="I671" s="4"/>
      <c r="J671" s="4"/>
      <c r="K671" s="4"/>
      <c r="L671" s="4"/>
      <c r="M671" s="4"/>
      <c r="N671" s="4"/>
      <c r="O671" s="4"/>
      <c r="P671" s="4"/>
      <c r="Q671" s="4"/>
      <c r="R671" s="4"/>
      <c r="S671" s="4"/>
    </row>
    <row r="672" spans="1:19">
      <c r="A672" s="4"/>
      <c r="B672" s="4"/>
      <c r="C672" s="4"/>
      <c r="D672" s="4"/>
      <c r="E672" s="4"/>
      <c r="F672" s="4"/>
      <c r="G672" s="4"/>
      <c r="H672" s="4"/>
      <c r="I672" s="4"/>
      <c r="J672" s="4"/>
      <c r="K672" s="4"/>
      <c r="L672" s="4"/>
      <c r="M672" s="4"/>
      <c r="N672" s="4"/>
      <c r="O672" s="4"/>
      <c r="P672" s="4"/>
      <c r="Q672" s="4"/>
      <c r="R672" s="4"/>
      <c r="S672" s="4"/>
    </row>
    <row r="673" spans="1:19">
      <c r="A673" s="4"/>
      <c r="B673" s="4"/>
      <c r="C673" s="4"/>
      <c r="D673" s="4"/>
      <c r="E673" s="4"/>
      <c r="F673" s="4"/>
      <c r="G673" s="4"/>
      <c r="H673" s="4"/>
      <c r="I673" s="4"/>
      <c r="J673" s="4"/>
      <c r="K673" s="4"/>
      <c r="L673" s="4"/>
      <c r="M673" s="4"/>
      <c r="N673" s="4"/>
      <c r="O673" s="4"/>
      <c r="P673" s="4"/>
      <c r="Q673" s="4"/>
      <c r="R673" s="4"/>
      <c r="S673" s="4"/>
    </row>
    <row r="674" spans="1:19">
      <c r="A674" s="4"/>
      <c r="B674" s="4"/>
      <c r="C674" s="4"/>
      <c r="D674" s="4"/>
      <c r="E674" s="4"/>
      <c r="F674" s="4"/>
      <c r="G674" s="4"/>
      <c r="H674" s="4"/>
      <c r="I674" s="4"/>
      <c r="J674" s="4"/>
      <c r="K674" s="4"/>
      <c r="L674" s="4"/>
      <c r="M674" s="4"/>
      <c r="N674" s="4"/>
      <c r="O674" s="4"/>
      <c r="P674" s="4"/>
      <c r="Q674" s="4"/>
      <c r="R674" s="4"/>
      <c r="S674" s="4"/>
    </row>
    <row r="675" spans="1:19">
      <c r="A675" s="4"/>
      <c r="B675" s="4"/>
      <c r="C675" s="4"/>
      <c r="D675" s="4"/>
      <c r="E675" s="4"/>
      <c r="F675" s="4"/>
      <c r="G675" s="4"/>
      <c r="H675" s="4"/>
      <c r="I675" s="4"/>
      <c r="J675" s="4"/>
      <c r="K675" s="4"/>
      <c r="L675" s="4"/>
      <c r="M675" s="4"/>
      <c r="N675" s="4"/>
      <c r="O675" s="4"/>
      <c r="P675" s="4"/>
      <c r="Q675" s="4"/>
      <c r="R675" s="4"/>
      <c r="S675" s="4"/>
    </row>
    <row r="676" spans="1:19">
      <c r="A676" s="4"/>
      <c r="B676" s="4"/>
      <c r="C676" s="4"/>
      <c r="D676" s="4"/>
      <c r="E676" s="4"/>
      <c r="F676" s="4"/>
      <c r="G676" s="4"/>
      <c r="H676" s="4"/>
      <c r="I676" s="4"/>
      <c r="J676" s="4"/>
      <c r="K676" s="4"/>
      <c r="L676" s="4"/>
      <c r="M676" s="4"/>
      <c r="N676" s="4"/>
      <c r="O676" s="4"/>
      <c r="P676" s="4"/>
      <c r="Q676" s="4"/>
      <c r="R676" s="4"/>
      <c r="S676" s="4"/>
    </row>
    <row r="677" spans="1:19">
      <c r="A677" s="4"/>
      <c r="B677" s="4"/>
      <c r="C677" s="4"/>
      <c r="D677" s="4"/>
      <c r="E677" s="4"/>
      <c r="F677" s="4"/>
      <c r="G677" s="4"/>
      <c r="H677" s="4"/>
      <c r="I677" s="4"/>
      <c r="J677" s="4"/>
      <c r="K677" s="4"/>
      <c r="L677" s="4"/>
      <c r="M677" s="4"/>
      <c r="N677" s="4"/>
      <c r="O677" s="4"/>
      <c r="P677" s="4"/>
      <c r="Q677" s="4"/>
      <c r="R677" s="4"/>
      <c r="S677" s="4"/>
    </row>
    <row r="678" spans="1:19">
      <c r="A678" s="4"/>
      <c r="B678" s="4"/>
      <c r="C678" s="4"/>
      <c r="D678" s="4"/>
      <c r="E678" s="4"/>
      <c r="F678" s="4"/>
      <c r="G678" s="4"/>
      <c r="H678" s="4"/>
      <c r="I678" s="4"/>
      <c r="J678" s="4"/>
      <c r="K678" s="4"/>
      <c r="L678" s="4"/>
      <c r="M678" s="4"/>
      <c r="N678" s="4"/>
      <c r="O678" s="4"/>
      <c r="P678" s="4"/>
      <c r="Q678" s="4"/>
      <c r="R678" s="4"/>
      <c r="S678" s="4"/>
    </row>
    <row r="679" spans="1:19">
      <c r="A679" s="4"/>
      <c r="B679" s="4"/>
      <c r="C679" s="4"/>
      <c r="D679" s="4"/>
      <c r="E679" s="4"/>
      <c r="F679" s="4"/>
      <c r="G679" s="4"/>
      <c r="H679" s="4"/>
      <c r="I679" s="4"/>
      <c r="J679" s="4"/>
      <c r="K679" s="4"/>
      <c r="L679" s="4"/>
      <c r="M679" s="4"/>
      <c r="N679" s="4"/>
      <c r="O679" s="4"/>
      <c r="P679" s="4"/>
      <c r="Q679" s="4"/>
      <c r="R679" s="4"/>
      <c r="S679" s="4"/>
    </row>
    <row r="680" spans="1:19">
      <c r="A680" s="4"/>
      <c r="B680" s="4"/>
      <c r="C680" s="4"/>
      <c r="D680" s="4"/>
      <c r="E680" s="4"/>
      <c r="F680" s="4"/>
      <c r="G680" s="4"/>
      <c r="H680" s="4"/>
      <c r="I680" s="4"/>
      <c r="J680" s="4"/>
      <c r="K680" s="4"/>
      <c r="L680" s="4"/>
      <c r="M680" s="4"/>
      <c r="N680" s="4"/>
      <c r="O680" s="4"/>
      <c r="P680" s="4"/>
      <c r="Q680" s="4"/>
      <c r="R680" s="4"/>
      <c r="S680" s="4"/>
    </row>
    <row r="681" spans="1:19">
      <c r="A681" s="4"/>
      <c r="B681" s="4"/>
      <c r="C681" s="4"/>
      <c r="D681" s="4"/>
      <c r="E681" s="4"/>
      <c r="F681" s="4"/>
      <c r="G681" s="4"/>
      <c r="H681" s="4"/>
      <c r="I681" s="4"/>
      <c r="J681" s="4"/>
      <c r="K681" s="4"/>
      <c r="L681" s="4"/>
      <c r="M681" s="4"/>
      <c r="N681" s="4"/>
      <c r="O681" s="4"/>
      <c r="P681" s="4"/>
      <c r="Q681" s="4"/>
      <c r="R681" s="4"/>
      <c r="S681" s="4"/>
    </row>
    <row r="682" spans="1:19">
      <c r="A682" s="4"/>
      <c r="B682" s="4"/>
      <c r="C682" s="4"/>
      <c r="D682" s="4"/>
      <c r="E682" s="4"/>
      <c r="F682" s="4"/>
      <c r="G682" s="4"/>
      <c r="H682" s="4"/>
      <c r="I682" s="4"/>
      <c r="J682" s="4"/>
      <c r="K682" s="4"/>
      <c r="L682" s="4"/>
      <c r="M682" s="4"/>
      <c r="N682" s="4"/>
      <c r="O682" s="4"/>
      <c r="P682" s="4"/>
      <c r="Q682" s="4"/>
      <c r="R682" s="4"/>
      <c r="S682" s="4"/>
    </row>
    <row r="683" spans="1:19">
      <c r="A683" s="4"/>
      <c r="B683" s="4"/>
      <c r="C683" s="4"/>
      <c r="D683" s="4"/>
      <c r="E683" s="4"/>
      <c r="F683" s="4"/>
      <c r="G683" s="4"/>
      <c r="H683" s="4"/>
      <c r="I683" s="4"/>
      <c r="J683" s="4"/>
      <c r="K683" s="4"/>
      <c r="L683" s="4"/>
      <c r="M683" s="4"/>
      <c r="N683" s="4"/>
      <c r="O683" s="4"/>
      <c r="P683" s="4"/>
      <c r="Q683" s="4"/>
      <c r="R683" s="4"/>
      <c r="S683" s="4"/>
    </row>
    <row r="684" spans="1:19">
      <c r="A684" s="4"/>
      <c r="B684" s="4"/>
      <c r="C684" s="4"/>
      <c r="D684" s="4"/>
      <c r="E684" s="4"/>
      <c r="F684" s="4"/>
      <c r="G684" s="4"/>
      <c r="H684" s="4"/>
      <c r="I684" s="4"/>
      <c r="J684" s="4"/>
      <c r="K684" s="4"/>
      <c r="L684" s="4"/>
      <c r="M684" s="4"/>
      <c r="N684" s="4"/>
      <c r="O684" s="4"/>
      <c r="P684" s="4"/>
      <c r="Q684" s="4"/>
      <c r="R684" s="4"/>
      <c r="S684" s="4"/>
    </row>
    <row r="685" spans="1:19">
      <c r="A685" s="4"/>
      <c r="B685" s="4"/>
      <c r="C685" s="4"/>
      <c r="D685" s="4"/>
      <c r="E685" s="4"/>
      <c r="F685" s="4"/>
      <c r="G685" s="4"/>
      <c r="H685" s="4"/>
      <c r="I685" s="4"/>
      <c r="J685" s="4"/>
      <c r="K685" s="4"/>
      <c r="L685" s="4"/>
      <c r="M685" s="4"/>
      <c r="N685" s="4"/>
      <c r="O685" s="4"/>
      <c r="P685" s="4"/>
      <c r="Q685" s="4"/>
      <c r="R685" s="4"/>
      <c r="S685" s="4"/>
    </row>
    <row r="686" spans="1:19">
      <c r="A686" s="4"/>
      <c r="B686" s="4"/>
      <c r="C686" s="4"/>
      <c r="D686" s="4"/>
      <c r="E686" s="4"/>
      <c r="F686" s="4"/>
      <c r="G686" s="4"/>
      <c r="H686" s="4"/>
      <c r="I686" s="4"/>
      <c r="J686" s="4"/>
      <c r="K686" s="4"/>
      <c r="L686" s="4"/>
      <c r="M686" s="4"/>
      <c r="N686" s="4"/>
      <c r="O686" s="4"/>
      <c r="P686" s="4"/>
      <c r="Q686" s="4"/>
      <c r="R686" s="4"/>
      <c r="S686" s="4"/>
    </row>
    <row r="687" spans="1:19">
      <c r="A687" s="4"/>
      <c r="B687" s="4"/>
      <c r="C687" s="4"/>
      <c r="D687" s="4"/>
      <c r="E687" s="4"/>
      <c r="F687" s="4"/>
      <c r="G687" s="4"/>
      <c r="H687" s="4"/>
      <c r="I687" s="4"/>
      <c r="J687" s="4"/>
      <c r="K687" s="4"/>
      <c r="L687" s="4"/>
      <c r="M687" s="4"/>
      <c r="N687" s="4"/>
      <c r="O687" s="4"/>
      <c r="P687" s="4"/>
      <c r="Q687" s="4"/>
      <c r="R687" s="4"/>
      <c r="S687" s="4"/>
    </row>
    <row r="688" spans="1:19">
      <c r="A688" s="4"/>
      <c r="B688" s="4"/>
      <c r="C688" s="4"/>
      <c r="D688" s="4"/>
      <c r="E688" s="4"/>
      <c r="F688" s="4"/>
      <c r="G688" s="4"/>
      <c r="H688" s="4"/>
      <c r="I688" s="4"/>
      <c r="J688" s="4"/>
      <c r="K688" s="4"/>
      <c r="L688" s="4"/>
      <c r="M688" s="4"/>
      <c r="N688" s="4"/>
      <c r="O688" s="4"/>
      <c r="P688" s="4"/>
      <c r="Q688" s="4"/>
      <c r="R688" s="4"/>
      <c r="S688" s="4"/>
    </row>
    <row r="689" spans="1:19">
      <c r="A689" s="4"/>
      <c r="B689" s="4"/>
      <c r="C689" s="4"/>
      <c r="D689" s="4"/>
      <c r="E689" s="4"/>
      <c r="F689" s="4"/>
      <c r="G689" s="4"/>
      <c r="H689" s="4"/>
      <c r="I689" s="4"/>
      <c r="J689" s="4"/>
      <c r="K689" s="4"/>
      <c r="L689" s="4"/>
      <c r="M689" s="4"/>
      <c r="N689" s="4"/>
      <c r="O689" s="4"/>
      <c r="P689" s="4"/>
      <c r="Q689" s="4"/>
      <c r="R689" s="4"/>
      <c r="S689" s="4"/>
    </row>
    <row r="690" spans="1:19">
      <c r="A690" s="4"/>
      <c r="B690" s="4"/>
      <c r="C690" s="4"/>
      <c r="D690" s="4"/>
      <c r="E690" s="4"/>
      <c r="F690" s="4"/>
      <c r="G690" s="4"/>
      <c r="H690" s="4"/>
      <c r="I690" s="4"/>
      <c r="J690" s="4"/>
      <c r="K690" s="4"/>
      <c r="L690" s="4"/>
      <c r="M690" s="4"/>
      <c r="N690" s="4"/>
      <c r="O690" s="4"/>
      <c r="P690" s="4"/>
      <c r="Q690" s="4"/>
      <c r="R690" s="4"/>
      <c r="S690" s="4"/>
    </row>
    <row r="691" spans="1:19">
      <c r="A691" s="4"/>
      <c r="B691" s="4"/>
      <c r="C691" s="4"/>
      <c r="D691" s="4"/>
      <c r="E691" s="4"/>
      <c r="F691" s="4"/>
      <c r="G691" s="4"/>
      <c r="H691" s="4"/>
      <c r="I691" s="4"/>
      <c r="J691" s="4"/>
      <c r="K691" s="4"/>
      <c r="L691" s="4"/>
      <c r="M691" s="4"/>
      <c r="N691" s="4"/>
      <c r="O691" s="4"/>
      <c r="P691" s="4"/>
      <c r="Q691" s="4"/>
      <c r="R691" s="4"/>
      <c r="S691" s="4"/>
    </row>
    <row r="692" spans="1:19">
      <c r="A692" s="4"/>
      <c r="B692" s="4"/>
      <c r="C692" s="4"/>
      <c r="D692" s="4"/>
      <c r="E692" s="4"/>
      <c r="F692" s="4"/>
      <c r="G692" s="4"/>
      <c r="H692" s="4"/>
      <c r="I692" s="4"/>
      <c r="J692" s="4"/>
      <c r="K692" s="4"/>
      <c r="L692" s="4"/>
      <c r="M692" s="4"/>
      <c r="N692" s="4"/>
      <c r="O692" s="4"/>
      <c r="P692" s="4"/>
      <c r="Q692" s="4"/>
      <c r="R692" s="4"/>
      <c r="S692" s="4"/>
    </row>
    <row r="693" spans="1:19">
      <c r="A693" s="4"/>
      <c r="B693" s="4"/>
      <c r="C693" s="4"/>
      <c r="D693" s="4"/>
      <c r="E693" s="4"/>
      <c r="F693" s="4"/>
      <c r="G693" s="4"/>
      <c r="H693" s="4"/>
      <c r="I693" s="4"/>
      <c r="J693" s="4"/>
      <c r="K693" s="4"/>
      <c r="L693" s="4"/>
      <c r="M693" s="4"/>
      <c r="N693" s="4"/>
      <c r="O693" s="4"/>
      <c r="P693" s="4"/>
      <c r="Q693" s="4"/>
      <c r="R693" s="4"/>
      <c r="S693" s="4"/>
    </row>
    <row r="694" spans="1:19">
      <c r="A694" s="4"/>
      <c r="B694" s="4"/>
      <c r="C694" s="4"/>
      <c r="D694" s="4"/>
      <c r="E694" s="4"/>
      <c r="F694" s="4"/>
      <c r="G694" s="4"/>
      <c r="H694" s="4"/>
      <c r="I694" s="4"/>
      <c r="J694" s="4"/>
      <c r="K694" s="4"/>
      <c r="L694" s="4"/>
      <c r="M694" s="4"/>
      <c r="N694" s="4"/>
      <c r="O694" s="4"/>
      <c r="P694" s="4"/>
      <c r="Q694" s="4"/>
      <c r="R694" s="4"/>
      <c r="S694" s="4"/>
    </row>
    <row r="695" spans="1:19">
      <c r="A695" s="4"/>
      <c r="B695" s="4"/>
      <c r="C695" s="4"/>
      <c r="D695" s="4"/>
      <c r="E695" s="4"/>
      <c r="F695" s="4"/>
      <c r="G695" s="4"/>
      <c r="H695" s="4"/>
      <c r="I695" s="4"/>
      <c r="J695" s="4"/>
      <c r="K695" s="4"/>
      <c r="L695" s="4"/>
      <c r="M695" s="4"/>
      <c r="N695" s="4"/>
      <c r="O695" s="4"/>
      <c r="P695" s="4"/>
      <c r="Q695" s="4"/>
      <c r="R695" s="4"/>
      <c r="S695" s="4"/>
    </row>
    <row r="696" spans="1:19">
      <c r="A696" s="4"/>
      <c r="B696" s="4"/>
      <c r="C696" s="4"/>
      <c r="D696" s="4"/>
      <c r="E696" s="4"/>
      <c r="F696" s="4"/>
      <c r="G696" s="4"/>
      <c r="H696" s="4"/>
      <c r="I696" s="4"/>
      <c r="J696" s="4"/>
      <c r="K696" s="4"/>
      <c r="L696" s="4"/>
      <c r="M696" s="4"/>
      <c r="N696" s="4"/>
      <c r="O696" s="4"/>
      <c r="P696" s="4"/>
      <c r="Q696" s="4"/>
      <c r="R696" s="4"/>
      <c r="S696" s="4"/>
    </row>
    <row r="697" spans="1:19">
      <c r="A697" s="4"/>
      <c r="B697" s="4"/>
      <c r="C697" s="4"/>
      <c r="D697" s="4"/>
      <c r="E697" s="4"/>
      <c r="F697" s="4"/>
      <c r="G697" s="4"/>
      <c r="H697" s="4"/>
      <c r="I697" s="4"/>
      <c r="J697" s="4"/>
      <c r="K697" s="4"/>
      <c r="L697" s="4"/>
      <c r="M697" s="4"/>
      <c r="N697" s="4"/>
      <c r="O697" s="4"/>
      <c r="P697" s="4"/>
      <c r="Q697" s="4"/>
      <c r="R697" s="4"/>
      <c r="S697" s="4"/>
    </row>
    <row r="698" spans="1:19">
      <c r="A698" s="4"/>
      <c r="B698" s="4"/>
      <c r="C698" s="4"/>
      <c r="D698" s="4"/>
      <c r="E698" s="4"/>
      <c r="F698" s="4"/>
      <c r="G698" s="4"/>
      <c r="H698" s="4"/>
      <c r="I698" s="4"/>
      <c r="J698" s="4"/>
      <c r="K698" s="4"/>
      <c r="L698" s="4"/>
      <c r="M698" s="4"/>
      <c r="N698" s="4"/>
      <c r="O698" s="4"/>
      <c r="P698" s="4"/>
      <c r="Q698" s="4"/>
      <c r="R698" s="4"/>
      <c r="S698" s="4"/>
    </row>
    <row r="699" spans="1:19">
      <c r="A699" s="4"/>
      <c r="B699" s="4"/>
      <c r="C699" s="4"/>
      <c r="D699" s="4"/>
      <c r="E699" s="4"/>
      <c r="F699" s="4"/>
      <c r="G699" s="4"/>
      <c r="H699" s="4"/>
      <c r="I699" s="4"/>
      <c r="J699" s="4"/>
      <c r="K699" s="4"/>
      <c r="L699" s="4"/>
      <c r="M699" s="4"/>
      <c r="N699" s="4"/>
      <c r="O699" s="4"/>
      <c r="P699" s="4"/>
      <c r="Q699" s="4"/>
      <c r="R699" s="4"/>
      <c r="S699" s="4"/>
    </row>
    <row r="700" spans="1:19">
      <c r="A700" s="4"/>
      <c r="B700" s="4"/>
      <c r="C700" s="4"/>
      <c r="D700" s="4"/>
      <c r="E700" s="4"/>
      <c r="F700" s="4"/>
      <c r="G700" s="4"/>
      <c r="H700" s="4"/>
      <c r="I700" s="4"/>
      <c r="J700" s="4"/>
      <c r="K700" s="4"/>
      <c r="L700" s="4"/>
      <c r="M700" s="4"/>
      <c r="N700" s="4"/>
      <c r="O700" s="4"/>
      <c r="P700" s="4"/>
      <c r="Q700" s="4"/>
      <c r="R700" s="4"/>
      <c r="S700" s="4"/>
    </row>
    <row r="701" spans="1:19">
      <c r="A701" s="4"/>
      <c r="B701" s="4"/>
      <c r="C701" s="4"/>
      <c r="D701" s="4"/>
      <c r="E701" s="4"/>
      <c r="F701" s="4"/>
      <c r="G701" s="4"/>
      <c r="H701" s="4"/>
      <c r="I701" s="4"/>
      <c r="J701" s="4"/>
      <c r="K701" s="4"/>
      <c r="L701" s="4"/>
      <c r="M701" s="4"/>
      <c r="N701" s="4"/>
      <c r="O701" s="4"/>
      <c r="P701" s="4"/>
      <c r="Q701" s="4"/>
      <c r="R701" s="4"/>
      <c r="S701" s="4"/>
    </row>
    <row r="702" spans="1:19">
      <c r="A702" s="4"/>
      <c r="B702" s="4"/>
      <c r="C702" s="4"/>
      <c r="D702" s="4"/>
      <c r="E702" s="4"/>
      <c r="F702" s="4"/>
      <c r="G702" s="4"/>
      <c r="H702" s="4"/>
      <c r="I702" s="4"/>
      <c r="J702" s="4"/>
      <c r="K702" s="4"/>
      <c r="L702" s="4"/>
      <c r="M702" s="4"/>
      <c r="N702" s="4"/>
      <c r="O702" s="4"/>
      <c r="P702" s="4"/>
      <c r="Q702" s="4"/>
      <c r="R702" s="4"/>
      <c r="S702" s="4"/>
    </row>
    <row r="703" spans="1:19">
      <c r="A703" s="4"/>
      <c r="B703" s="4"/>
      <c r="C703" s="4"/>
      <c r="D703" s="4"/>
      <c r="E703" s="4"/>
      <c r="F703" s="4"/>
      <c r="G703" s="4"/>
      <c r="H703" s="4"/>
      <c r="I703" s="4"/>
      <c r="J703" s="4"/>
      <c r="K703" s="4"/>
      <c r="L703" s="4"/>
      <c r="M703" s="4"/>
      <c r="N703" s="4"/>
      <c r="O703" s="4"/>
      <c r="P703" s="4"/>
      <c r="Q703" s="4"/>
      <c r="R703" s="4"/>
      <c r="S703" s="4"/>
    </row>
    <row r="704" spans="1:19">
      <c r="A704" s="4"/>
      <c r="B704" s="4"/>
      <c r="C704" s="4"/>
      <c r="D704" s="4"/>
      <c r="E704" s="4"/>
      <c r="F704" s="4"/>
      <c r="G704" s="4"/>
      <c r="H704" s="4"/>
      <c r="I704" s="4"/>
      <c r="J704" s="4"/>
      <c r="K704" s="4"/>
      <c r="L704" s="4"/>
      <c r="M704" s="4"/>
      <c r="N704" s="4"/>
      <c r="O704" s="4"/>
      <c r="P704" s="4"/>
      <c r="Q704" s="4"/>
      <c r="R704" s="4"/>
      <c r="S704" s="4"/>
    </row>
    <row r="705" spans="1:19">
      <c r="A705" s="4"/>
      <c r="B705" s="4"/>
      <c r="C705" s="4"/>
      <c r="D705" s="4"/>
      <c r="E705" s="4"/>
      <c r="F705" s="4"/>
      <c r="G705" s="4"/>
      <c r="H705" s="4"/>
      <c r="I705" s="4"/>
      <c r="J705" s="4"/>
      <c r="K705" s="4"/>
      <c r="L705" s="4"/>
      <c r="M705" s="4"/>
      <c r="N705" s="4"/>
      <c r="O705" s="4"/>
      <c r="P705" s="4"/>
      <c r="Q705" s="4"/>
      <c r="R705" s="4"/>
      <c r="S705" s="4"/>
    </row>
    <row r="706" spans="1:19">
      <c r="A706" s="4"/>
      <c r="B706" s="4"/>
      <c r="C706" s="4"/>
      <c r="D706" s="4"/>
      <c r="E706" s="4"/>
      <c r="F706" s="4"/>
      <c r="G706" s="4"/>
      <c r="H706" s="4"/>
      <c r="I706" s="4"/>
      <c r="J706" s="4"/>
      <c r="K706" s="4"/>
      <c r="L706" s="4"/>
      <c r="M706" s="4"/>
      <c r="N706" s="4"/>
      <c r="O706" s="4"/>
      <c r="P706" s="4"/>
      <c r="Q706" s="4"/>
      <c r="R706" s="4"/>
      <c r="S706" s="4"/>
    </row>
    <row r="707" spans="1:19">
      <c r="A707" s="4"/>
      <c r="B707" s="4"/>
      <c r="C707" s="4"/>
      <c r="D707" s="4"/>
      <c r="E707" s="4"/>
      <c r="F707" s="4"/>
      <c r="G707" s="4"/>
      <c r="H707" s="4"/>
      <c r="I707" s="4"/>
      <c r="J707" s="4"/>
      <c r="K707" s="4"/>
      <c r="L707" s="4"/>
      <c r="M707" s="4"/>
      <c r="N707" s="4"/>
      <c r="O707" s="4"/>
      <c r="P707" s="4"/>
      <c r="Q707" s="4"/>
      <c r="R707" s="4"/>
      <c r="S707" s="4"/>
    </row>
    <row r="708" spans="1:19">
      <c r="A708" s="4"/>
      <c r="B708" s="4"/>
      <c r="C708" s="4"/>
      <c r="D708" s="4"/>
      <c r="E708" s="4"/>
      <c r="F708" s="4"/>
      <c r="G708" s="4"/>
      <c r="H708" s="4"/>
      <c r="I708" s="4"/>
      <c r="J708" s="4"/>
      <c r="K708" s="4"/>
      <c r="L708" s="4"/>
      <c r="M708" s="4"/>
      <c r="N708" s="4"/>
      <c r="O708" s="4"/>
      <c r="P708" s="4"/>
      <c r="Q708" s="4"/>
      <c r="R708" s="4"/>
      <c r="S708" s="4"/>
    </row>
    <row r="709" spans="1:19">
      <c r="A709" s="4"/>
      <c r="B709" s="4"/>
      <c r="C709" s="4"/>
      <c r="D709" s="4"/>
      <c r="E709" s="4"/>
      <c r="F709" s="4"/>
      <c r="G709" s="4"/>
      <c r="H709" s="4"/>
      <c r="I709" s="4"/>
      <c r="J709" s="4"/>
      <c r="K709" s="4"/>
      <c r="L709" s="4"/>
      <c r="M709" s="4"/>
      <c r="N709" s="4"/>
      <c r="O709" s="4"/>
      <c r="P709" s="4"/>
      <c r="Q709" s="4"/>
      <c r="R709" s="4"/>
      <c r="S709" s="4"/>
    </row>
    <row r="710" spans="1:19">
      <c r="A710" s="4"/>
      <c r="B710" s="4"/>
      <c r="C710" s="4"/>
      <c r="D710" s="4"/>
      <c r="E710" s="4"/>
      <c r="F710" s="4"/>
      <c r="G710" s="4"/>
      <c r="H710" s="4"/>
      <c r="I710" s="4"/>
      <c r="J710" s="4"/>
      <c r="K710" s="4"/>
      <c r="L710" s="4"/>
      <c r="M710" s="4"/>
      <c r="N710" s="4"/>
      <c r="O710" s="4"/>
      <c r="P710" s="4"/>
      <c r="Q710" s="4"/>
      <c r="R710" s="4"/>
      <c r="S710" s="4"/>
    </row>
    <row r="711" spans="1:19">
      <c r="A711" s="4"/>
      <c r="B711" s="4"/>
      <c r="C711" s="4"/>
      <c r="D711" s="4"/>
      <c r="E711" s="4"/>
      <c r="F711" s="4"/>
      <c r="G711" s="4"/>
      <c r="H711" s="4"/>
      <c r="I711" s="4"/>
      <c r="J711" s="4"/>
      <c r="K711" s="4"/>
      <c r="L711" s="4"/>
      <c r="M711" s="4"/>
      <c r="N711" s="4"/>
      <c r="O711" s="4"/>
      <c r="P711" s="4"/>
      <c r="Q711" s="4"/>
      <c r="R711" s="4"/>
      <c r="S711" s="4"/>
    </row>
    <row r="712" spans="1:19">
      <c r="A712" s="4"/>
      <c r="B712" s="4"/>
      <c r="C712" s="4"/>
      <c r="D712" s="4"/>
      <c r="E712" s="4"/>
      <c r="F712" s="4"/>
      <c r="G712" s="4"/>
      <c r="H712" s="4"/>
      <c r="I712" s="4"/>
      <c r="J712" s="4"/>
      <c r="K712" s="4"/>
      <c r="L712" s="4"/>
      <c r="M712" s="4"/>
      <c r="N712" s="4"/>
      <c r="O712" s="4"/>
      <c r="P712" s="4"/>
      <c r="Q712" s="4"/>
      <c r="R712" s="4"/>
      <c r="S712" s="4"/>
    </row>
    <row r="713" spans="1:19">
      <c r="A713" s="4"/>
      <c r="B713" s="4"/>
      <c r="C713" s="4"/>
      <c r="D713" s="4"/>
      <c r="E713" s="4"/>
      <c r="F713" s="4"/>
      <c r="G713" s="4"/>
      <c r="H713" s="4"/>
      <c r="I713" s="4"/>
      <c r="J713" s="4"/>
      <c r="K713" s="4"/>
      <c r="L713" s="4"/>
      <c r="M713" s="4"/>
      <c r="N713" s="4"/>
      <c r="O713" s="4"/>
      <c r="P713" s="4"/>
      <c r="Q713" s="4"/>
      <c r="R713" s="4"/>
      <c r="S713" s="4"/>
    </row>
    <row r="714" spans="1:19">
      <c r="A714" s="4"/>
      <c r="B714" s="4"/>
      <c r="C714" s="4"/>
      <c r="D714" s="4"/>
      <c r="E714" s="4"/>
      <c r="F714" s="4"/>
      <c r="G714" s="4"/>
      <c r="H714" s="4"/>
      <c r="I714" s="4"/>
      <c r="J714" s="4"/>
      <c r="K714" s="4"/>
      <c r="L714" s="4"/>
      <c r="M714" s="4"/>
      <c r="N714" s="4"/>
      <c r="O714" s="4"/>
      <c r="P714" s="4"/>
      <c r="Q714" s="4"/>
      <c r="R714" s="4"/>
      <c r="S714" s="4"/>
    </row>
    <row r="715" spans="1:19">
      <c r="A715" s="4"/>
      <c r="B715" s="4"/>
      <c r="C715" s="4"/>
      <c r="D715" s="4"/>
      <c r="E715" s="4"/>
      <c r="F715" s="4"/>
      <c r="G715" s="4"/>
      <c r="H715" s="4"/>
      <c r="I715" s="4"/>
      <c r="J715" s="4"/>
      <c r="K715" s="4"/>
      <c r="L715" s="4"/>
      <c r="M715" s="4"/>
      <c r="N715" s="4"/>
      <c r="O715" s="4"/>
      <c r="P715" s="4"/>
      <c r="Q715" s="4"/>
      <c r="R715" s="4"/>
      <c r="S715" s="4"/>
    </row>
    <row r="716" spans="1:19">
      <c r="A716" s="4"/>
      <c r="B716" s="4"/>
      <c r="C716" s="4"/>
      <c r="D716" s="4"/>
      <c r="E716" s="4"/>
      <c r="F716" s="4"/>
      <c r="G716" s="4"/>
      <c r="H716" s="4"/>
      <c r="I716" s="4"/>
      <c r="J716" s="4"/>
      <c r="K716" s="4"/>
      <c r="L716" s="4"/>
      <c r="M716" s="4"/>
      <c r="N716" s="4"/>
      <c r="O716" s="4"/>
      <c r="P716" s="4"/>
      <c r="Q716" s="4"/>
      <c r="R716" s="4"/>
      <c r="S716" s="4"/>
    </row>
    <row r="717" spans="1:19">
      <c r="A717" s="4"/>
      <c r="B717" s="4"/>
      <c r="C717" s="4"/>
      <c r="D717" s="4"/>
      <c r="E717" s="4"/>
      <c r="F717" s="4"/>
      <c r="G717" s="4"/>
      <c r="H717" s="4"/>
      <c r="I717" s="4"/>
      <c r="J717" s="4"/>
      <c r="K717" s="4"/>
      <c r="L717" s="4"/>
      <c r="M717" s="4"/>
      <c r="N717" s="4"/>
      <c r="O717" s="4"/>
      <c r="P717" s="4"/>
      <c r="Q717" s="4"/>
      <c r="R717" s="4"/>
      <c r="S717" s="4"/>
    </row>
    <row r="718" spans="1:19">
      <c r="A718" s="4"/>
      <c r="B718" s="4"/>
      <c r="C718" s="4"/>
      <c r="D718" s="4"/>
      <c r="E718" s="4"/>
      <c r="F718" s="4"/>
      <c r="G718" s="4"/>
      <c r="H718" s="4"/>
      <c r="I718" s="4"/>
      <c r="J718" s="4"/>
      <c r="K718" s="4"/>
      <c r="L718" s="4"/>
      <c r="M718" s="4"/>
      <c r="N718" s="4"/>
      <c r="O718" s="4"/>
      <c r="P718" s="4"/>
      <c r="Q718" s="4"/>
      <c r="R718" s="4"/>
      <c r="S718" s="4"/>
    </row>
    <row r="719" spans="1:19">
      <c r="A719" s="4"/>
      <c r="B719" s="4"/>
      <c r="C719" s="4"/>
      <c r="D719" s="4"/>
      <c r="E719" s="4"/>
      <c r="F719" s="4"/>
      <c r="G719" s="4"/>
      <c r="H719" s="4"/>
      <c r="I719" s="4"/>
      <c r="J719" s="4"/>
      <c r="K719" s="4"/>
      <c r="L719" s="4"/>
      <c r="M719" s="4"/>
      <c r="N719" s="4"/>
      <c r="O719" s="4"/>
      <c r="P719" s="4"/>
      <c r="Q719" s="4"/>
      <c r="R719" s="4"/>
      <c r="S719" s="4"/>
    </row>
    <row r="720" spans="1:19">
      <c r="A720" s="4"/>
      <c r="B720" s="4"/>
      <c r="C720" s="4"/>
      <c r="D720" s="4"/>
      <c r="E720" s="4"/>
      <c r="F720" s="4"/>
      <c r="G720" s="4"/>
      <c r="H720" s="4"/>
      <c r="I720" s="4"/>
      <c r="J720" s="4"/>
      <c r="K720" s="4"/>
      <c r="L720" s="4"/>
      <c r="M720" s="4"/>
      <c r="N720" s="4"/>
      <c r="O720" s="4"/>
      <c r="P720" s="4"/>
      <c r="Q720" s="4"/>
      <c r="R720" s="4"/>
      <c r="S720" s="4"/>
    </row>
    <row r="721" spans="1:19">
      <c r="A721" s="4"/>
      <c r="B721" s="4"/>
      <c r="C721" s="4"/>
      <c r="D721" s="4"/>
      <c r="E721" s="4"/>
      <c r="F721" s="4"/>
      <c r="G721" s="4"/>
      <c r="H721" s="4"/>
      <c r="I721" s="4"/>
      <c r="J721" s="4"/>
      <c r="K721" s="4"/>
      <c r="L721" s="4"/>
      <c r="M721" s="4"/>
      <c r="N721" s="4"/>
      <c r="O721" s="4"/>
      <c r="P721" s="4"/>
      <c r="Q721" s="4"/>
      <c r="R721" s="4"/>
      <c r="S721" s="4"/>
    </row>
    <row r="722" spans="1:19">
      <c r="A722" s="4"/>
      <c r="B722" s="4"/>
      <c r="C722" s="4"/>
      <c r="D722" s="4"/>
      <c r="E722" s="4"/>
      <c r="F722" s="4"/>
      <c r="G722" s="4"/>
      <c r="H722" s="4"/>
      <c r="I722" s="4"/>
      <c r="J722" s="4"/>
      <c r="K722" s="4"/>
      <c r="L722" s="4"/>
      <c r="M722" s="4"/>
      <c r="N722" s="4"/>
      <c r="O722" s="4"/>
      <c r="P722" s="4"/>
      <c r="Q722" s="4"/>
      <c r="R722" s="4"/>
      <c r="S722" s="4"/>
    </row>
    <row r="723" spans="1:19">
      <c r="A723" s="4"/>
      <c r="B723" s="4"/>
      <c r="C723" s="4"/>
      <c r="D723" s="4"/>
      <c r="E723" s="4"/>
      <c r="F723" s="4"/>
      <c r="G723" s="4"/>
      <c r="H723" s="4"/>
      <c r="I723" s="4"/>
      <c r="J723" s="4"/>
      <c r="K723" s="4"/>
      <c r="L723" s="4"/>
      <c r="M723" s="4"/>
      <c r="N723" s="4"/>
      <c r="O723" s="4"/>
      <c r="P723" s="4"/>
      <c r="Q723" s="4"/>
      <c r="R723" s="4"/>
      <c r="S723" s="4"/>
    </row>
    <row r="724" spans="1:19">
      <c r="A724" s="4"/>
      <c r="B724" s="4"/>
      <c r="C724" s="4"/>
      <c r="D724" s="4"/>
      <c r="E724" s="4"/>
      <c r="F724" s="4"/>
      <c r="G724" s="4"/>
      <c r="H724" s="4"/>
      <c r="I724" s="4"/>
      <c r="J724" s="4"/>
      <c r="K724" s="4"/>
      <c r="L724" s="4"/>
      <c r="M724" s="4"/>
      <c r="N724" s="4"/>
      <c r="O724" s="4"/>
      <c r="P724" s="4"/>
      <c r="Q724" s="4"/>
      <c r="R724" s="4"/>
      <c r="S724" s="4"/>
    </row>
    <row r="725" spans="1:19">
      <c r="A725" s="4"/>
      <c r="B725" s="4"/>
      <c r="C725" s="4"/>
      <c r="D725" s="4"/>
      <c r="E725" s="4"/>
      <c r="F725" s="4"/>
      <c r="G725" s="4"/>
      <c r="H725" s="4"/>
      <c r="I725" s="4"/>
      <c r="J725" s="4"/>
      <c r="K725" s="4"/>
      <c r="L725" s="4"/>
      <c r="M725" s="4"/>
      <c r="N725" s="4"/>
      <c r="O725" s="4"/>
      <c r="P725" s="4"/>
      <c r="Q725" s="4"/>
      <c r="R725" s="4"/>
      <c r="S725" s="4"/>
    </row>
    <row r="726" spans="1:19">
      <c r="A726" s="4"/>
      <c r="B726" s="4"/>
      <c r="C726" s="4"/>
      <c r="D726" s="4"/>
      <c r="E726" s="4"/>
      <c r="F726" s="4"/>
      <c r="G726" s="4"/>
      <c r="H726" s="4"/>
      <c r="I726" s="4"/>
      <c r="J726" s="4"/>
      <c r="K726" s="4"/>
      <c r="L726" s="4"/>
      <c r="M726" s="4"/>
      <c r="N726" s="4"/>
      <c r="O726" s="4"/>
      <c r="P726" s="4"/>
      <c r="Q726" s="4"/>
      <c r="R726" s="4"/>
      <c r="S726" s="4"/>
    </row>
    <row r="727" spans="1:19">
      <c r="A727" s="4"/>
      <c r="B727" s="4"/>
      <c r="C727" s="4"/>
      <c r="D727" s="4"/>
      <c r="E727" s="4"/>
      <c r="F727" s="4"/>
      <c r="G727" s="4"/>
      <c r="H727" s="4"/>
      <c r="I727" s="4"/>
      <c r="J727" s="4"/>
      <c r="K727" s="4"/>
      <c r="L727" s="4"/>
      <c r="M727" s="4"/>
      <c r="N727" s="4"/>
      <c r="O727" s="4"/>
      <c r="P727" s="4"/>
      <c r="Q727" s="4"/>
      <c r="R727" s="4"/>
      <c r="S727" s="4"/>
    </row>
    <row r="728" spans="1:19">
      <c r="A728" s="4"/>
      <c r="B728" s="4"/>
      <c r="C728" s="4"/>
      <c r="D728" s="4"/>
      <c r="E728" s="4"/>
      <c r="F728" s="4"/>
      <c r="G728" s="4"/>
      <c r="H728" s="4"/>
      <c r="I728" s="4"/>
      <c r="J728" s="4"/>
      <c r="K728" s="4"/>
      <c r="L728" s="4"/>
      <c r="M728" s="4"/>
      <c r="N728" s="4"/>
      <c r="O728" s="4"/>
      <c r="P728" s="4"/>
      <c r="Q728" s="4"/>
      <c r="R728" s="4"/>
      <c r="S728" s="4"/>
    </row>
    <row r="729" spans="1:19">
      <c r="A729" s="4"/>
      <c r="B729" s="4"/>
      <c r="C729" s="4"/>
      <c r="D729" s="4"/>
      <c r="E729" s="4"/>
      <c r="F729" s="4"/>
      <c r="G729" s="4"/>
      <c r="H729" s="4"/>
      <c r="I729" s="4"/>
      <c r="J729" s="4"/>
      <c r="K729" s="4"/>
      <c r="L729" s="4"/>
      <c r="M729" s="4"/>
      <c r="N729" s="4"/>
      <c r="O729" s="4"/>
      <c r="P729" s="4"/>
      <c r="Q729" s="4"/>
      <c r="R729" s="4"/>
      <c r="S729" s="4"/>
    </row>
    <row r="730" spans="1:19">
      <c r="A730" s="4"/>
      <c r="B730" s="4"/>
      <c r="C730" s="4"/>
      <c r="D730" s="4"/>
      <c r="E730" s="4"/>
      <c r="F730" s="4"/>
      <c r="G730" s="4"/>
      <c r="H730" s="4"/>
      <c r="I730" s="4"/>
      <c r="J730" s="4"/>
      <c r="K730" s="4"/>
      <c r="L730" s="4"/>
      <c r="M730" s="4"/>
      <c r="N730" s="4"/>
      <c r="O730" s="4"/>
      <c r="P730" s="4"/>
      <c r="Q730" s="4"/>
      <c r="R730" s="4"/>
      <c r="S730" s="4"/>
    </row>
    <row r="731" spans="1:19">
      <c r="A731" s="4"/>
      <c r="B731" s="4"/>
      <c r="C731" s="4"/>
      <c r="D731" s="4"/>
      <c r="E731" s="4"/>
      <c r="F731" s="4"/>
      <c r="G731" s="4"/>
      <c r="H731" s="4"/>
      <c r="I731" s="4"/>
      <c r="J731" s="4"/>
      <c r="K731" s="4"/>
      <c r="L731" s="4"/>
      <c r="M731" s="4"/>
      <c r="N731" s="4"/>
      <c r="O731" s="4"/>
      <c r="P731" s="4"/>
      <c r="Q731" s="4"/>
      <c r="R731" s="4"/>
      <c r="S731" s="4"/>
    </row>
    <row r="732" spans="1:19">
      <c r="A732" s="4"/>
      <c r="B732" s="4"/>
      <c r="C732" s="4"/>
      <c r="D732" s="4"/>
      <c r="E732" s="4"/>
      <c r="F732" s="4"/>
      <c r="G732" s="4"/>
      <c r="H732" s="4"/>
      <c r="I732" s="4"/>
      <c r="J732" s="4"/>
      <c r="K732" s="4"/>
      <c r="L732" s="4"/>
      <c r="M732" s="4"/>
      <c r="N732" s="4"/>
      <c r="O732" s="4"/>
      <c r="P732" s="4"/>
      <c r="Q732" s="4"/>
      <c r="R732" s="4"/>
      <c r="S732" s="4"/>
    </row>
    <row r="733" spans="1:19">
      <c r="A733" s="4"/>
      <c r="B733" s="4"/>
      <c r="C733" s="4"/>
      <c r="D733" s="4"/>
      <c r="E733" s="4"/>
      <c r="F733" s="4"/>
      <c r="G733" s="4"/>
      <c r="H733" s="4"/>
      <c r="I733" s="4"/>
      <c r="J733" s="4"/>
      <c r="K733" s="4"/>
      <c r="L733" s="4"/>
      <c r="M733" s="4"/>
      <c r="N733" s="4"/>
      <c r="O733" s="4"/>
      <c r="P733" s="4"/>
      <c r="Q733" s="4"/>
      <c r="R733" s="4"/>
      <c r="S733" s="4"/>
    </row>
    <row r="734" spans="1:19">
      <c r="A734" s="4"/>
      <c r="B734" s="4"/>
      <c r="C734" s="4"/>
      <c r="D734" s="4"/>
      <c r="E734" s="4"/>
      <c r="F734" s="4"/>
      <c r="G734" s="4"/>
      <c r="H734" s="4"/>
      <c r="I734" s="4"/>
      <c r="J734" s="4"/>
      <c r="K734" s="4"/>
      <c r="L734" s="4"/>
      <c r="M734" s="4"/>
      <c r="N734" s="4"/>
      <c r="O734" s="4"/>
      <c r="P734" s="4"/>
      <c r="Q734" s="4"/>
      <c r="R734" s="4"/>
      <c r="S734" s="4"/>
    </row>
    <row r="735" spans="1:19">
      <c r="A735" s="4"/>
      <c r="B735" s="4"/>
      <c r="C735" s="4"/>
      <c r="D735" s="4"/>
      <c r="E735" s="4"/>
      <c r="F735" s="4"/>
      <c r="G735" s="4"/>
      <c r="H735" s="4"/>
      <c r="I735" s="4"/>
      <c r="J735" s="4"/>
      <c r="K735" s="4"/>
      <c r="L735" s="4"/>
      <c r="M735" s="4"/>
      <c r="N735" s="4"/>
      <c r="O735" s="4"/>
      <c r="P735" s="4"/>
      <c r="Q735" s="4"/>
      <c r="R735" s="4"/>
      <c r="S735" s="4"/>
    </row>
    <row r="736" spans="1:19">
      <c r="A736" s="4"/>
      <c r="B736" s="4"/>
      <c r="C736" s="4"/>
      <c r="D736" s="4"/>
      <c r="E736" s="4"/>
      <c r="F736" s="4"/>
      <c r="G736" s="4"/>
      <c r="H736" s="4"/>
      <c r="I736" s="4"/>
      <c r="J736" s="4"/>
      <c r="K736" s="4"/>
      <c r="L736" s="4"/>
      <c r="M736" s="4"/>
      <c r="N736" s="4"/>
      <c r="O736" s="4"/>
      <c r="P736" s="4"/>
      <c r="Q736" s="4"/>
      <c r="R736" s="4"/>
      <c r="S736" s="4"/>
    </row>
    <row r="737" spans="1:19">
      <c r="A737" s="4"/>
      <c r="B737" s="4"/>
      <c r="C737" s="4"/>
      <c r="D737" s="4"/>
      <c r="E737" s="4"/>
      <c r="F737" s="4"/>
      <c r="G737" s="4"/>
      <c r="H737" s="4"/>
      <c r="I737" s="4"/>
      <c r="J737" s="4"/>
      <c r="K737" s="4"/>
      <c r="L737" s="4"/>
      <c r="M737" s="4"/>
      <c r="N737" s="4"/>
      <c r="O737" s="4"/>
      <c r="P737" s="4"/>
      <c r="Q737" s="4"/>
      <c r="R737" s="4"/>
      <c r="S737" s="4"/>
    </row>
    <row r="738" spans="1:19">
      <c r="A738" s="4"/>
      <c r="B738" s="4"/>
      <c r="C738" s="4"/>
      <c r="D738" s="4"/>
      <c r="E738" s="4"/>
      <c r="F738" s="4"/>
      <c r="G738" s="4"/>
      <c r="H738" s="4"/>
      <c r="I738" s="4"/>
      <c r="J738" s="4"/>
      <c r="K738" s="4"/>
      <c r="L738" s="4"/>
      <c r="M738" s="4"/>
      <c r="N738" s="4"/>
      <c r="O738" s="4"/>
      <c r="P738" s="4"/>
      <c r="Q738" s="4"/>
      <c r="R738" s="4"/>
      <c r="S738" s="4"/>
    </row>
    <row r="739" spans="1:19">
      <c r="A739" s="4"/>
      <c r="B739" s="4"/>
      <c r="C739" s="4"/>
      <c r="D739" s="4"/>
      <c r="E739" s="4"/>
      <c r="F739" s="4"/>
      <c r="G739" s="4"/>
      <c r="H739" s="4"/>
      <c r="I739" s="4"/>
      <c r="J739" s="4"/>
      <c r="K739" s="4"/>
      <c r="L739" s="4"/>
      <c r="M739" s="4"/>
      <c r="N739" s="4"/>
      <c r="O739" s="4"/>
      <c r="P739" s="4"/>
      <c r="Q739" s="4"/>
      <c r="R739" s="4"/>
      <c r="S739" s="4"/>
    </row>
    <row r="740" spans="1:19">
      <c r="A740" s="4"/>
      <c r="B740" s="4"/>
      <c r="C740" s="4"/>
      <c r="D740" s="4"/>
      <c r="E740" s="4"/>
      <c r="F740" s="4"/>
      <c r="G740" s="4"/>
      <c r="H740" s="4"/>
      <c r="I740" s="4"/>
      <c r="J740" s="4"/>
      <c r="K740" s="4"/>
      <c r="L740" s="4"/>
      <c r="M740" s="4"/>
      <c r="N740" s="4"/>
      <c r="O740" s="4"/>
      <c r="P740" s="4"/>
      <c r="Q740" s="4"/>
      <c r="R740" s="4"/>
      <c r="S740" s="4"/>
    </row>
    <row r="741" spans="1:19">
      <c r="A741" s="4"/>
      <c r="B741" s="4"/>
      <c r="C741" s="4"/>
      <c r="D741" s="4"/>
      <c r="E741" s="4"/>
      <c r="F741" s="4"/>
      <c r="G741" s="4"/>
      <c r="H741" s="4"/>
      <c r="I741" s="4"/>
      <c r="J741" s="4"/>
      <c r="K741" s="4"/>
      <c r="L741" s="4"/>
      <c r="M741" s="4"/>
      <c r="N741" s="4"/>
      <c r="O741" s="4"/>
      <c r="P741" s="4"/>
      <c r="Q741" s="4"/>
      <c r="R741" s="4"/>
      <c r="S741" s="4"/>
    </row>
    <row r="742" spans="1:19">
      <c r="A742" s="4"/>
      <c r="B742" s="4"/>
      <c r="C742" s="4"/>
      <c r="D742" s="4"/>
      <c r="E742" s="4"/>
      <c r="F742" s="4"/>
      <c r="G742" s="4"/>
      <c r="H742" s="4"/>
      <c r="I742" s="4"/>
      <c r="J742" s="4"/>
      <c r="K742" s="4"/>
      <c r="L742" s="4"/>
      <c r="M742" s="4"/>
      <c r="N742" s="4"/>
      <c r="O742" s="4"/>
      <c r="P742" s="4"/>
      <c r="Q742" s="4"/>
      <c r="R742" s="4"/>
      <c r="S742" s="4"/>
    </row>
    <row r="743" spans="1:19">
      <c r="A743" s="4"/>
      <c r="B743" s="4"/>
      <c r="C743" s="4"/>
      <c r="D743" s="4"/>
      <c r="E743" s="4"/>
      <c r="F743" s="4"/>
      <c r="G743" s="4"/>
      <c r="H743" s="4"/>
      <c r="I743" s="4"/>
      <c r="J743" s="4"/>
      <c r="K743" s="4"/>
      <c r="L743" s="4"/>
      <c r="M743" s="4"/>
      <c r="N743" s="4"/>
      <c r="O743" s="4"/>
      <c r="P743" s="4"/>
      <c r="Q743" s="4"/>
      <c r="R743" s="4"/>
      <c r="S743" s="4"/>
    </row>
    <row r="744" spans="1:19">
      <c r="A744" s="4"/>
      <c r="B744" s="4"/>
      <c r="C744" s="4"/>
      <c r="D744" s="4"/>
      <c r="E744" s="4"/>
      <c r="F744" s="4"/>
      <c r="G744" s="4"/>
      <c r="H744" s="4"/>
      <c r="I744" s="4"/>
      <c r="J744" s="4"/>
      <c r="K744" s="4"/>
      <c r="L744" s="4"/>
      <c r="M744" s="4"/>
      <c r="N744" s="4"/>
      <c r="O744" s="4"/>
      <c r="P744" s="4"/>
      <c r="Q744" s="4"/>
      <c r="R744" s="4"/>
      <c r="S744" s="4"/>
    </row>
    <row r="745" spans="1:19">
      <c r="A745" s="4"/>
      <c r="B745" s="4"/>
      <c r="C745" s="4"/>
      <c r="D745" s="4"/>
      <c r="E745" s="4"/>
      <c r="F745" s="4"/>
      <c r="G745" s="4"/>
      <c r="H745" s="4"/>
      <c r="I745" s="4"/>
      <c r="J745" s="4"/>
      <c r="K745" s="4"/>
      <c r="L745" s="4"/>
      <c r="M745" s="4"/>
      <c r="N745" s="4"/>
      <c r="O745" s="4"/>
      <c r="P745" s="4"/>
      <c r="Q745" s="4"/>
      <c r="R745" s="4"/>
      <c r="S745" s="4"/>
    </row>
    <row r="746" spans="1:19">
      <c r="A746" s="4"/>
      <c r="B746" s="4"/>
      <c r="C746" s="4"/>
      <c r="D746" s="4"/>
      <c r="E746" s="4"/>
      <c r="F746" s="4"/>
      <c r="G746" s="4"/>
      <c r="H746" s="4"/>
      <c r="I746" s="4"/>
      <c r="J746" s="4"/>
      <c r="K746" s="4"/>
      <c r="L746" s="4"/>
      <c r="M746" s="4"/>
      <c r="N746" s="4"/>
      <c r="O746" s="4"/>
      <c r="P746" s="4"/>
      <c r="Q746" s="4"/>
      <c r="R746" s="4"/>
      <c r="S746" s="4"/>
    </row>
    <row r="747" spans="1:19">
      <c r="A747" s="4"/>
      <c r="B747" s="4"/>
      <c r="C747" s="4"/>
      <c r="D747" s="4"/>
      <c r="E747" s="4"/>
      <c r="F747" s="4"/>
      <c r="G747" s="4"/>
      <c r="H747" s="4"/>
      <c r="I747" s="4"/>
      <c r="J747" s="4"/>
      <c r="K747" s="4"/>
      <c r="L747" s="4"/>
      <c r="M747" s="4"/>
      <c r="N747" s="4"/>
      <c r="O747" s="4"/>
      <c r="P747" s="4"/>
      <c r="Q747" s="4"/>
      <c r="R747" s="4"/>
      <c r="S747" s="4"/>
    </row>
    <row r="748" spans="1:19">
      <c r="A748" s="4"/>
      <c r="B748" s="4"/>
      <c r="C748" s="4"/>
      <c r="D748" s="4"/>
      <c r="E748" s="4"/>
      <c r="F748" s="4"/>
      <c r="G748" s="4"/>
      <c r="H748" s="4"/>
      <c r="I748" s="4"/>
      <c r="J748" s="4"/>
      <c r="K748" s="4"/>
      <c r="L748" s="4"/>
      <c r="M748" s="4"/>
      <c r="N748" s="4"/>
      <c r="O748" s="4"/>
      <c r="P748" s="4"/>
      <c r="Q748" s="4"/>
      <c r="R748" s="4"/>
      <c r="S748" s="4"/>
    </row>
    <row r="749" spans="1:19">
      <c r="A749" s="4"/>
      <c r="B749" s="4"/>
      <c r="C749" s="4"/>
      <c r="D749" s="4"/>
      <c r="E749" s="4"/>
      <c r="F749" s="4"/>
      <c r="G749" s="4"/>
      <c r="H749" s="4"/>
      <c r="I749" s="4"/>
      <c r="J749" s="4"/>
      <c r="K749" s="4"/>
      <c r="L749" s="4"/>
      <c r="M749" s="4"/>
      <c r="N749" s="4"/>
      <c r="O749" s="4"/>
      <c r="P749" s="4"/>
      <c r="Q749" s="4"/>
      <c r="R749" s="4"/>
      <c r="S749" s="4"/>
    </row>
    <row r="750" spans="1:19">
      <c r="A750" s="4"/>
      <c r="B750" s="4"/>
      <c r="C750" s="4"/>
      <c r="D750" s="4"/>
      <c r="E750" s="4"/>
      <c r="F750" s="4"/>
      <c r="G750" s="4"/>
      <c r="H750" s="4"/>
      <c r="I750" s="4"/>
      <c r="J750" s="4"/>
      <c r="K750" s="4"/>
      <c r="L750" s="4"/>
      <c r="M750" s="4"/>
      <c r="N750" s="4"/>
      <c r="O750" s="4"/>
      <c r="P750" s="4"/>
      <c r="Q750" s="4"/>
      <c r="R750" s="4"/>
      <c r="S750" s="4"/>
    </row>
    <row r="751" spans="1:19">
      <c r="A751" s="4"/>
      <c r="B751" s="4"/>
      <c r="C751" s="4"/>
      <c r="D751" s="4"/>
      <c r="E751" s="4"/>
      <c r="F751" s="4"/>
      <c r="G751" s="4"/>
      <c r="H751" s="4"/>
      <c r="I751" s="4"/>
      <c r="J751" s="4"/>
      <c r="K751" s="4"/>
      <c r="L751" s="4"/>
      <c r="M751" s="4"/>
      <c r="N751" s="4"/>
      <c r="O751" s="4"/>
      <c r="P751" s="4"/>
      <c r="Q751" s="4"/>
      <c r="R751" s="4"/>
      <c r="S751" s="4"/>
    </row>
    <row r="752" spans="1:19">
      <c r="A752" s="4"/>
      <c r="B752" s="4"/>
      <c r="C752" s="4"/>
      <c r="D752" s="4"/>
      <c r="E752" s="4"/>
      <c r="F752" s="4"/>
      <c r="G752" s="4"/>
      <c r="H752" s="4"/>
      <c r="I752" s="4"/>
      <c r="J752" s="4"/>
      <c r="K752" s="4"/>
      <c r="L752" s="4"/>
      <c r="M752" s="4"/>
      <c r="N752" s="4"/>
      <c r="O752" s="4"/>
      <c r="P752" s="4"/>
      <c r="Q752" s="4"/>
      <c r="R752" s="4"/>
      <c r="S752" s="4"/>
    </row>
    <row r="753" spans="1:19">
      <c r="A753" s="4"/>
      <c r="B753" s="4"/>
      <c r="C753" s="4"/>
      <c r="D753" s="4"/>
      <c r="E753" s="4"/>
      <c r="F753" s="4"/>
      <c r="G753" s="4"/>
      <c r="H753" s="4"/>
      <c r="I753" s="4"/>
      <c r="J753" s="4"/>
      <c r="K753" s="4"/>
      <c r="L753" s="4"/>
      <c r="M753" s="4"/>
      <c r="N753" s="4"/>
      <c r="O753" s="4"/>
      <c r="P753" s="4"/>
      <c r="Q753" s="4"/>
      <c r="R753" s="4"/>
      <c r="S753" s="4"/>
    </row>
    <row r="754" spans="1:19">
      <c r="A754" s="4"/>
      <c r="B754" s="4"/>
      <c r="C754" s="4"/>
      <c r="D754" s="4"/>
      <c r="E754" s="4"/>
      <c r="F754" s="4"/>
      <c r="G754" s="4"/>
      <c r="H754" s="4"/>
      <c r="I754" s="4"/>
      <c r="J754" s="4"/>
      <c r="K754" s="4"/>
      <c r="L754" s="4"/>
      <c r="M754" s="4"/>
      <c r="N754" s="4"/>
      <c r="O754" s="4"/>
      <c r="P754" s="4"/>
      <c r="Q754" s="4"/>
      <c r="R754" s="4"/>
      <c r="S754" s="4"/>
    </row>
    <row r="755" spans="1:19">
      <c r="A755" s="4"/>
      <c r="B755" s="4"/>
      <c r="C755" s="4"/>
      <c r="D755" s="4"/>
      <c r="E755" s="4"/>
      <c r="F755" s="4"/>
      <c r="G755" s="4"/>
      <c r="H755" s="4"/>
      <c r="I755" s="4"/>
      <c r="J755" s="4"/>
      <c r="K755" s="4"/>
      <c r="L755" s="4"/>
      <c r="M755" s="4"/>
      <c r="N755" s="4"/>
      <c r="O755" s="4"/>
      <c r="P755" s="4"/>
      <c r="Q755" s="4"/>
      <c r="R755" s="4"/>
      <c r="S755" s="4"/>
    </row>
    <row r="756" spans="1:19">
      <c r="A756" s="4"/>
      <c r="B756" s="4"/>
      <c r="C756" s="4"/>
      <c r="D756" s="4"/>
      <c r="E756" s="4"/>
      <c r="F756" s="4"/>
      <c r="G756" s="4"/>
      <c r="H756" s="4"/>
      <c r="I756" s="4"/>
      <c r="J756" s="4"/>
      <c r="K756" s="4"/>
      <c r="L756" s="4"/>
      <c r="M756" s="4"/>
      <c r="N756" s="4"/>
      <c r="O756" s="4"/>
      <c r="P756" s="4"/>
      <c r="Q756" s="4"/>
      <c r="R756" s="4"/>
      <c r="S756" s="4"/>
    </row>
    <row r="757" spans="1:19">
      <c r="A757" s="4"/>
      <c r="B757" s="4"/>
      <c r="C757" s="4"/>
      <c r="D757" s="4"/>
      <c r="E757" s="4"/>
      <c r="F757" s="4"/>
      <c r="G757" s="4"/>
      <c r="H757" s="4"/>
      <c r="I757" s="4"/>
      <c r="J757" s="4"/>
      <c r="K757" s="4"/>
      <c r="L757" s="4"/>
      <c r="M757" s="4"/>
      <c r="N757" s="4"/>
      <c r="O757" s="4"/>
      <c r="P757" s="4"/>
      <c r="Q757" s="4"/>
      <c r="R757" s="4"/>
      <c r="S757" s="4"/>
    </row>
    <row r="758" spans="1:19">
      <c r="A758" s="4"/>
      <c r="B758" s="4"/>
      <c r="C758" s="4"/>
      <c r="D758" s="4"/>
      <c r="E758" s="4"/>
      <c r="F758" s="4"/>
      <c r="G758" s="4"/>
      <c r="H758" s="4"/>
      <c r="I758" s="4"/>
      <c r="J758" s="4"/>
      <c r="K758" s="4"/>
      <c r="L758" s="4"/>
      <c r="M758" s="4"/>
      <c r="N758" s="4"/>
      <c r="O758" s="4"/>
      <c r="P758" s="4"/>
      <c r="Q758" s="4"/>
      <c r="R758" s="4"/>
      <c r="S758" s="4"/>
    </row>
    <row r="759" spans="1:19">
      <c r="A759" s="4"/>
      <c r="B759" s="4"/>
      <c r="C759" s="4"/>
      <c r="D759" s="4"/>
      <c r="E759" s="4"/>
      <c r="F759" s="4"/>
      <c r="G759" s="4"/>
      <c r="H759" s="4"/>
      <c r="I759" s="4"/>
      <c r="J759" s="4"/>
      <c r="K759" s="4"/>
      <c r="L759" s="4"/>
      <c r="M759" s="4"/>
      <c r="N759" s="4"/>
      <c r="O759" s="4"/>
      <c r="P759" s="4"/>
      <c r="Q759" s="4"/>
      <c r="R759" s="4"/>
      <c r="S759" s="4"/>
    </row>
    <row r="760" spans="1:19">
      <c r="A760" s="4"/>
      <c r="B760" s="4"/>
      <c r="C760" s="4"/>
      <c r="D760" s="4"/>
      <c r="E760" s="4"/>
      <c r="F760" s="4"/>
      <c r="G760" s="4"/>
      <c r="H760" s="4"/>
      <c r="I760" s="4"/>
      <c r="J760" s="4"/>
      <c r="K760" s="4"/>
      <c r="L760" s="4"/>
      <c r="M760" s="4"/>
      <c r="N760" s="4"/>
      <c r="O760" s="4"/>
      <c r="P760" s="4"/>
      <c r="Q760" s="4"/>
      <c r="R760" s="4"/>
      <c r="S760" s="4"/>
    </row>
    <row r="761" spans="1:19">
      <c r="A761" s="4"/>
      <c r="B761" s="4"/>
      <c r="C761" s="4"/>
      <c r="D761" s="4"/>
      <c r="E761" s="4"/>
      <c r="F761" s="4"/>
      <c r="G761" s="4"/>
      <c r="H761" s="4"/>
      <c r="I761" s="4"/>
      <c r="J761" s="4"/>
      <c r="K761" s="4"/>
      <c r="L761" s="4"/>
      <c r="M761" s="4"/>
      <c r="N761" s="4"/>
      <c r="O761" s="4"/>
      <c r="P761" s="4"/>
      <c r="Q761" s="4"/>
      <c r="R761" s="4"/>
      <c r="S761" s="4"/>
    </row>
    <row r="762" spans="1:19">
      <c r="A762" s="4"/>
      <c r="B762" s="4"/>
      <c r="C762" s="4"/>
      <c r="D762" s="4"/>
      <c r="E762" s="4"/>
      <c r="F762" s="4"/>
      <c r="G762" s="4"/>
      <c r="H762" s="4"/>
      <c r="I762" s="4"/>
      <c r="J762" s="4"/>
      <c r="K762" s="4"/>
      <c r="L762" s="4"/>
      <c r="M762" s="4"/>
      <c r="N762" s="4"/>
      <c r="O762" s="4"/>
      <c r="P762" s="4"/>
      <c r="Q762" s="4"/>
      <c r="R762" s="4"/>
      <c r="S762" s="4"/>
    </row>
    <row r="763" spans="1:19">
      <c r="A763" s="4"/>
      <c r="B763" s="4"/>
      <c r="C763" s="4"/>
      <c r="D763" s="4"/>
      <c r="E763" s="4"/>
      <c r="F763" s="4"/>
      <c r="G763" s="4"/>
      <c r="H763" s="4"/>
      <c r="I763" s="4"/>
      <c r="J763" s="4"/>
      <c r="K763" s="4"/>
      <c r="L763" s="4"/>
      <c r="M763" s="4"/>
      <c r="N763" s="4"/>
      <c r="O763" s="4"/>
      <c r="P763" s="4"/>
      <c r="Q763" s="4"/>
      <c r="R763" s="4"/>
      <c r="S763" s="4"/>
    </row>
    <row r="764" spans="1:19">
      <c r="A764" s="4"/>
      <c r="B764" s="4"/>
      <c r="C764" s="4"/>
      <c r="D764" s="4"/>
      <c r="E764" s="4"/>
      <c r="F764" s="4"/>
      <c r="G764" s="4"/>
      <c r="H764" s="4"/>
      <c r="I764" s="4"/>
      <c r="J764" s="4"/>
      <c r="K764" s="4"/>
      <c r="L764" s="4"/>
      <c r="M764" s="4"/>
      <c r="N764" s="4"/>
      <c r="O764" s="4"/>
      <c r="P764" s="4"/>
      <c r="Q764" s="4"/>
      <c r="R764" s="4"/>
      <c r="S764" s="4"/>
    </row>
    <row r="765" spans="1:19">
      <c r="A765" s="4"/>
      <c r="B765" s="4"/>
      <c r="C765" s="4"/>
      <c r="D765" s="4"/>
      <c r="E765" s="4"/>
      <c r="F765" s="4"/>
      <c r="G765" s="4"/>
      <c r="H765" s="4"/>
      <c r="I765" s="4"/>
      <c r="J765" s="4"/>
      <c r="K765" s="4"/>
      <c r="L765" s="4"/>
      <c r="M765" s="4"/>
      <c r="N765" s="4"/>
      <c r="O765" s="4"/>
      <c r="P765" s="4"/>
      <c r="Q765" s="4"/>
      <c r="R765" s="4"/>
      <c r="S765" s="4"/>
    </row>
    <row r="766" spans="1:19">
      <c r="A766" s="4"/>
      <c r="B766" s="4"/>
      <c r="C766" s="4"/>
      <c r="D766" s="4"/>
      <c r="E766" s="4"/>
      <c r="F766" s="4"/>
      <c r="G766" s="4"/>
      <c r="H766" s="4"/>
      <c r="I766" s="4"/>
      <c r="J766" s="4"/>
      <c r="K766" s="4"/>
      <c r="L766" s="4"/>
      <c r="M766" s="4"/>
      <c r="N766" s="4"/>
      <c r="O766" s="4"/>
      <c r="P766" s="4"/>
      <c r="Q766" s="4"/>
      <c r="R766" s="4"/>
      <c r="S766" s="4"/>
    </row>
    <row r="767" spans="1:19">
      <c r="A767" s="4"/>
      <c r="B767" s="4"/>
      <c r="C767" s="4"/>
      <c r="D767" s="4"/>
      <c r="E767" s="4"/>
      <c r="F767" s="4"/>
      <c r="G767" s="4"/>
      <c r="H767" s="4"/>
      <c r="I767" s="4"/>
      <c r="J767" s="4"/>
      <c r="K767" s="4"/>
      <c r="L767" s="4"/>
      <c r="M767" s="4"/>
      <c r="N767" s="4"/>
      <c r="O767" s="4"/>
      <c r="P767" s="4"/>
      <c r="Q767" s="4"/>
      <c r="R767" s="4"/>
      <c r="S767" s="4"/>
    </row>
    <row r="768" spans="1:19">
      <c r="A768" s="4"/>
      <c r="B768" s="4"/>
      <c r="C768" s="4"/>
      <c r="D768" s="4"/>
      <c r="E768" s="4"/>
      <c r="F768" s="4"/>
      <c r="G768" s="4"/>
      <c r="H768" s="4"/>
      <c r="I768" s="4"/>
      <c r="J768" s="4"/>
      <c r="K768" s="4"/>
      <c r="L768" s="4"/>
      <c r="M768" s="4"/>
      <c r="N768" s="4"/>
      <c r="O768" s="4"/>
      <c r="P768" s="4"/>
      <c r="Q768" s="4"/>
      <c r="R768" s="4"/>
      <c r="S768" s="4"/>
    </row>
    <row r="769" spans="1:19">
      <c r="A769" s="4"/>
      <c r="B769" s="4"/>
      <c r="C769" s="4"/>
      <c r="D769" s="4"/>
      <c r="E769" s="4"/>
      <c r="F769" s="4"/>
      <c r="G769" s="4"/>
      <c r="H769" s="4"/>
      <c r="I769" s="4"/>
      <c r="J769" s="4"/>
      <c r="K769" s="4"/>
      <c r="L769" s="4"/>
      <c r="M769" s="4"/>
      <c r="N769" s="4"/>
      <c r="O769" s="4"/>
      <c r="P769" s="4"/>
      <c r="Q769" s="4"/>
      <c r="R769" s="4"/>
      <c r="S769" s="4"/>
    </row>
    <row r="770" spans="1:19">
      <c r="A770" s="4"/>
      <c r="B770" s="4"/>
      <c r="C770" s="4"/>
      <c r="D770" s="4"/>
      <c r="E770" s="4"/>
      <c r="F770" s="4"/>
      <c r="G770" s="4"/>
      <c r="H770" s="4"/>
      <c r="I770" s="4"/>
      <c r="J770" s="4"/>
      <c r="K770" s="4"/>
      <c r="L770" s="4"/>
      <c r="M770" s="4"/>
      <c r="N770" s="4"/>
      <c r="O770" s="4"/>
      <c r="P770" s="4"/>
      <c r="Q770" s="4"/>
      <c r="R770" s="4"/>
      <c r="S770" s="4"/>
    </row>
    <row r="771" spans="1:19">
      <c r="A771" s="4"/>
      <c r="B771" s="4"/>
      <c r="C771" s="4"/>
      <c r="D771" s="4"/>
      <c r="E771" s="4"/>
      <c r="F771" s="4"/>
      <c r="G771" s="4"/>
      <c r="H771" s="4"/>
      <c r="I771" s="4"/>
      <c r="J771" s="4"/>
      <c r="K771" s="4"/>
      <c r="L771" s="4"/>
      <c r="M771" s="4"/>
      <c r="N771" s="4"/>
      <c r="O771" s="4"/>
      <c r="P771" s="4"/>
      <c r="Q771" s="4"/>
      <c r="R771" s="4"/>
      <c r="S771" s="4"/>
    </row>
    <row r="772" spans="1:19">
      <c r="A772" s="4"/>
      <c r="B772" s="4"/>
      <c r="C772" s="4"/>
      <c r="D772" s="4"/>
      <c r="E772" s="4"/>
      <c r="F772" s="4"/>
      <c r="G772" s="4"/>
      <c r="H772" s="4"/>
      <c r="I772" s="4"/>
      <c r="J772" s="4"/>
      <c r="K772" s="4"/>
      <c r="L772" s="4"/>
      <c r="M772" s="4"/>
      <c r="N772" s="4"/>
      <c r="O772" s="4"/>
      <c r="P772" s="4"/>
      <c r="Q772" s="4"/>
      <c r="R772" s="4"/>
      <c r="S772" s="4"/>
    </row>
    <row r="773" spans="1:19">
      <c r="A773" s="4"/>
      <c r="B773" s="4"/>
      <c r="C773" s="4"/>
      <c r="D773" s="4"/>
      <c r="E773" s="4"/>
      <c r="F773" s="4"/>
      <c r="G773" s="4"/>
      <c r="H773" s="4"/>
      <c r="I773" s="4"/>
      <c r="J773" s="4"/>
      <c r="K773" s="4"/>
      <c r="L773" s="4"/>
      <c r="M773" s="4"/>
      <c r="N773" s="4"/>
      <c r="O773" s="4"/>
      <c r="P773" s="4"/>
      <c r="Q773" s="4"/>
      <c r="R773" s="4"/>
      <c r="S773" s="4"/>
    </row>
    <row r="774" spans="1:19">
      <c r="A774" s="4"/>
      <c r="B774" s="4"/>
      <c r="C774" s="4"/>
      <c r="D774" s="4"/>
      <c r="E774" s="4"/>
      <c r="F774" s="4"/>
      <c r="G774" s="4"/>
      <c r="H774" s="4"/>
      <c r="I774" s="4"/>
      <c r="J774" s="4"/>
      <c r="K774" s="4"/>
      <c r="L774" s="4"/>
      <c r="M774" s="4"/>
      <c r="N774" s="4"/>
      <c r="O774" s="4"/>
      <c r="P774" s="4"/>
      <c r="Q774" s="4"/>
      <c r="R774" s="4"/>
      <c r="S774" s="4"/>
    </row>
    <row r="775" spans="1:19">
      <c r="A775" s="4"/>
      <c r="B775" s="4"/>
      <c r="C775" s="4"/>
      <c r="D775" s="4"/>
      <c r="E775" s="4"/>
      <c r="F775" s="4"/>
      <c r="G775" s="4"/>
      <c r="H775" s="4"/>
      <c r="I775" s="4"/>
      <c r="J775" s="4"/>
      <c r="K775" s="4"/>
      <c r="L775" s="4"/>
      <c r="M775" s="4"/>
      <c r="N775" s="4"/>
      <c r="O775" s="4"/>
      <c r="P775" s="4"/>
      <c r="Q775" s="4"/>
      <c r="R775" s="4"/>
      <c r="S775" s="4"/>
    </row>
    <row r="776" spans="1:19">
      <c r="A776" s="4"/>
      <c r="B776" s="4"/>
      <c r="C776" s="4"/>
      <c r="D776" s="4"/>
      <c r="E776" s="4"/>
      <c r="F776" s="4"/>
      <c r="G776" s="4"/>
      <c r="H776" s="4"/>
      <c r="I776" s="4"/>
      <c r="J776" s="4"/>
      <c r="K776" s="4"/>
      <c r="L776" s="4"/>
      <c r="M776" s="4"/>
      <c r="N776" s="4"/>
      <c r="O776" s="4"/>
      <c r="P776" s="4"/>
      <c r="Q776" s="4"/>
      <c r="R776" s="4"/>
      <c r="S776" s="4"/>
    </row>
    <row r="777" spans="1:19">
      <c r="A777" s="4"/>
      <c r="B777" s="4"/>
      <c r="C777" s="4"/>
      <c r="D777" s="4"/>
      <c r="E777" s="4"/>
      <c r="F777" s="4"/>
      <c r="G777" s="4"/>
      <c r="H777" s="4"/>
      <c r="I777" s="4"/>
      <c r="J777" s="4"/>
      <c r="K777" s="4"/>
      <c r="L777" s="4"/>
      <c r="M777" s="4"/>
      <c r="N777" s="4"/>
      <c r="O777" s="4"/>
      <c r="P777" s="4"/>
      <c r="Q777" s="4"/>
      <c r="R777" s="4"/>
      <c r="S777" s="4"/>
    </row>
    <row r="778" spans="1:19">
      <c r="A778" s="4"/>
      <c r="B778" s="4"/>
      <c r="C778" s="4"/>
      <c r="D778" s="4"/>
      <c r="E778" s="4"/>
      <c r="F778" s="4"/>
      <c r="G778" s="4"/>
      <c r="H778" s="4"/>
      <c r="I778" s="4"/>
      <c r="J778" s="4"/>
      <c r="K778" s="4"/>
      <c r="L778" s="4"/>
      <c r="M778" s="4"/>
      <c r="N778" s="4"/>
      <c r="O778" s="4"/>
      <c r="P778" s="4"/>
      <c r="Q778" s="4"/>
      <c r="R778" s="4"/>
      <c r="S778" s="4"/>
    </row>
    <row r="779" spans="1:19">
      <c r="A779" s="4"/>
      <c r="B779" s="4"/>
      <c r="C779" s="4"/>
      <c r="D779" s="4"/>
      <c r="E779" s="4"/>
      <c r="F779" s="4"/>
      <c r="G779" s="4"/>
      <c r="H779" s="4"/>
      <c r="I779" s="4"/>
      <c r="J779" s="4"/>
      <c r="K779" s="4"/>
      <c r="L779" s="4"/>
      <c r="M779" s="4"/>
      <c r="N779" s="4"/>
      <c r="O779" s="4"/>
      <c r="P779" s="4"/>
      <c r="Q779" s="4"/>
      <c r="R779" s="4"/>
      <c r="S779" s="4"/>
    </row>
    <row r="780" spans="1:19">
      <c r="A780" s="4"/>
      <c r="B780" s="4"/>
      <c r="C780" s="4"/>
      <c r="D780" s="4"/>
      <c r="E780" s="4"/>
      <c r="F780" s="4"/>
      <c r="G780" s="4"/>
      <c r="H780" s="4"/>
      <c r="I780" s="4"/>
      <c r="J780" s="4"/>
      <c r="K780" s="4"/>
      <c r="L780" s="4"/>
      <c r="M780" s="4"/>
      <c r="N780" s="4"/>
      <c r="O780" s="4"/>
      <c r="P780" s="4"/>
      <c r="Q780" s="4"/>
      <c r="R780" s="4"/>
      <c r="S780" s="4"/>
    </row>
    <row r="781" spans="1:19">
      <c r="A781" s="4"/>
      <c r="B781" s="4"/>
      <c r="C781" s="4"/>
      <c r="D781" s="4"/>
      <c r="E781" s="4"/>
      <c r="F781" s="4"/>
      <c r="G781" s="4"/>
      <c r="H781" s="4"/>
      <c r="I781" s="4"/>
      <c r="J781" s="4"/>
      <c r="K781" s="4"/>
      <c r="L781" s="4"/>
      <c r="M781" s="4"/>
      <c r="N781" s="4"/>
      <c r="O781" s="4"/>
      <c r="P781" s="4"/>
      <c r="Q781" s="4"/>
      <c r="R781" s="4"/>
      <c r="S781" s="4"/>
    </row>
    <row r="782" spans="1:19">
      <c r="A782" s="4"/>
      <c r="B782" s="4"/>
      <c r="C782" s="4"/>
      <c r="D782" s="4"/>
      <c r="E782" s="4"/>
      <c r="F782" s="4"/>
      <c r="G782" s="4"/>
      <c r="H782" s="4"/>
      <c r="I782" s="4"/>
      <c r="J782" s="4"/>
      <c r="K782" s="4"/>
      <c r="L782" s="4"/>
      <c r="M782" s="4"/>
      <c r="N782" s="4"/>
      <c r="O782" s="4"/>
      <c r="P782" s="4"/>
      <c r="Q782" s="4"/>
      <c r="R782" s="4"/>
      <c r="S782" s="4"/>
    </row>
    <row r="783" spans="1:19">
      <c r="A783" s="4"/>
      <c r="B783" s="4"/>
      <c r="C783" s="4"/>
      <c r="D783" s="4"/>
      <c r="E783" s="4"/>
      <c r="F783" s="4"/>
      <c r="G783" s="4"/>
      <c r="H783" s="4"/>
      <c r="I783" s="4"/>
      <c r="J783" s="4"/>
      <c r="K783" s="4"/>
      <c r="L783" s="4"/>
      <c r="M783" s="4"/>
      <c r="N783" s="4"/>
      <c r="O783" s="4"/>
      <c r="P783" s="4"/>
      <c r="Q783" s="4"/>
      <c r="R783" s="4"/>
      <c r="S783" s="4"/>
    </row>
    <row r="784" spans="1:19">
      <c r="A784" s="4"/>
      <c r="B784" s="4"/>
      <c r="C784" s="4"/>
      <c r="D784" s="4"/>
      <c r="E784" s="4"/>
      <c r="F784" s="4"/>
      <c r="G784" s="4"/>
      <c r="H784" s="4"/>
      <c r="I784" s="4"/>
      <c r="J784" s="4"/>
      <c r="K784" s="4"/>
      <c r="L784" s="4"/>
      <c r="M784" s="4"/>
      <c r="N784" s="4"/>
      <c r="O784" s="4"/>
      <c r="P784" s="4"/>
      <c r="Q784" s="4"/>
      <c r="R784" s="4"/>
      <c r="S784" s="4"/>
    </row>
    <row r="785" spans="1:19">
      <c r="A785" s="4"/>
      <c r="B785" s="4"/>
      <c r="C785" s="4"/>
      <c r="D785" s="4"/>
      <c r="E785" s="4"/>
      <c r="F785" s="4"/>
      <c r="G785" s="4"/>
      <c r="H785" s="4"/>
      <c r="I785" s="4"/>
      <c r="J785" s="4"/>
      <c r="K785" s="4"/>
      <c r="L785" s="4"/>
      <c r="M785" s="4"/>
      <c r="N785" s="4"/>
      <c r="O785" s="4"/>
      <c r="P785" s="4"/>
      <c r="Q785" s="4"/>
      <c r="R785" s="4"/>
      <c r="S785" s="4"/>
    </row>
    <row r="786" spans="1:19">
      <c r="A786" s="4"/>
      <c r="B786" s="4"/>
      <c r="C786" s="4"/>
      <c r="D786" s="4"/>
      <c r="E786" s="4"/>
      <c r="F786" s="4"/>
      <c r="G786" s="4"/>
      <c r="H786" s="4"/>
      <c r="I786" s="4"/>
      <c r="J786" s="4"/>
      <c r="K786" s="4"/>
      <c r="L786" s="4"/>
      <c r="M786" s="4"/>
      <c r="N786" s="4"/>
      <c r="O786" s="4"/>
      <c r="P786" s="4"/>
      <c r="Q786" s="4"/>
      <c r="R786" s="4"/>
      <c r="S786" s="4"/>
    </row>
    <row r="787" spans="1:19">
      <c r="A787" s="4"/>
      <c r="B787" s="4"/>
      <c r="C787" s="4"/>
      <c r="D787" s="4"/>
      <c r="E787" s="4"/>
      <c r="F787" s="4"/>
      <c r="G787" s="4"/>
      <c r="H787" s="4"/>
      <c r="I787" s="4"/>
      <c r="J787" s="4"/>
      <c r="K787" s="4"/>
      <c r="L787" s="4"/>
      <c r="M787" s="4"/>
      <c r="N787" s="4"/>
      <c r="O787" s="4"/>
      <c r="P787" s="4"/>
      <c r="Q787" s="4"/>
      <c r="R787" s="4"/>
      <c r="S787" s="4"/>
    </row>
    <row r="788" spans="1:19">
      <c r="A788" s="4"/>
      <c r="B788" s="4"/>
      <c r="C788" s="4"/>
      <c r="D788" s="4"/>
      <c r="E788" s="4"/>
      <c r="F788" s="4"/>
      <c r="G788" s="4"/>
      <c r="H788" s="4"/>
      <c r="I788" s="4"/>
      <c r="J788" s="4"/>
      <c r="K788" s="4"/>
      <c r="L788" s="4"/>
      <c r="M788" s="4"/>
      <c r="N788" s="4"/>
      <c r="O788" s="4"/>
      <c r="P788" s="4"/>
      <c r="Q788" s="4"/>
      <c r="R788" s="4"/>
      <c r="S788" s="4"/>
    </row>
    <row r="789" spans="1:19">
      <c r="A789" s="4"/>
      <c r="B789" s="4"/>
      <c r="C789" s="4"/>
      <c r="D789" s="4"/>
      <c r="E789" s="4"/>
      <c r="F789" s="4"/>
      <c r="G789" s="4"/>
      <c r="H789" s="4"/>
      <c r="I789" s="4"/>
      <c r="J789" s="4"/>
      <c r="K789" s="4"/>
      <c r="L789" s="4"/>
      <c r="M789" s="4"/>
      <c r="N789" s="4"/>
      <c r="O789" s="4"/>
      <c r="P789" s="4"/>
      <c r="Q789" s="4"/>
      <c r="R789" s="4"/>
      <c r="S789" s="4"/>
    </row>
    <row r="790" spans="1:19">
      <c r="A790" s="4"/>
      <c r="B790" s="4"/>
      <c r="C790" s="4"/>
      <c r="D790" s="4"/>
      <c r="E790" s="4"/>
      <c r="F790" s="4"/>
      <c r="G790" s="4"/>
      <c r="H790" s="4"/>
      <c r="I790" s="4"/>
      <c r="J790" s="4"/>
      <c r="K790" s="4"/>
      <c r="L790" s="4"/>
      <c r="M790" s="4"/>
      <c r="N790" s="4"/>
      <c r="O790" s="4"/>
      <c r="P790" s="4"/>
      <c r="Q790" s="4"/>
      <c r="R790" s="4"/>
      <c r="S790" s="4"/>
    </row>
    <row r="791" spans="1:19">
      <c r="A791" s="4"/>
      <c r="B791" s="4"/>
      <c r="C791" s="4"/>
      <c r="D791" s="4"/>
      <c r="E791" s="4"/>
      <c r="F791" s="4"/>
      <c r="G791" s="4"/>
      <c r="H791" s="4"/>
      <c r="I791" s="4"/>
      <c r="J791" s="4"/>
      <c r="K791" s="4"/>
      <c r="L791" s="4"/>
      <c r="M791" s="4"/>
      <c r="N791" s="4"/>
      <c r="O791" s="4"/>
      <c r="P791" s="4"/>
      <c r="Q791" s="4"/>
      <c r="R791" s="4"/>
      <c r="S791" s="4"/>
    </row>
    <row r="792" spans="1:19">
      <c r="A792" s="4"/>
      <c r="B792" s="4"/>
      <c r="C792" s="4"/>
      <c r="D792" s="4"/>
      <c r="E792" s="4"/>
      <c r="F792" s="4"/>
      <c r="G792" s="4"/>
      <c r="H792" s="4"/>
      <c r="I792" s="4"/>
      <c r="J792" s="4"/>
      <c r="K792" s="4"/>
      <c r="L792" s="4"/>
      <c r="M792" s="4"/>
      <c r="N792" s="4"/>
      <c r="O792" s="4"/>
      <c r="P792" s="4"/>
      <c r="Q792" s="4"/>
      <c r="R792" s="4"/>
      <c r="S792" s="4"/>
    </row>
    <row r="793" spans="1:19">
      <c r="A793" s="4"/>
      <c r="B793" s="4"/>
      <c r="C793" s="4"/>
      <c r="D793" s="4"/>
      <c r="E793" s="4"/>
      <c r="F793" s="4"/>
      <c r="G793" s="4"/>
      <c r="H793" s="4"/>
      <c r="I793" s="4"/>
      <c r="J793" s="4"/>
      <c r="K793" s="4"/>
      <c r="L793" s="4"/>
      <c r="M793" s="4"/>
      <c r="N793" s="4"/>
      <c r="O793" s="4"/>
      <c r="P793" s="4"/>
      <c r="Q793" s="4"/>
      <c r="R793" s="4"/>
      <c r="S793" s="4"/>
    </row>
    <row r="794" spans="1:19">
      <c r="A794" s="4"/>
      <c r="B794" s="4"/>
      <c r="C794" s="4"/>
      <c r="D794" s="4"/>
      <c r="E794" s="4"/>
      <c r="F794" s="4"/>
      <c r="G794" s="4"/>
      <c r="H794" s="4"/>
      <c r="I794" s="4"/>
      <c r="J794" s="4"/>
      <c r="K794" s="4"/>
      <c r="L794" s="4"/>
      <c r="M794" s="4"/>
      <c r="N794" s="4"/>
      <c r="O794" s="4"/>
      <c r="P794" s="4"/>
      <c r="Q794" s="4"/>
      <c r="R794" s="4"/>
      <c r="S794" s="4"/>
    </row>
    <row r="795" spans="1:19">
      <c r="A795" s="4"/>
      <c r="B795" s="4"/>
      <c r="C795" s="4"/>
      <c r="D795" s="4"/>
      <c r="E795" s="4"/>
      <c r="F795" s="4"/>
      <c r="G795" s="4"/>
      <c r="H795" s="4"/>
      <c r="I795" s="4"/>
      <c r="J795" s="4"/>
      <c r="K795" s="4"/>
      <c r="L795" s="4"/>
      <c r="M795" s="4"/>
      <c r="N795" s="4"/>
      <c r="O795" s="4"/>
      <c r="P795" s="4"/>
      <c r="Q795" s="4"/>
      <c r="R795" s="4"/>
      <c r="S795" s="4"/>
    </row>
    <row r="796" spans="1:19">
      <c r="A796" s="4"/>
      <c r="B796" s="4"/>
      <c r="C796" s="4"/>
      <c r="D796" s="4"/>
      <c r="E796" s="4"/>
      <c r="F796" s="4"/>
      <c r="G796" s="4"/>
      <c r="H796" s="4"/>
      <c r="I796" s="4"/>
      <c r="J796" s="4"/>
      <c r="K796" s="4"/>
      <c r="L796" s="4"/>
      <c r="M796" s="4"/>
      <c r="N796" s="4"/>
      <c r="O796" s="4"/>
      <c r="P796" s="4"/>
      <c r="Q796" s="4"/>
      <c r="R796" s="4"/>
      <c r="S796" s="4"/>
    </row>
    <row r="797" spans="1:19">
      <c r="A797" s="4"/>
      <c r="B797" s="4"/>
      <c r="C797" s="4"/>
      <c r="D797" s="4"/>
      <c r="E797" s="4"/>
      <c r="F797" s="4"/>
      <c r="G797" s="4"/>
      <c r="H797" s="4"/>
      <c r="I797" s="4"/>
      <c r="J797" s="4"/>
      <c r="K797" s="4"/>
      <c r="L797" s="4"/>
      <c r="M797" s="4"/>
      <c r="N797" s="4"/>
      <c r="O797" s="4"/>
      <c r="P797" s="4"/>
      <c r="Q797" s="4"/>
      <c r="R797" s="4"/>
      <c r="S797" s="4"/>
    </row>
    <row r="798" spans="1:19">
      <c r="A798" s="4"/>
      <c r="B798" s="4"/>
      <c r="C798" s="4"/>
      <c r="D798" s="4"/>
      <c r="E798" s="4"/>
      <c r="F798" s="4"/>
      <c r="G798" s="4"/>
      <c r="H798" s="4"/>
      <c r="I798" s="4"/>
      <c r="J798" s="4"/>
      <c r="K798" s="4"/>
      <c r="L798" s="4"/>
      <c r="M798" s="4"/>
      <c r="N798" s="4"/>
      <c r="O798" s="4"/>
      <c r="P798" s="4"/>
      <c r="Q798" s="4"/>
      <c r="R798" s="4"/>
      <c r="S798" s="4"/>
    </row>
    <row r="799" spans="1:19">
      <c r="A799" s="4"/>
      <c r="B799" s="4"/>
      <c r="C799" s="4"/>
      <c r="D799" s="4"/>
      <c r="E799" s="4"/>
      <c r="F799" s="4"/>
      <c r="G799" s="4"/>
      <c r="H799" s="4"/>
      <c r="I799" s="4"/>
      <c r="J799" s="4"/>
      <c r="K799" s="4"/>
      <c r="L799" s="4"/>
      <c r="M799" s="4"/>
      <c r="N799" s="4"/>
      <c r="O799" s="4"/>
      <c r="P799" s="4"/>
      <c r="Q799" s="4"/>
      <c r="R799" s="4"/>
      <c r="S799" s="4"/>
    </row>
    <row r="800" spans="1:19">
      <c r="A800" s="4"/>
      <c r="B800" s="4"/>
      <c r="C800" s="4"/>
      <c r="D800" s="4"/>
      <c r="E800" s="4"/>
      <c r="F800" s="4"/>
      <c r="G800" s="4"/>
      <c r="H800" s="4"/>
      <c r="I800" s="4"/>
      <c r="J800" s="4"/>
      <c r="K800" s="4"/>
      <c r="L800" s="4"/>
      <c r="M800" s="4"/>
      <c r="N800" s="4"/>
      <c r="O800" s="4"/>
      <c r="P800" s="4"/>
      <c r="Q800" s="4"/>
      <c r="R800" s="4"/>
      <c r="S800" s="4"/>
    </row>
    <row r="801" spans="1:19">
      <c r="A801" s="4"/>
      <c r="B801" s="4"/>
      <c r="C801" s="4"/>
      <c r="D801" s="4"/>
      <c r="E801" s="4"/>
      <c r="F801" s="4"/>
      <c r="G801" s="4"/>
      <c r="H801" s="4"/>
      <c r="I801" s="4"/>
      <c r="J801" s="4"/>
      <c r="K801" s="4"/>
      <c r="L801" s="4"/>
      <c r="M801" s="4"/>
      <c r="N801" s="4"/>
      <c r="O801" s="4"/>
      <c r="P801" s="4"/>
      <c r="Q801" s="4"/>
      <c r="R801" s="4"/>
      <c r="S801" s="4"/>
    </row>
    <row r="802" spans="1:19">
      <c r="A802" s="4"/>
      <c r="B802" s="4"/>
      <c r="C802" s="4"/>
      <c r="D802" s="4"/>
      <c r="E802" s="4"/>
      <c r="F802" s="4"/>
      <c r="G802" s="4"/>
      <c r="H802" s="4"/>
      <c r="I802" s="4"/>
      <c r="J802" s="4"/>
      <c r="K802" s="4"/>
      <c r="L802" s="4"/>
      <c r="M802" s="4"/>
      <c r="N802" s="4"/>
      <c r="O802" s="4"/>
      <c r="P802" s="4"/>
      <c r="Q802" s="4"/>
      <c r="R802" s="4"/>
      <c r="S802" s="4"/>
    </row>
    <row r="803" spans="1:19">
      <c r="A803" s="4"/>
      <c r="B803" s="4"/>
      <c r="C803" s="4"/>
      <c r="D803" s="4"/>
      <c r="E803" s="4"/>
      <c r="F803" s="4"/>
      <c r="G803" s="4"/>
      <c r="H803" s="4"/>
      <c r="I803" s="4"/>
      <c r="J803" s="4"/>
      <c r="K803" s="4"/>
      <c r="L803" s="4"/>
      <c r="M803" s="4"/>
      <c r="N803" s="4"/>
      <c r="O803" s="4"/>
      <c r="P803" s="4"/>
      <c r="Q803" s="4"/>
      <c r="R803" s="4"/>
      <c r="S803" s="4"/>
    </row>
    <row r="804" spans="1:19">
      <c r="A804" s="4"/>
      <c r="B804" s="4"/>
      <c r="C804" s="4"/>
      <c r="D804" s="4"/>
      <c r="E804" s="4"/>
      <c r="F804" s="4"/>
      <c r="G804" s="4"/>
      <c r="H804" s="4"/>
      <c r="I804" s="4"/>
      <c r="J804" s="4"/>
      <c r="K804" s="4"/>
      <c r="L804" s="4"/>
      <c r="M804" s="4"/>
      <c r="N804" s="4"/>
      <c r="O804" s="4"/>
      <c r="P804" s="4"/>
      <c r="Q804" s="4"/>
      <c r="R804" s="4"/>
      <c r="S804" s="4"/>
    </row>
    <row r="805" spans="1:19">
      <c r="A805" s="4"/>
      <c r="B805" s="4"/>
      <c r="C805" s="4"/>
      <c r="D805" s="4"/>
      <c r="E805" s="4"/>
      <c r="F805" s="4"/>
      <c r="G805" s="4"/>
      <c r="H805" s="4"/>
      <c r="I805" s="4"/>
      <c r="J805" s="4"/>
      <c r="K805" s="4"/>
      <c r="L805" s="4"/>
      <c r="M805" s="4"/>
      <c r="N805" s="4"/>
      <c r="O805" s="4"/>
      <c r="P805" s="4"/>
      <c r="Q805" s="4"/>
      <c r="R805" s="4"/>
      <c r="S805" s="4"/>
    </row>
    <row r="806" spans="1:19">
      <c r="A806" s="4"/>
      <c r="B806" s="4"/>
      <c r="C806" s="4"/>
      <c r="D806" s="4"/>
      <c r="E806" s="4"/>
      <c r="F806" s="4"/>
      <c r="G806" s="4"/>
      <c r="H806" s="4"/>
      <c r="I806" s="4"/>
      <c r="J806" s="4"/>
      <c r="K806" s="4"/>
      <c r="L806" s="4"/>
      <c r="M806" s="4"/>
      <c r="N806" s="4"/>
      <c r="O806" s="4"/>
      <c r="P806" s="4"/>
      <c r="Q806" s="4"/>
      <c r="R806" s="4"/>
      <c r="S806" s="4"/>
    </row>
    <row r="807" spans="1:19">
      <c r="A807" s="4"/>
      <c r="B807" s="4"/>
      <c r="C807" s="4"/>
      <c r="D807" s="4"/>
      <c r="E807" s="4"/>
      <c r="F807" s="4"/>
      <c r="G807" s="4"/>
      <c r="H807" s="4"/>
      <c r="I807" s="4"/>
      <c r="J807" s="4"/>
      <c r="K807" s="4"/>
      <c r="L807" s="4"/>
      <c r="M807" s="4"/>
      <c r="N807" s="4"/>
      <c r="O807" s="4"/>
      <c r="P807" s="4"/>
      <c r="Q807" s="4"/>
      <c r="R807" s="4"/>
      <c r="S807" s="4"/>
    </row>
    <row r="808" spans="1:19">
      <c r="A808" s="4"/>
      <c r="B808" s="4"/>
      <c r="C808" s="4"/>
      <c r="D808" s="4"/>
      <c r="E808" s="4"/>
      <c r="F808" s="4"/>
      <c r="G808" s="4"/>
      <c r="H808" s="4"/>
      <c r="I808" s="4"/>
      <c r="J808" s="4"/>
      <c r="K808" s="4"/>
      <c r="L808" s="4"/>
      <c r="M808" s="4"/>
      <c r="N808" s="4"/>
      <c r="O808" s="4"/>
      <c r="P808" s="4"/>
      <c r="Q808" s="4"/>
      <c r="R808" s="4"/>
      <c r="S808" s="4"/>
    </row>
    <row r="809" spans="1:19">
      <c r="A809" s="4"/>
      <c r="B809" s="4"/>
      <c r="C809" s="4"/>
      <c r="D809" s="4"/>
      <c r="E809" s="4"/>
      <c r="F809" s="4"/>
      <c r="G809" s="4"/>
      <c r="H809" s="4"/>
      <c r="I809" s="4"/>
      <c r="J809" s="4"/>
      <c r="K809" s="4"/>
      <c r="L809" s="4"/>
      <c r="M809" s="4"/>
      <c r="N809" s="4"/>
      <c r="O809" s="4"/>
      <c r="P809" s="4"/>
      <c r="Q809" s="4"/>
      <c r="R809" s="4"/>
      <c r="S809" s="4"/>
    </row>
    <row r="810" spans="1:19">
      <c r="A810" s="4"/>
      <c r="B810" s="4"/>
      <c r="C810" s="4"/>
      <c r="D810" s="4"/>
      <c r="E810" s="4"/>
      <c r="F810" s="4"/>
      <c r="G810" s="4"/>
      <c r="H810" s="4"/>
      <c r="I810" s="4"/>
      <c r="J810" s="4"/>
      <c r="K810" s="4"/>
      <c r="L810" s="4"/>
      <c r="M810" s="4"/>
      <c r="N810" s="4"/>
      <c r="O810" s="4"/>
      <c r="P810" s="4"/>
      <c r="Q810" s="4"/>
      <c r="R810" s="4"/>
      <c r="S810" s="4"/>
    </row>
    <row r="811" spans="1:19">
      <c r="A811" s="4"/>
      <c r="B811" s="4"/>
      <c r="C811" s="4"/>
      <c r="D811" s="4"/>
      <c r="E811" s="4"/>
      <c r="F811" s="4"/>
      <c r="G811" s="4"/>
      <c r="H811" s="4"/>
      <c r="I811" s="4"/>
      <c r="J811" s="4"/>
      <c r="K811" s="4"/>
      <c r="L811" s="4"/>
      <c r="M811" s="4"/>
      <c r="N811" s="4"/>
      <c r="O811" s="4"/>
      <c r="P811" s="4"/>
      <c r="Q811" s="4"/>
      <c r="R811" s="4"/>
      <c r="S811" s="4"/>
    </row>
    <row r="812" spans="1:19">
      <c r="A812" s="4"/>
      <c r="B812" s="4"/>
      <c r="C812" s="4"/>
      <c r="D812" s="4"/>
      <c r="E812" s="4"/>
      <c r="F812" s="4"/>
      <c r="G812" s="4"/>
      <c r="H812" s="4"/>
      <c r="I812" s="4"/>
      <c r="J812" s="4"/>
      <c r="K812" s="4"/>
      <c r="L812" s="4"/>
      <c r="M812" s="4"/>
      <c r="N812" s="4"/>
      <c r="O812" s="4"/>
      <c r="P812" s="4"/>
      <c r="Q812" s="4"/>
      <c r="R812" s="4"/>
      <c r="S812" s="4"/>
    </row>
    <row r="813" spans="1:19">
      <c r="A813" s="4"/>
      <c r="B813" s="4"/>
      <c r="C813" s="4"/>
      <c r="D813" s="4"/>
      <c r="E813" s="4"/>
      <c r="F813" s="4"/>
      <c r="G813" s="4"/>
      <c r="H813" s="4"/>
      <c r="I813" s="4"/>
      <c r="J813" s="4"/>
      <c r="K813" s="4"/>
      <c r="L813" s="4"/>
      <c r="M813" s="4"/>
      <c r="N813" s="4"/>
      <c r="O813" s="4"/>
      <c r="P813" s="4"/>
      <c r="Q813" s="4"/>
      <c r="R813" s="4"/>
      <c r="S813" s="4"/>
    </row>
    <row r="814" spans="1:19">
      <c r="A814" s="4"/>
      <c r="B814" s="4"/>
      <c r="C814" s="4"/>
      <c r="D814" s="4"/>
      <c r="E814" s="4"/>
      <c r="F814" s="4"/>
      <c r="G814" s="4"/>
      <c r="H814" s="4"/>
      <c r="I814" s="4"/>
      <c r="J814" s="4"/>
      <c r="K814" s="4"/>
      <c r="L814" s="4"/>
      <c r="M814" s="4"/>
      <c r="N814" s="4"/>
      <c r="O814" s="4"/>
      <c r="P814" s="4"/>
      <c r="Q814" s="4"/>
      <c r="R814" s="4"/>
      <c r="S814" s="4"/>
    </row>
    <row r="815" spans="1:19">
      <c r="A815" s="4"/>
      <c r="B815" s="4"/>
      <c r="C815" s="4"/>
      <c r="D815" s="4"/>
      <c r="E815" s="4"/>
      <c r="F815" s="4"/>
      <c r="G815" s="4"/>
      <c r="H815" s="4"/>
      <c r="I815" s="4"/>
      <c r="J815" s="4"/>
      <c r="K815" s="4"/>
      <c r="L815" s="4"/>
      <c r="M815" s="4"/>
      <c r="N815" s="4"/>
      <c r="O815" s="4"/>
      <c r="P815" s="4"/>
      <c r="Q815" s="4"/>
      <c r="R815" s="4"/>
      <c r="S815" s="4"/>
    </row>
    <row r="816" spans="1:19">
      <c r="A816" s="4"/>
      <c r="B816" s="4"/>
      <c r="C816" s="4"/>
      <c r="D816" s="4"/>
      <c r="E816" s="4"/>
      <c r="F816" s="4"/>
      <c r="G816" s="4"/>
      <c r="H816" s="4"/>
      <c r="I816" s="4"/>
      <c r="J816" s="4"/>
      <c r="K816" s="4"/>
      <c r="L816" s="4"/>
      <c r="M816" s="4"/>
      <c r="N816" s="4"/>
      <c r="O816" s="4"/>
      <c r="P816" s="4"/>
      <c r="Q816" s="4"/>
      <c r="R816" s="4"/>
      <c r="S816" s="4"/>
    </row>
    <row r="817" spans="1:19">
      <c r="A817" s="4"/>
      <c r="B817" s="4"/>
      <c r="C817" s="4"/>
      <c r="D817" s="4"/>
      <c r="E817" s="4"/>
      <c r="F817" s="4"/>
      <c r="G817" s="4"/>
      <c r="H817" s="4"/>
      <c r="I817" s="4"/>
      <c r="J817" s="4"/>
      <c r="K817" s="4"/>
      <c r="L817" s="4"/>
      <c r="M817" s="4"/>
      <c r="N817" s="4"/>
      <c r="O817" s="4"/>
      <c r="P817" s="4"/>
      <c r="Q817" s="4"/>
      <c r="R817" s="4"/>
      <c r="S817" s="4"/>
    </row>
    <row r="818" spans="1:19">
      <c r="A818" s="4"/>
      <c r="B818" s="4"/>
      <c r="C818" s="4"/>
      <c r="D818" s="4"/>
      <c r="E818" s="4"/>
      <c r="F818" s="4"/>
      <c r="G818" s="4"/>
      <c r="H818" s="4"/>
      <c r="I818" s="4"/>
      <c r="J818" s="4"/>
      <c r="K818" s="4"/>
      <c r="L818" s="4"/>
      <c r="M818" s="4"/>
      <c r="N818" s="4"/>
      <c r="O818" s="4"/>
      <c r="P818" s="4"/>
      <c r="Q818" s="4"/>
      <c r="R818" s="4"/>
      <c r="S818" s="4"/>
    </row>
    <row r="819" spans="1:19">
      <c r="A819" s="4"/>
      <c r="B819" s="4"/>
      <c r="C819" s="4"/>
      <c r="D819" s="4"/>
      <c r="E819" s="4"/>
      <c r="F819" s="4"/>
      <c r="G819" s="4"/>
      <c r="H819" s="4"/>
      <c r="I819" s="4"/>
      <c r="J819" s="4"/>
      <c r="K819" s="4"/>
      <c r="L819" s="4"/>
      <c r="M819" s="4"/>
      <c r="N819" s="4"/>
      <c r="O819" s="4"/>
      <c r="P819" s="4"/>
      <c r="Q819" s="4"/>
      <c r="R819" s="4"/>
      <c r="S819" s="4"/>
    </row>
    <row r="820" spans="1:19">
      <c r="A820" s="4"/>
      <c r="B820" s="4"/>
      <c r="C820" s="4"/>
      <c r="D820" s="4"/>
      <c r="E820" s="4"/>
      <c r="F820" s="4"/>
      <c r="G820" s="4"/>
      <c r="H820" s="4"/>
      <c r="I820" s="4"/>
      <c r="J820" s="4"/>
      <c r="K820" s="4"/>
      <c r="L820" s="4"/>
      <c r="M820" s="4"/>
      <c r="N820" s="4"/>
      <c r="O820" s="4"/>
      <c r="P820" s="4"/>
      <c r="Q820" s="4"/>
      <c r="R820" s="4"/>
      <c r="S820" s="4"/>
    </row>
    <row r="821" spans="1:19">
      <c r="A821" s="4"/>
      <c r="B821" s="4"/>
      <c r="C821" s="4"/>
      <c r="D821" s="4"/>
      <c r="E821" s="4"/>
      <c r="F821" s="4"/>
      <c r="G821" s="4"/>
      <c r="H821" s="4"/>
      <c r="I821" s="4"/>
      <c r="J821" s="4"/>
      <c r="K821" s="4"/>
      <c r="L821" s="4"/>
      <c r="M821" s="4"/>
      <c r="N821" s="4"/>
      <c r="O821" s="4"/>
      <c r="P821" s="4"/>
      <c r="Q821" s="4"/>
      <c r="R821" s="4"/>
      <c r="S821" s="4"/>
    </row>
    <row r="822" spans="1:19">
      <c r="A822" s="4"/>
      <c r="B822" s="4"/>
      <c r="C822" s="4"/>
      <c r="D822" s="4"/>
      <c r="E822" s="4"/>
      <c r="F822" s="4"/>
      <c r="G822" s="4"/>
      <c r="H822" s="4"/>
      <c r="I822" s="4"/>
      <c r="J822" s="4"/>
      <c r="K822" s="4"/>
      <c r="L822" s="4"/>
      <c r="M822" s="4"/>
      <c r="N822" s="4"/>
      <c r="O822" s="4"/>
      <c r="P822" s="4"/>
      <c r="Q822" s="4"/>
      <c r="R822" s="4"/>
      <c r="S822" s="4"/>
    </row>
    <row r="823" spans="1:19">
      <c r="A823" s="4"/>
      <c r="B823" s="4"/>
      <c r="C823" s="4"/>
      <c r="D823" s="4"/>
      <c r="E823" s="4"/>
      <c r="F823" s="4"/>
      <c r="G823" s="4"/>
      <c r="H823" s="4"/>
      <c r="I823" s="4"/>
      <c r="J823" s="4"/>
      <c r="K823" s="4"/>
      <c r="L823" s="4"/>
      <c r="M823" s="4"/>
      <c r="N823" s="4"/>
      <c r="O823" s="4"/>
      <c r="P823" s="4"/>
      <c r="Q823" s="4"/>
      <c r="R823" s="4"/>
      <c r="S823" s="4"/>
    </row>
    <row r="824" spans="1:19">
      <c r="A824" s="4"/>
      <c r="B824" s="4"/>
      <c r="C824" s="4"/>
      <c r="D824" s="4"/>
      <c r="E824" s="4"/>
      <c r="F824" s="4"/>
      <c r="G824" s="4"/>
      <c r="H824" s="4"/>
      <c r="I824" s="4"/>
      <c r="J824" s="4"/>
      <c r="K824" s="4"/>
      <c r="L824" s="4"/>
      <c r="M824" s="4"/>
      <c r="N824" s="4"/>
      <c r="O824" s="4"/>
      <c r="P824" s="4"/>
      <c r="Q824" s="4"/>
      <c r="R824" s="4"/>
      <c r="S824" s="4"/>
    </row>
    <row r="825" spans="1:19">
      <c r="A825" s="4"/>
      <c r="B825" s="4"/>
      <c r="C825" s="4"/>
      <c r="D825" s="4"/>
      <c r="E825" s="4"/>
      <c r="F825" s="4"/>
      <c r="G825" s="4"/>
      <c r="H825" s="4"/>
      <c r="I825" s="4"/>
      <c r="J825" s="4"/>
      <c r="K825" s="4"/>
      <c r="L825" s="4"/>
      <c r="M825" s="4"/>
      <c r="N825" s="4"/>
      <c r="O825" s="4"/>
      <c r="P825" s="4"/>
      <c r="Q825" s="4"/>
      <c r="R825" s="4"/>
      <c r="S825" s="4"/>
    </row>
    <row r="826" spans="1:19">
      <c r="A826" s="4"/>
      <c r="B826" s="4"/>
      <c r="C826" s="4"/>
      <c r="D826" s="4"/>
      <c r="E826" s="4"/>
      <c r="F826" s="4"/>
      <c r="G826" s="4"/>
      <c r="H826" s="4"/>
      <c r="I826" s="4"/>
      <c r="J826" s="4"/>
      <c r="K826" s="4"/>
      <c r="L826" s="4"/>
      <c r="M826" s="4"/>
      <c r="N826" s="4"/>
      <c r="O826" s="4"/>
      <c r="P826" s="4"/>
      <c r="Q826" s="4"/>
      <c r="R826" s="4"/>
      <c r="S826" s="4"/>
    </row>
    <row r="827" spans="1:19">
      <c r="A827" s="4"/>
      <c r="B827" s="4"/>
      <c r="C827" s="4"/>
      <c r="D827" s="4"/>
      <c r="E827" s="4"/>
      <c r="F827" s="4"/>
      <c r="G827" s="4"/>
      <c r="H827" s="4"/>
      <c r="I827" s="4"/>
      <c r="J827" s="4"/>
      <c r="K827" s="4"/>
      <c r="L827" s="4"/>
      <c r="M827" s="4"/>
      <c r="N827" s="4"/>
      <c r="O827" s="4"/>
      <c r="P827" s="4"/>
      <c r="Q827" s="4"/>
      <c r="R827" s="4"/>
      <c r="S827" s="4"/>
    </row>
    <row r="828" spans="1:19">
      <c r="A828" s="4"/>
      <c r="B828" s="4"/>
      <c r="C828" s="4"/>
      <c r="D828" s="4"/>
      <c r="E828" s="4"/>
      <c r="F828" s="4"/>
      <c r="G828" s="4"/>
      <c r="H828" s="4"/>
      <c r="I828" s="4"/>
      <c r="J828" s="4"/>
      <c r="K828" s="4"/>
      <c r="L828" s="4"/>
      <c r="M828" s="4"/>
      <c r="N828" s="4"/>
      <c r="O828" s="4"/>
      <c r="P828" s="4"/>
      <c r="Q828" s="4"/>
      <c r="R828" s="4"/>
      <c r="S828" s="4"/>
    </row>
    <row r="829" spans="1:19">
      <c r="A829" s="4"/>
      <c r="B829" s="4"/>
      <c r="C829" s="4"/>
      <c r="D829" s="4"/>
      <c r="E829" s="4"/>
      <c r="F829" s="4"/>
      <c r="G829" s="4"/>
      <c r="H829" s="4"/>
      <c r="I829" s="4"/>
      <c r="J829" s="4"/>
      <c r="K829" s="4"/>
      <c r="L829" s="4"/>
      <c r="M829" s="4"/>
      <c r="N829" s="4"/>
      <c r="O829" s="4"/>
      <c r="P829" s="4"/>
      <c r="Q829" s="4"/>
      <c r="R829" s="4"/>
      <c r="S829" s="4"/>
    </row>
    <row r="830" spans="1:19">
      <c r="A830" s="4"/>
      <c r="B830" s="4"/>
      <c r="C830" s="4"/>
      <c r="D830" s="4"/>
      <c r="E830" s="4"/>
      <c r="F830" s="4"/>
      <c r="G830" s="4"/>
      <c r="H830" s="4"/>
      <c r="I830" s="4"/>
      <c r="J830" s="4"/>
      <c r="K830" s="4"/>
      <c r="L830" s="4"/>
      <c r="M830" s="4"/>
      <c r="N830" s="4"/>
      <c r="O830" s="4"/>
      <c r="P830" s="4"/>
      <c r="Q830" s="4"/>
      <c r="R830" s="4"/>
      <c r="S830" s="4"/>
    </row>
    <row r="831" spans="1:19">
      <c r="A831" s="4"/>
      <c r="B831" s="4"/>
      <c r="C831" s="4"/>
      <c r="D831" s="4"/>
      <c r="E831" s="4"/>
      <c r="F831" s="4"/>
      <c r="G831" s="4"/>
      <c r="H831" s="4"/>
      <c r="I831" s="4"/>
      <c r="J831" s="4"/>
      <c r="K831" s="4"/>
      <c r="L831" s="4"/>
      <c r="M831" s="4"/>
      <c r="N831" s="4"/>
      <c r="O831" s="4"/>
      <c r="P831" s="4"/>
      <c r="Q831" s="4"/>
      <c r="R831" s="4"/>
      <c r="S831" s="4"/>
    </row>
    <row r="832" spans="1:19">
      <c r="A832" s="4"/>
      <c r="B832" s="4"/>
      <c r="C832" s="4"/>
      <c r="D832" s="4"/>
      <c r="E832" s="4"/>
      <c r="F832" s="4"/>
      <c r="G832" s="4"/>
      <c r="H832" s="4"/>
      <c r="I832" s="4"/>
      <c r="J832" s="4"/>
      <c r="K832" s="4"/>
      <c r="L832" s="4"/>
      <c r="M832" s="4"/>
      <c r="N832" s="4"/>
      <c r="O832" s="4"/>
      <c r="P832" s="4"/>
      <c r="Q832" s="4"/>
      <c r="R832" s="4"/>
      <c r="S832" s="4"/>
    </row>
    <row r="833" spans="1:19">
      <c r="A833" s="4"/>
      <c r="B833" s="4"/>
      <c r="C833" s="4"/>
      <c r="D833" s="4"/>
      <c r="E833" s="4"/>
      <c r="F833" s="4"/>
      <c r="G833" s="4"/>
      <c r="H833" s="4"/>
      <c r="I833" s="4"/>
      <c r="J833" s="4"/>
      <c r="K833" s="4"/>
      <c r="L833" s="4"/>
      <c r="M833" s="4"/>
      <c r="N833" s="4"/>
      <c r="O833" s="4"/>
      <c r="P833" s="4"/>
      <c r="Q833" s="4"/>
      <c r="R833" s="4"/>
      <c r="S833" s="4"/>
    </row>
    <row r="834" spans="1:19">
      <c r="A834" s="4"/>
      <c r="B834" s="4"/>
      <c r="C834" s="4"/>
      <c r="D834" s="4"/>
      <c r="E834" s="4"/>
      <c r="F834" s="4"/>
      <c r="G834" s="4"/>
      <c r="H834" s="4"/>
      <c r="I834" s="4"/>
      <c r="J834" s="4"/>
      <c r="K834" s="4"/>
      <c r="L834" s="4"/>
      <c r="M834" s="4"/>
      <c r="N834" s="4"/>
      <c r="O834" s="4"/>
      <c r="P834" s="4"/>
      <c r="Q834" s="4"/>
      <c r="R834" s="4"/>
      <c r="S834" s="4"/>
    </row>
    <row r="835" spans="1:19">
      <c r="A835" s="4"/>
      <c r="B835" s="4"/>
      <c r="C835" s="4"/>
      <c r="D835" s="4"/>
      <c r="E835" s="4"/>
      <c r="F835" s="4"/>
      <c r="G835" s="4"/>
      <c r="H835" s="4"/>
      <c r="I835" s="4"/>
      <c r="J835" s="4"/>
      <c r="K835" s="4"/>
      <c r="L835" s="4"/>
      <c r="M835" s="4"/>
      <c r="N835" s="4"/>
      <c r="O835" s="4"/>
      <c r="P835" s="4"/>
      <c r="Q835" s="4"/>
      <c r="R835" s="4"/>
      <c r="S835" s="4"/>
    </row>
    <row r="836" spans="1:19">
      <c r="A836" s="4"/>
      <c r="B836" s="4"/>
      <c r="C836" s="4"/>
      <c r="D836" s="4"/>
      <c r="E836" s="4"/>
      <c r="F836" s="4"/>
      <c r="G836" s="4"/>
      <c r="H836" s="4"/>
      <c r="I836" s="4"/>
      <c r="J836" s="4"/>
      <c r="K836" s="4"/>
      <c r="L836" s="4"/>
      <c r="M836" s="4"/>
      <c r="N836" s="4"/>
      <c r="O836" s="4"/>
      <c r="P836" s="4"/>
      <c r="Q836" s="4"/>
      <c r="R836" s="4"/>
      <c r="S836" s="4"/>
    </row>
    <row r="837" spans="1:19">
      <c r="A837" s="4"/>
      <c r="B837" s="4"/>
      <c r="C837" s="4"/>
      <c r="D837" s="4"/>
      <c r="E837" s="4"/>
      <c r="F837" s="4"/>
      <c r="G837" s="4"/>
      <c r="H837" s="4"/>
      <c r="I837" s="4"/>
      <c r="J837" s="4"/>
      <c r="K837" s="4"/>
      <c r="L837" s="4"/>
      <c r="M837" s="4"/>
      <c r="N837" s="4"/>
      <c r="O837" s="4"/>
      <c r="P837" s="4"/>
      <c r="Q837" s="4"/>
      <c r="R837" s="4"/>
      <c r="S837" s="4"/>
    </row>
    <row r="838" spans="1:19">
      <c r="A838" s="4"/>
      <c r="B838" s="4"/>
      <c r="C838" s="4"/>
      <c r="D838" s="4"/>
      <c r="E838" s="4"/>
      <c r="F838" s="4"/>
      <c r="G838" s="4"/>
      <c r="H838" s="4"/>
      <c r="I838" s="4"/>
      <c r="J838" s="4"/>
      <c r="K838" s="4"/>
      <c r="L838" s="4"/>
      <c r="M838" s="4"/>
      <c r="N838" s="4"/>
      <c r="O838" s="4"/>
      <c r="P838" s="4"/>
      <c r="Q838" s="4"/>
      <c r="R838" s="4"/>
      <c r="S838" s="4"/>
    </row>
    <row r="839" spans="1:19">
      <c r="A839" s="4"/>
      <c r="B839" s="4"/>
      <c r="C839" s="4"/>
      <c r="D839" s="4"/>
      <c r="E839" s="4"/>
      <c r="F839" s="4"/>
      <c r="G839" s="4"/>
      <c r="H839" s="4"/>
      <c r="I839" s="4"/>
      <c r="J839" s="4"/>
      <c r="K839" s="4"/>
      <c r="L839" s="4"/>
      <c r="M839" s="4"/>
      <c r="N839" s="4"/>
      <c r="O839" s="4"/>
      <c r="P839" s="4"/>
      <c r="Q839" s="4"/>
      <c r="R839" s="4"/>
      <c r="S839" s="4"/>
    </row>
    <row r="840" spans="1:19">
      <c r="A840" s="4"/>
      <c r="B840" s="4"/>
      <c r="C840" s="4"/>
      <c r="D840" s="4"/>
      <c r="E840" s="4"/>
      <c r="F840" s="4"/>
      <c r="G840" s="4"/>
      <c r="H840" s="4"/>
      <c r="I840" s="4"/>
      <c r="J840" s="4"/>
      <c r="K840" s="4"/>
      <c r="L840" s="4"/>
      <c r="M840" s="4"/>
      <c r="N840" s="4"/>
      <c r="O840" s="4"/>
      <c r="P840" s="4"/>
      <c r="Q840" s="4"/>
      <c r="R840" s="4"/>
      <c r="S840" s="4"/>
    </row>
    <row r="841" spans="1:19">
      <c r="A841" s="4"/>
      <c r="B841" s="4"/>
      <c r="C841" s="4"/>
      <c r="D841" s="4"/>
      <c r="E841" s="4"/>
      <c r="F841" s="4"/>
      <c r="G841" s="4"/>
      <c r="H841" s="4"/>
      <c r="I841" s="4"/>
      <c r="J841" s="4"/>
      <c r="K841" s="4"/>
      <c r="L841" s="4"/>
      <c r="M841" s="4"/>
      <c r="N841" s="4"/>
      <c r="O841" s="4"/>
      <c r="P841" s="4"/>
      <c r="Q841" s="4"/>
      <c r="R841" s="4"/>
      <c r="S841" s="4"/>
    </row>
    <row r="842" spans="1:19">
      <c r="A842" s="4"/>
      <c r="B842" s="4"/>
      <c r="C842" s="4"/>
      <c r="D842" s="4"/>
      <c r="E842" s="4"/>
      <c r="F842" s="4"/>
      <c r="G842" s="4"/>
      <c r="H842" s="4"/>
      <c r="I842" s="4"/>
      <c r="J842" s="4"/>
      <c r="K842" s="4"/>
      <c r="L842" s="4"/>
      <c r="M842" s="4"/>
      <c r="N842" s="4"/>
      <c r="O842" s="4"/>
      <c r="P842" s="4"/>
      <c r="Q842" s="4"/>
      <c r="R842" s="4"/>
      <c r="S842" s="4"/>
    </row>
    <row r="843" spans="1:19">
      <c r="A843" s="4"/>
      <c r="B843" s="4"/>
      <c r="C843" s="4"/>
      <c r="D843" s="4"/>
      <c r="E843" s="4"/>
      <c r="F843" s="4"/>
      <c r="G843" s="4"/>
      <c r="H843" s="4"/>
      <c r="I843" s="4"/>
      <c r="J843" s="4"/>
      <c r="K843" s="4"/>
      <c r="L843" s="4"/>
      <c r="M843" s="4"/>
      <c r="N843" s="4"/>
      <c r="O843" s="4"/>
      <c r="P843" s="4"/>
      <c r="Q843" s="4"/>
      <c r="R843" s="4"/>
      <c r="S843" s="4"/>
    </row>
    <row r="844" spans="1:19">
      <c r="A844" s="4"/>
      <c r="B844" s="4"/>
      <c r="C844" s="4"/>
      <c r="D844" s="4"/>
      <c r="E844" s="4"/>
      <c r="F844" s="4"/>
      <c r="G844" s="4"/>
      <c r="H844" s="4"/>
      <c r="I844" s="4"/>
      <c r="J844" s="4"/>
      <c r="K844" s="4"/>
      <c r="L844" s="4"/>
      <c r="M844" s="4"/>
      <c r="N844" s="4"/>
      <c r="O844" s="4"/>
      <c r="P844" s="4"/>
      <c r="Q844" s="4"/>
      <c r="R844" s="4"/>
      <c r="S844" s="4"/>
    </row>
    <row r="845" spans="1:19">
      <c r="A845" s="4"/>
      <c r="B845" s="4"/>
      <c r="C845" s="4"/>
      <c r="D845" s="4"/>
      <c r="E845" s="4"/>
      <c r="F845" s="4"/>
      <c r="G845" s="4"/>
      <c r="H845" s="4"/>
      <c r="I845" s="4"/>
      <c r="J845" s="4"/>
      <c r="K845" s="4"/>
      <c r="L845" s="4"/>
      <c r="M845" s="4"/>
      <c r="N845" s="4"/>
      <c r="O845" s="4"/>
      <c r="P845" s="4"/>
      <c r="Q845" s="4"/>
      <c r="R845" s="4"/>
      <c r="S845" s="4"/>
    </row>
    <row r="846" spans="1:19">
      <c r="A846" s="4"/>
      <c r="B846" s="4"/>
      <c r="C846" s="4"/>
      <c r="D846" s="4"/>
      <c r="E846" s="4"/>
      <c r="F846" s="4"/>
      <c r="G846" s="4"/>
      <c r="H846" s="4"/>
      <c r="I846" s="4"/>
      <c r="J846" s="4"/>
      <c r="K846" s="4"/>
      <c r="L846" s="4"/>
      <c r="M846" s="4"/>
      <c r="N846" s="4"/>
      <c r="O846" s="4"/>
      <c r="P846" s="4"/>
      <c r="Q846" s="4"/>
      <c r="R846" s="4"/>
      <c r="S846" s="4"/>
    </row>
    <row r="847" spans="1:19">
      <c r="A847" s="4"/>
      <c r="B847" s="4"/>
      <c r="C847" s="4"/>
      <c r="D847" s="4"/>
      <c r="E847" s="4"/>
      <c r="F847" s="4"/>
      <c r="G847" s="4"/>
      <c r="H847" s="4"/>
      <c r="I847" s="4"/>
      <c r="J847" s="4"/>
      <c r="K847" s="4"/>
      <c r="L847" s="4"/>
      <c r="M847" s="4"/>
      <c r="N847" s="4"/>
      <c r="O847" s="4"/>
      <c r="P847" s="4"/>
      <c r="Q847" s="4"/>
      <c r="R847" s="4"/>
      <c r="S847" s="4"/>
    </row>
    <row r="848" spans="1:19">
      <c r="A848" s="4"/>
      <c r="B848" s="4"/>
      <c r="C848" s="4"/>
      <c r="D848" s="4"/>
      <c r="E848" s="4"/>
      <c r="F848" s="4"/>
      <c r="G848" s="4"/>
      <c r="H848" s="4"/>
      <c r="I848" s="4"/>
      <c r="J848" s="4"/>
      <c r="K848" s="4"/>
      <c r="L848" s="4"/>
      <c r="M848" s="4"/>
      <c r="N848" s="4"/>
      <c r="O848" s="4"/>
      <c r="P848" s="4"/>
      <c r="Q848" s="4"/>
      <c r="R848" s="4"/>
      <c r="S848" s="4"/>
    </row>
    <row r="849" spans="1:19">
      <c r="A849" s="4"/>
      <c r="B849" s="4"/>
      <c r="C849" s="4"/>
      <c r="D849" s="4"/>
      <c r="E849" s="4"/>
      <c r="F849" s="4"/>
      <c r="G849" s="4"/>
      <c r="H849" s="4"/>
      <c r="I849" s="4"/>
      <c r="J849" s="4"/>
      <c r="K849" s="4"/>
      <c r="L849" s="4"/>
      <c r="M849" s="4"/>
      <c r="N849" s="4"/>
      <c r="O849" s="4"/>
      <c r="P849" s="4"/>
      <c r="Q849" s="4"/>
      <c r="R849" s="4"/>
      <c r="S849" s="4"/>
    </row>
    <row r="850" spans="1:19">
      <c r="A850" s="4"/>
      <c r="B850" s="4"/>
      <c r="C850" s="4"/>
      <c r="D850" s="4"/>
      <c r="E850" s="4"/>
      <c r="F850" s="4"/>
      <c r="G850" s="4"/>
      <c r="H850" s="4"/>
      <c r="I850" s="4"/>
      <c r="J850" s="4"/>
      <c r="K850" s="4"/>
      <c r="L850" s="4"/>
      <c r="M850" s="4"/>
      <c r="N850" s="4"/>
      <c r="O850" s="4"/>
      <c r="P850" s="4"/>
      <c r="Q850" s="4"/>
      <c r="R850" s="4"/>
      <c r="S850" s="4"/>
    </row>
    <row r="851" spans="1:19">
      <c r="A851" s="4"/>
      <c r="B851" s="4"/>
      <c r="C851" s="4"/>
      <c r="D851" s="4"/>
      <c r="E851" s="4"/>
      <c r="F851" s="4"/>
      <c r="G851" s="4"/>
      <c r="H851" s="4"/>
      <c r="I851" s="4"/>
      <c r="J851" s="4"/>
      <c r="K851" s="4"/>
      <c r="L851" s="4"/>
      <c r="M851" s="4"/>
      <c r="N851" s="4"/>
      <c r="O851" s="4"/>
      <c r="P851" s="4"/>
      <c r="Q851" s="4"/>
      <c r="R851" s="4"/>
      <c r="S851" s="4"/>
    </row>
    <row r="852" spans="1:19">
      <c r="A852" s="4"/>
      <c r="B852" s="4"/>
      <c r="C852" s="4"/>
      <c r="D852" s="4"/>
      <c r="E852" s="4"/>
      <c r="F852" s="4"/>
      <c r="G852" s="4"/>
      <c r="H852" s="4"/>
      <c r="I852" s="4"/>
      <c r="J852" s="4"/>
      <c r="K852" s="4"/>
      <c r="L852" s="4"/>
      <c r="M852" s="4"/>
      <c r="N852" s="4"/>
      <c r="O852" s="4"/>
      <c r="P852" s="4"/>
      <c r="Q852" s="4"/>
      <c r="R852" s="4"/>
      <c r="S852" s="4"/>
    </row>
    <row r="853" spans="1:19">
      <c r="A853" s="4"/>
      <c r="B853" s="4"/>
      <c r="C853" s="4"/>
      <c r="D853" s="4"/>
      <c r="E853" s="4"/>
      <c r="F853" s="4"/>
      <c r="G853" s="4"/>
      <c r="H853" s="4"/>
      <c r="I853" s="4"/>
      <c r="J853" s="4"/>
      <c r="K853" s="4"/>
      <c r="L853" s="4"/>
      <c r="M853" s="4"/>
      <c r="N853" s="4"/>
      <c r="O853" s="4"/>
      <c r="P853" s="4"/>
      <c r="Q853" s="4"/>
      <c r="R853" s="4"/>
      <c r="S853" s="4"/>
    </row>
    <row r="854" spans="1:19">
      <c r="A854" s="4"/>
      <c r="B854" s="4"/>
      <c r="C854" s="4"/>
      <c r="D854" s="4"/>
      <c r="E854" s="4"/>
      <c r="F854" s="4"/>
      <c r="G854" s="4"/>
      <c r="H854" s="4"/>
      <c r="I854" s="4"/>
      <c r="J854" s="4"/>
      <c r="K854" s="4"/>
      <c r="L854" s="4"/>
      <c r="M854" s="4"/>
      <c r="N854" s="4"/>
      <c r="O854" s="4"/>
      <c r="P854" s="4"/>
      <c r="Q854" s="4"/>
      <c r="R854" s="4"/>
      <c r="S854" s="4"/>
    </row>
    <row r="855" spans="1:19">
      <c r="A855" s="4"/>
      <c r="B855" s="4"/>
      <c r="C855" s="4"/>
      <c r="D855" s="4"/>
      <c r="E855" s="4"/>
      <c r="F855" s="4"/>
      <c r="G855" s="4"/>
      <c r="H855" s="4"/>
      <c r="I855" s="4"/>
      <c r="J855" s="4"/>
      <c r="K855" s="4"/>
      <c r="L855" s="4"/>
      <c r="M855" s="4"/>
      <c r="N855" s="4"/>
      <c r="O855" s="4"/>
      <c r="P855" s="4"/>
      <c r="Q855" s="4"/>
      <c r="R855" s="4"/>
      <c r="S855" s="4"/>
    </row>
    <row r="856" spans="1:19">
      <c r="A856" s="4"/>
      <c r="B856" s="4"/>
      <c r="C856" s="4"/>
      <c r="D856" s="4"/>
      <c r="E856" s="4"/>
      <c r="F856" s="4"/>
      <c r="G856" s="4"/>
      <c r="H856" s="4"/>
      <c r="I856" s="4"/>
      <c r="J856" s="4"/>
      <c r="K856" s="4"/>
      <c r="L856" s="4"/>
      <c r="M856" s="4"/>
      <c r="N856" s="4"/>
      <c r="O856" s="4"/>
      <c r="P856" s="4"/>
      <c r="Q856" s="4"/>
      <c r="R856" s="4"/>
      <c r="S856" s="4"/>
    </row>
    <row r="857" spans="1:19">
      <c r="A857" s="4"/>
      <c r="B857" s="4"/>
      <c r="C857" s="4"/>
      <c r="D857" s="4"/>
      <c r="E857" s="4"/>
      <c r="F857" s="4"/>
      <c r="G857" s="4"/>
      <c r="H857" s="4"/>
      <c r="I857" s="4"/>
      <c r="J857" s="4"/>
      <c r="K857" s="4"/>
      <c r="L857" s="4"/>
      <c r="M857" s="4"/>
      <c r="N857" s="4"/>
      <c r="O857" s="4"/>
      <c r="P857" s="4"/>
      <c r="Q857" s="4"/>
      <c r="R857" s="4"/>
      <c r="S857" s="4"/>
    </row>
    <row r="858" spans="1:19">
      <c r="A858" s="4"/>
      <c r="B858" s="4"/>
      <c r="C858" s="4"/>
      <c r="D858" s="4"/>
      <c r="E858" s="4"/>
      <c r="F858" s="4"/>
      <c r="G858" s="4"/>
      <c r="H858" s="4"/>
      <c r="I858" s="4"/>
      <c r="J858" s="4"/>
      <c r="K858" s="4"/>
      <c r="L858" s="4"/>
      <c r="M858" s="4"/>
      <c r="N858" s="4"/>
      <c r="O858" s="4"/>
      <c r="P858" s="4"/>
      <c r="Q858" s="4"/>
      <c r="R858" s="4"/>
      <c r="S858" s="4"/>
    </row>
    <row r="859" spans="1:19">
      <c r="A859" s="4"/>
      <c r="B859" s="4"/>
      <c r="C859" s="4"/>
      <c r="D859" s="4"/>
      <c r="E859" s="4"/>
      <c r="F859" s="4"/>
      <c r="G859" s="4"/>
      <c r="H859" s="4"/>
      <c r="I859" s="4"/>
      <c r="J859" s="4"/>
      <c r="K859" s="4"/>
      <c r="L859" s="4"/>
      <c r="M859" s="4"/>
      <c r="N859" s="4"/>
      <c r="O859" s="4"/>
      <c r="P859" s="4"/>
      <c r="Q859" s="4"/>
      <c r="R859" s="4"/>
      <c r="S859" s="4"/>
    </row>
    <row r="860" spans="1:19">
      <c r="A860" s="4"/>
      <c r="B860" s="4"/>
      <c r="C860" s="4"/>
      <c r="D860" s="4"/>
      <c r="E860" s="4"/>
      <c r="F860" s="4"/>
      <c r="G860" s="4"/>
      <c r="H860" s="4"/>
      <c r="I860" s="4"/>
      <c r="J860" s="4"/>
      <c r="K860" s="4"/>
      <c r="L860" s="4"/>
      <c r="M860" s="4"/>
      <c r="N860" s="4"/>
      <c r="O860" s="4"/>
      <c r="P860" s="4"/>
      <c r="Q860" s="4"/>
      <c r="R860" s="4"/>
      <c r="S860" s="4"/>
    </row>
    <row r="861" spans="1:19">
      <c r="A861" s="4"/>
      <c r="B861" s="4"/>
      <c r="C861" s="4"/>
      <c r="D861" s="4"/>
      <c r="E861" s="4"/>
      <c r="F861" s="4"/>
      <c r="G861" s="4"/>
      <c r="H861" s="4"/>
      <c r="I861" s="4"/>
      <c r="J861" s="4"/>
      <c r="K861" s="4"/>
      <c r="L861" s="4"/>
      <c r="M861" s="4"/>
      <c r="N861" s="4"/>
      <c r="O861" s="4"/>
      <c r="P861" s="4"/>
      <c r="Q861" s="4"/>
      <c r="R861" s="4"/>
      <c r="S861" s="4"/>
    </row>
    <row r="862" spans="1:19">
      <c r="A862" s="4"/>
      <c r="B862" s="4"/>
      <c r="C862" s="4"/>
      <c r="D862" s="4"/>
      <c r="E862" s="4"/>
      <c r="F862" s="4"/>
      <c r="G862" s="4"/>
      <c r="H862" s="4"/>
      <c r="I862" s="4"/>
      <c r="J862" s="4"/>
      <c r="K862" s="4"/>
      <c r="L862" s="4"/>
      <c r="M862" s="4"/>
      <c r="N862" s="4"/>
      <c r="O862" s="4"/>
      <c r="P862" s="4"/>
      <c r="Q862" s="4"/>
      <c r="R862" s="4"/>
      <c r="S862" s="4"/>
    </row>
    <row r="863" spans="1:19">
      <c r="A863" s="4"/>
      <c r="B863" s="4"/>
      <c r="C863" s="4"/>
      <c r="D863" s="4"/>
      <c r="E863" s="4"/>
      <c r="F863" s="4"/>
      <c r="G863" s="4"/>
      <c r="H863" s="4"/>
      <c r="I863" s="4"/>
      <c r="J863" s="4"/>
      <c r="K863" s="4"/>
      <c r="L863" s="4"/>
      <c r="M863" s="4"/>
      <c r="N863" s="4"/>
      <c r="O863" s="4"/>
      <c r="P863" s="4"/>
      <c r="Q863" s="4"/>
      <c r="R863" s="4"/>
      <c r="S863" s="4"/>
    </row>
    <row r="864" spans="1:19">
      <c r="A864" s="4"/>
      <c r="B864" s="4"/>
      <c r="C864" s="4"/>
      <c r="D864" s="4"/>
      <c r="E864" s="4"/>
      <c r="F864" s="4"/>
      <c r="G864" s="4"/>
      <c r="H864" s="4"/>
      <c r="I864" s="4"/>
      <c r="J864" s="4"/>
      <c r="K864" s="4"/>
      <c r="L864" s="4"/>
      <c r="M864" s="4"/>
      <c r="N864" s="4"/>
      <c r="O864" s="4"/>
      <c r="P864" s="4"/>
      <c r="Q864" s="4"/>
      <c r="R864" s="4"/>
      <c r="S864" s="4"/>
    </row>
    <row r="865" spans="1:19">
      <c r="A865" s="4"/>
      <c r="B865" s="4"/>
      <c r="C865" s="4"/>
      <c r="D865" s="4"/>
      <c r="E865" s="4"/>
      <c r="F865" s="4"/>
      <c r="G865" s="4"/>
      <c r="H865" s="4"/>
      <c r="I865" s="4"/>
      <c r="J865" s="4"/>
      <c r="K865" s="4"/>
      <c r="L865" s="4"/>
      <c r="M865" s="4"/>
      <c r="N865" s="4"/>
      <c r="O865" s="4"/>
      <c r="P865" s="4"/>
      <c r="Q865" s="4"/>
      <c r="R865" s="4"/>
      <c r="S865" s="4"/>
    </row>
    <row r="866" spans="1:19">
      <c r="A866" s="4"/>
      <c r="B866" s="4"/>
      <c r="C866" s="4"/>
      <c r="D866" s="4"/>
      <c r="E866" s="4"/>
      <c r="F866" s="4"/>
      <c r="G866" s="4"/>
      <c r="H866" s="4"/>
      <c r="I866" s="4"/>
      <c r="J866" s="4"/>
      <c r="K866" s="4"/>
      <c r="L866" s="4"/>
      <c r="M866" s="4"/>
      <c r="N866" s="4"/>
      <c r="O866" s="4"/>
      <c r="P866" s="4"/>
      <c r="Q866" s="4"/>
      <c r="R866" s="4"/>
      <c r="S866" s="4"/>
    </row>
    <row r="867" spans="1:19">
      <c r="A867" s="4"/>
      <c r="B867" s="4"/>
      <c r="C867" s="4"/>
      <c r="D867" s="4"/>
      <c r="E867" s="4"/>
      <c r="F867" s="4"/>
      <c r="G867" s="4"/>
      <c r="H867" s="4"/>
      <c r="I867" s="4"/>
      <c r="J867" s="4"/>
      <c r="K867" s="4"/>
      <c r="L867" s="4"/>
      <c r="M867" s="4"/>
      <c r="N867" s="4"/>
      <c r="O867" s="4"/>
      <c r="P867" s="4"/>
      <c r="Q867" s="4"/>
      <c r="R867" s="4"/>
      <c r="S867" s="4"/>
    </row>
    <row r="868" spans="1:19">
      <c r="A868" s="4"/>
      <c r="B868" s="4"/>
      <c r="C868" s="4"/>
      <c r="D868" s="4"/>
      <c r="E868" s="4"/>
      <c r="F868" s="4"/>
      <c r="G868" s="4"/>
      <c r="H868" s="4"/>
      <c r="I868" s="4"/>
      <c r="J868" s="4"/>
      <c r="K868" s="4"/>
      <c r="L868" s="4"/>
      <c r="M868" s="4"/>
      <c r="N868" s="4"/>
      <c r="O868" s="4"/>
      <c r="P868" s="4"/>
      <c r="Q868" s="4"/>
      <c r="R868" s="4"/>
      <c r="S868" s="4"/>
    </row>
    <row r="869" spans="1:19">
      <c r="A869" s="4"/>
      <c r="B869" s="4"/>
      <c r="C869" s="4"/>
      <c r="D869" s="4"/>
      <c r="E869" s="4"/>
      <c r="F869" s="4"/>
      <c r="G869" s="4"/>
      <c r="H869" s="4"/>
      <c r="I869" s="4"/>
      <c r="J869" s="4"/>
      <c r="K869" s="4"/>
      <c r="L869" s="4"/>
      <c r="M869" s="4"/>
      <c r="N869" s="4"/>
      <c r="O869" s="4"/>
      <c r="P869" s="4"/>
      <c r="Q869" s="4"/>
      <c r="R869" s="4"/>
      <c r="S869" s="4"/>
    </row>
    <row r="870" spans="1:19">
      <c r="A870" s="4"/>
      <c r="B870" s="4"/>
      <c r="C870" s="4"/>
      <c r="D870" s="4"/>
      <c r="E870" s="4"/>
      <c r="F870" s="4"/>
      <c r="G870" s="4"/>
      <c r="H870" s="4"/>
      <c r="I870" s="4"/>
      <c r="J870" s="4"/>
      <c r="K870" s="4"/>
      <c r="L870" s="4"/>
      <c r="M870" s="4"/>
      <c r="N870" s="4"/>
      <c r="O870" s="4"/>
      <c r="P870" s="4"/>
      <c r="Q870" s="4"/>
      <c r="R870" s="4"/>
      <c r="S870" s="4"/>
    </row>
    <row r="871" spans="1:19">
      <c r="A871" s="4"/>
      <c r="B871" s="4"/>
      <c r="C871" s="4"/>
      <c r="D871" s="4"/>
      <c r="E871" s="4"/>
      <c r="F871" s="4"/>
      <c r="G871" s="4"/>
      <c r="H871" s="4"/>
      <c r="I871" s="4"/>
      <c r="J871" s="4"/>
      <c r="K871" s="4"/>
      <c r="L871" s="4"/>
      <c r="M871" s="4"/>
      <c r="N871" s="4"/>
      <c r="O871" s="4"/>
      <c r="P871" s="4"/>
      <c r="Q871" s="4"/>
      <c r="R871" s="4"/>
      <c r="S871" s="4"/>
    </row>
    <row r="872" spans="1:19">
      <c r="A872" s="4"/>
      <c r="B872" s="4"/>
      <c r="C872" s="4"/>
      <c r="D872" s="4"/>
      <c r="E872" s="4"/>
      <c r="F872" s="4"/>
      <c r="G872" s="4"/>
      <c r="H872" s="4"/>
      <c r="I872" s="4"/>
      <c r="J872" s="4"/>
      <c r="K872" s="4"/>
      <c r="L872" s="4"/>
      <c r="M872" s="4"/>
      <c r="N872" s="4"/>
      <c r="O872" s="4"/>
      <c r="P872" s="4"/>
      <c r="Q872" s="4"/>
      <c r="R872" s="4"/>
      <c r="S872" s="4"/>
    </row>
    <row r="873" spans="1:19">
      <c r="A873" s="4"/>
      <c r="B873" s="4"/>
      <c r="C873" s="4"/>
      <c r="D873" s="4"/>
      <c r="E873" s="4"/>
      <c r="F873" s="4"/>
      <c r="G873" s="4"/>
      <c r="H873" s="4"/>
      <c r="I873" s="4"/>
      <c r="J873" s="4"/>
      <c r="K873" s="4"/>
      <c r="L873" s="4"/>
      <c r="M873" s="4"/>
      <c r="N873" s="4"/>
      <c r="O873" s="4"/>
      <c r="P873" s="4"/>
      <c r="Q873" s="4"/>
      <c r="R873" s="4"/>
      <c r="S873" s="4"/>
    </row>
    <row r="874" spans="1:19">
      <c r="A874" s="4"/>
      <c r="B874" s="4"/>
      <c r="C874" s="4"/>
      <c r="D874" s="4"/>
      <c r="E874" s="4"/>
      <c r="F874" s="4"/>
      <c r="G874" s="4"/>
      <c r="H874" s="4"/>
      <c r="I874" s="4"/>
      <c r="J874" s="4"/>
      <c r="K874" s="4"/>
      <c r="L874" s="4"/>
      <c r="M874" s="4"/>
      <c r="N874" s="4"/>
      <c r="O874" s="4"/>
      <c r="P874" s="4"/>
      <c r="Q874" s="4"/>
      <c r="R874" s="4"/>
      <c r="S874" s="4"/>
    </row>
    <row r="875" spans="1:19">
      <c r="A875" s="4"/>
      <c r="B875" s="4"/>
      <c r="C875" s="4"/>
      <c r="D875" s="4"/>
      <c r="E875" s="4"/>
      <c r="F875" s="4"/>
      <c r="G875" s="4"/>
      <c r="H875" s="4"/>
      <c r="I875" s="4"/>
      <c r="J875" s="4"/>
      <c r="K875" s="4"/>
      <c r="L875" s="4"/>
      <c r="M875" s="4"/>
      <c r="N875" s="4"/>
      <c r="O875" s="4"/>
      <c r="P875" s="4"/>
      <c r="Q875" s="4"/>
      <c r="R875" s="4"/>
      <c r="S875" s="4"/>
    </row>
    <row r="876" spans="1:19">
      <c r="A876" s="4"/>
      <c r="B876" s="4"/>
      <c r="C876" s="4"/>
      <c r="D876" s="4"/>
      <c r="E876" s="4"/>
      <c r="F876" s="4"/>
      <c r="G876" s="4"/>
      <c r="H876" s="4"/>
      <c r="I876" s="4"/>
      <c r="J876" s="4"/>
      <c r="K876" s="4"/>
      <c r="L876" s="4"/>
      <c r="M876" s="4"/>
      <c r="N876" s="4"/>
      <c r="O876" s="4"/>
      <c r="P876" s="4"/>
      <c r="Q876" s="4"/>
      <c r="R876" s="4"/>
      <c r="S876" s="4"/>
    </row>
    <row r="877" spans="1:19">
      <c r="A877" s="4"/>
      <c r="B877" s="4"/>
      <c r="C877" s="4"/>
      <c r="D877" s="4"/>
      <c r="E877" s="4"/>
      <c r="F877" s="4"/>
      <c r="G877" s="4"/>
      <c r="H877" s="4"/>
      <c r="I877" s="4"/>
      <c r="J877" s="4"/>
      <c r="K877" s="4"/>
      <c r="L877" s="4"/>
      <c r="M877" s="4"/>
      <c r="N877" s="4"/>
      <c r="O877" s="4"/>
      <c r="P877" s="4"/>
      <c r="Q877" s="4"/>
      <c r="R877" s="4"/>
      <c r="S877" s="4"/>
    </row>
    <row r="878" spans="1:19">
      <c r="A878" s="4"/>
      <c r="B878" s="4"/>
      <c r="C878" s="4"/>
      <c r="D878" s="4"/>
      <c r="E878" s="4"/>
      <c r="F878" s="4"/>
      <c r="G878" s="4"/>
      <c r="H878" s="4"/>
      <c r="I878" s="4"/>
      <c r="J878" s="4"/>
      <c r="K878" s="4"/>
      <c r="L878" s="4"/>
      <c r="M878" s="4"/>
      <c r="N878" s="4"/>
      <c r="O878" s="4"/>
      <c r="P878" s="4"/>
      <c r="Q878" s="4"/>
      <c r="R878" s="4"/>
      <c r="S878" s="4"/>
    </row>
    <row r="879" spans="1:19">
      <c r="A879" s="4"/>
      <c r="B879" s="4"/>
      <c r="C879" s="4"/>
      <c r="D879" s="4"/>
      <c r="E879" s="4"/>
      <c r="F879" s="4"/>
      <c r="G879" s="4"/>
      <c r="H879" s="4"/>
      <c r="I879" s="4"/>
      <c r="J879" s="4"/>
      <c r="K879" s="4"/>
      <c r="L879" s="4"/>
      <c r="M879" s="4"/>
      <c r="N879" s="4"/>
      <c r="O879" s="4"/>
      <c r="P879" s="4"/>
      <c r="Q879" s="4"/>
      <c r="R879" s="4"/>
      <c r="S879" s="4"/>
    </row>
    <row r="880" spans="1:19">
      <c r="A880" s="4"/>
      <c r="B880" s="4"/>
      <c r="C880" s="4"/>
      <c r="D880" s="4"/>
      <c r="E880" s="4"/>
      <c r="F880" s="4"/>
      <c r="G880" s="4"/>
      <c r="H880" s="4"/>
      <c r="I880" s="4"/>
      <c r="J880" s="4"/>
      <c r="K880" s="4"/>
      <c r="L880" s="4"/>
      <c r="M880" s="4"/>
      <c r="N880" s="4"/>
      <c r="O880" s="4"/>
      <c r="P880" s="4"/>
      <c r="Q880" s="4"/>
      <c r="R880" s="4"/>
      <c r="S880" s="4"/>
    </row>
    <row r="881" spans="1:19">
      <c r="A881" s="4"/>
      <c r="B881" s="4"/>
      <c r="C881" s="4"/>
      <c r="D881" s="4"/>
      <c r="E881" s="4"/>
      <c r="F881" s="4"/>
      <c r="G881" s="4"/>
      <c r="H881" s="4"/>
      <c r="I881" s="4"/>
      <c r="J881" s="4"/>
      <c r="K881" s="4"/>
      <c r="L881" s="4"/>
      <c r="M881" s="4"/>
      <c r="N881" s="4"/>
      <c r="O881" s="4"/>
      <c r="P881" s="4"/>
      <c r="Q881" s="4"/>
      <c r="R881" s="4"/>
      <c r="S881" s="4"/>
    </row>
    <row r="882" spans="1:19">
      <c r="A882" s="4"/>
      <c r="B882" s="4"/>
      <c r="C882" s="4"/>
      <c r="D882" s="4"/>
      <c r="E882" s="4"/>
      <c r="F882" s="4"/>
      <c r="G882" s="4"/>
      <c r="H882" s="4"/>
      <c r="I882" s="4"/>
      <c r="J882" s="4"/>
      <c r="K882" s="4"/>
      <c r="L882" s="4"/>
      <c r="M882" s="4"/>
      <c r="N882" s="4"/>
      <c r="O882" s="4"/>
      <c r="P882" s="4"/>
      <c r="Q882" s="4"/>
      <c r="R882" s="4"/>
      <c r="S882" s="4"/>
    </row>
    <row r="883" spans="1:19">
      <c r="A883" s="4"/>
      <c r="B883" s="4"/>
      <c r="C883" s="4"/>
      <c r="D883" s="4"/>
      <c r="E883" s="4"/>
      <c r="F883" s="4"/>
      <c r="G883" s="4"/>
      <c r="H883" s="4"/>
      <c r="I883" s="4"/>
      <c r="J883" s="4"/>
      <c r="K883" s="4"/>
      <c r="L883" s="4"/>
      <c r="M883" s="4"/>
      <c r="N883" s="4"/>
      <c r="O883" s="4"/>
      <c r="P883" s="4"/>
      <c r="Q883" s="4"/>
      <c r="R883" s="4"/>
      <c r="S883" s="4"/>
    </row>
    <row r="884" spans="1:19">
      <c r="A884" s="4"/>
      <c r="B884" s="4"/>
      <c r="C884" s="4"/>
      <c r="D884" s="4"/>
      <c r="E884" s="4"/>
      <c r="F884" s="4"/>
      <c r="G884" s="4"/>
      <c r="H884" s="4"/>
      <c r="I884" s="4"/>
      <c r="J884" s="4"/>
      <c r="K884" s="4"/>
      <c r="L884" s="4"/>
      <c r="M884" s="4"/>
      <c r="N884" s="4"/>
      <c r="O884" s="4"/>
      <c r="P884" s="4"/>
      <c r="Q884" s="4"/>
      <c r="R884" s="4"/>
      <c r="S884" s="4"/>
    </row>
    <row r="885" spans="1:19">
      <c r="A885" s="4"/>
      <c r="B885" s="4"/>
      <c r="C885" s="4"/>
      <c r="D885" s="4"/>
      <c r="E885" s="4"/>
      <c r="F885" s="4"/>
      <c r="G885" s="4"/>
      <c r="H885" s="4"/>
      <c r="I885" s="4"/>
      <c r="J885" s="4"/>
      <c r="K885" s="4"/>
      <c r="L885" s="4"/>
      <c r="M885" s="4"/>
      <c r="N885" s="4"/>
      <c r="O885" s="4"/>
      <c r="P885" s="4"/>
      <c r="Q885" s="4"/>
      <c r="R885" s="4"/>
      <c r="S885" s="4"/>
    </row>
    <row r="886" spans="1:19">
      <c r="A886" s="4"/>
      <c r="B886" s="4"/>
      <c r="C886" s="4"/>
      <c r="D886" s="4"/>
      <c r="E886" s="4"/>
      <c r="F886" s="4"/>
      <c r="G886" s="4"/>
      <c r="H886" s="4"/>
      <c r="I886" s="4"/>
      <c r="J886" s="4"/>
      <c r="K886" s="4"/>
      <c r="L886" s="4"/>
      <c r="M886" s="4"/>
      <c r="N886" s="4"/>
      <c r="O886" s="4"/>
      <c r="P886" s="4"/>
      <c r="Q886" s="4"/>
      <c r="R886" s="4"/>
      <c r="S886" s="4"/>
    </row>
    <row r="887" spans="1:19">
      <c r="A887" s="4"/>
      <c r="B887" s="4"/>
      <c r="C887" s="4"/>
      <c r="D887" s="4"/>
      <c r="E887" s="4"/>
      <c r="F887" s="4"/>
      <c r="G887" s="4"/>
      <c r="H887" s="4"/>
      <c r="I887" s="4"/>
      <c r="J887" s="4"/>
      <c r="K887" s="4"/>
      <c r="L887" s="4"/>
      <c r="M887" s="4"/>
      <c r="N887" s="4"/>
      <c r="O887" s="4"/>
      <c r="P887" s="4"/>
      <c r="Q887" s="4"/>
      <c r="R887" s="4"/>
      <c r="S887" s="4"/>
    </row>
    <row r="888" spans="1:19">
      <c r="A888" s="4"/>
      <c r="B888" s="4"/>
      <c r="C888" s="4"/>
      <c r="D888" s="4"/>
      <c r="E888" s="4"/>
      <c r="F888" s="4"/>
      <c r="G888" s="4"/>
      <c r="H888" s="4"/>
      <c r="I888" s="4"/>
      <c r="J888" s="4"/>
      <c r="K888" s="4"/>
      <c r="L888" s="4"/>
      <c r="M888" s="4"/>
      <c r="N888" s="4"/>
      <c r="O888" s="4"/>
      <c r="P888" s="4"/>
      <c r="Q888" s="4"/>
      <c r="R888" s="4"/>
      <c r="S888" s="4"/>
    </row>
    <row r="889" spans="1:19">
      <c r="A889" s="4"/>
      <c r="B889" s="4"/>
      <c r="C889" s="4"/>
      <c r="D889" s="4"/>
      <c r="E889" s="4"/>
      <c r="F889" s="4"/>
      <c r="G889" s="4"/>
      <c r="H889" s="4"/>
      <c r="I889" s="4"/>
      <c r="J889" s="4"/>
      <c r="K889" s="4"/>
      <c r="L889" s="4"/>
      <c r="M889" s="4"/>
      <c r="N889" s="4"/>
      <c r="O889" s="4"/>
      <c r="P889" s="4"/>
      <c r="Q889" s="4"/>
      <c r="R889" s="4"/>
      <c r="S889" s="4"/>
    </row>
    <row r="890" spans="1:19">
      <c r="A890" s="4"/>
      <c r="B890" s="4"/>
      <c r="C890" s="4"/>
      <c r="D890" s="4"/>
      <c r="E890" s="4"/>
      <c r="F890" s="4"/>
      <c r="G890" s="4"/>
      <c r="H890" s="4"/>
      <c r="I890" s="4"/>
      <c r="J890" s="4"/>
      <c r="K890" s="4"/>
      <c r="L890" s="4"/>
      <c r="M890" s="4"/>
      <c r="N890" s="4"/>
      <c r="O890" s="4"/>
      <c r="P890" s="4"/>
      <c r="Q890" s="4"/>
      <c r="R890" s="4"/>
      <c r="S890" s="4"/>
    </row>
    <row r="891" spans="1:19">
      <c r="A891" s="4"/>
      <c r="B891" s="4"/>
      <c r="C891" s="4"/>
      <c r="D891" s="4"/>
      <c r="E891" s="4"/>
      <c r="F891" s="4"/>
      <c r="G891" s="4"/>
      <c r="H891" s="4"/>
      <c r="I891" s="4"/>
      <c r="J891" s="4"/>
      <c r="K891" s="4"/>
      <c r="L891" s="4"/>
      <c r="M891" s="4"/>
      <c r="N891" s="4"/>
      <c r="O891" s="4"/>
      <c r="P891" s="4"/>
      <c r="Q891" s="4"/>
      <c r="R891" s="4"/>
      <c r="S891" s="4"/>
    </row>
    <row r="892" spans="1:19">
      <c r="A892" s="4"/>
      <c r="B892" s="4"/>
      <c r="C892" s="4"/>
      <c r="D892" s="4"/>
      <c r="E892" s="4"/>
      <c r="F892" s="4"/>
      <c r="G892" s="4"/>
      <c r="H892" s="4"/>
      <c r="I892" s="4"/>
      <c r="J892" s="4"/>
      <c r="K892" s="4"/>
      <c r="L892" s="4"/>
      <c r="M892" s="4"/>
      <c r="N892" s="4"/>
      <c r="O892" s="4"/>
      <c r="P892" s="4"/>
      <c r="Q892" s="4"/>
      <c r="R892" s="4"/>
      <c r="S892" s="4"/>
    </row>
    <row r="893" spans="1:19">
      <c r="A893" s="4"/>
      <c r="B893" s="4"/>
      <c r="C893" s="4"/>
      <c r="D893" s="4"/>
      <c r="E893" s="4"/>
      <c r="F893" s="4"/>
      <c r="G893" s="4"/>
      <c r="H893" s="4"/>
      <c r="I893" s="4"/>
      <c r="J893" s="4"/>
      <c r="K893" s="4"/>
      <c r="L893" s="4"/>
      <c r="M893" s="4"/>
      <c r="N893" s="4"/>
      <c r="O893" s="4"/>
      <c r="P893" s="4"/>
      <c r="Q893" s="4"/>
      <c r="R893" s="4"/>
      <c r="S893" s="4"/>
    </row>
    <row r="894" spans="1:19">
      <c r="A894" s="4"/>
      <c r="B894" s="4"/>
      <c r="C894" s="4"/>
      <c r="D894" s="4"/>
      <c r="E894" s="4"/>
      <c r="F894" s="4"/>
      <c r="G894" s="4"/>
      <c r="H894" s="4"/>
      <c r="I894" s="4"/>
      <c r="J894" s="4"/>
      <c r="K894" s="4"/>
      <c r="L894" s="4"/>
      <c r="M894" s="4"/>
      <c r="N894" s="4"/>
      <c r="O894" s="4"/>
      <c r="P894" s="4"/>
      <c r="Q894" s="4"/>
      <c r="R894" s="4"/>
      <c r="S894" s="4"/>
    </row>
    <row r="895" spans="1:19">
      <c r="A895" s="4"/>
      <c r="B895" s="4"/>
      <c r="C895" s="4"/>
      <c r="D895" s="4"/>
      <c r="E895" s="4"/>
      <c r="F895" s="4"/>
      <c r="G895" s="4"/>
      <c r="H895" s="4"/>
      <c r="I895" s="4"/>
      <c r="J895" s="4"/>
      <c r="K895" s="4"/>
      <c r="L895" s="4"/>
      <c r="M895" s="4"/>
      <c r="N895" s="4"/>
      <c r="O895" s="4"/>
      <c r="P895" s="4"/>
      <c r="Q895" s="4"/>
      <c r="R895" s="4"/>
      <c r="S895" s="4"/>
    </row>
    <row r="896" spans="1:19">
      <c r="A896" s="4"/>
      <c r="B896" s="4"/>
      <c r="C896" s="4"/>
      <c r="D896" s="4"/>
      <c r="E896" s="4"/>
      <c r="F896" s="4"/>
      <c r="G896" s="4"/>
      <c r="H896" s="4"/>
      <c r="I896" s="4"/>
      <c r="J896" s="4"/>
      <c r="K896" s="4"/>
      <c r="L896" s="4"/>
      <c r="M896" s="4"/>
      <c r="N896" s="4"/>
      <c r="O896" s="4"/>
      <c r="P896" s="4"/>
      <c r="Q896" s="4"/>
      <c r="R896" s="4"/>
      <c r="S896" s="4"/>
    </row>
    <row r="897" spans="1:19">
      <c r="A897" s="4"/>
      <c r="B897" s="4"/>
      <c r="C897" s="4"/>
      <c r="D897" s="4"/>
      <c r="E897" s="4"/>
      <c r="F897" s="4"/>
      <c r="G897" s="4"/>
      <c r="H897" s="4"/>
      <c r="I897" s="4"/>
      <c r="J897" s="4"/>
      <c r="K897" s="4"/>
      <c r="L897" s="4"/>
      <c r="M897" s="4"/>
      <c r="N897" s="4"/>
      <c r="O897" s="4"/>
      <c r="P897" s="4"/>
      <c r="Q897" s="4"/>
      <c r="R897" s="4"/>
      <c r="S897" s="4"/>
    </row>
    <row r="898" spans="1:19">
      <c r="A898" s="4"/>
      <c r="B898" s="4"/>
      <c r="C898" s="4"/>
      <c r="D898" s="4"/>
      <c r="E898" s="4"/>
      <c r="F898" s="4"/>
      <c r="G898" s="4"/>
      <c r="H898" s="4"/>
      <c r="I898" s="4"/>
      <c r="J898" s="4"/>
      <c r="K898" s="4"/>
      <c r="L898" s="4"/>
      <c r="M898" s="4"/>
      <c r="N898" s="4"/>
      <c r="O898" s="4"/>
      <c r="P898" s="4"/>
      <c r="Q898" s="4"/>
      <c r="R898" s="4"/>
      <c r="S898" s="4"/>
    </row>
    <row r="899" spans="1:19">
      <c r="A899" s="4"/>
      <c r="B899" s="4"/>
      <c r="C899" s="4"/>
      <c r="D899" s="4"/>
      <c r="E899" s="4"/>
      <c r="F899" s="4"/>
      <c r="G899" s="4"/>
      <c r="H899" s="4"/>
      <c r="I899" s="4"/>
      <c r="J899" s="4"/>
      <c r="K899" s="4"/>
      <c r="L899" s="4"/>
      <c r="M899" s="4"/>
      <c r="N899" s="4"/>
      <c r="O899" s="4"/>
      <c r="P899" s="4"/>
      <c r="Q899" s="4"/>
      <c r="R899" s="4"/>
      <c r="S899" s="4"/>
    </row>
    <row r="900" spans="1:19">
      <c r="A900" s="4"/>
      <c r="B900" s="4"/>
      <c r="C900" s="4"/>
      <c r="D900" s="4"/>
      <c r="E900" s="4"/>
      <c r="F900" s="4"/>
      <c r="G900" s="4"/>
      <c r="H900" s="4"/>
      <c r="I900" s="4"/>
      <c r="J900" s="4"/>
      <c r="K900" s="4"/>
      <c r="L900" s="4"/>
      <c r="M900" s="4"/>
      <c r="N900" s="4"/>
      <c r="O900" s="4"/>
      <c r="P900" s="4"/>
      <c r="Q900" s="4"/>
      <c r="R900" s="4"/>
      <c r="S900" s="4"/>
    </row>
    <row r="901" spans="1:19">
      <c r="A901" s="4"/>
      <c r="B901" s="4"/>
      <c r="C901" s="4"/>
      <c r="D901" s="4"/>
      <c r="E901" s="4"/>
      <c r="F901" s="4"/>
      <c r="G901" s="4"/>
      <c r="H901" s="4"/>
      <c r="I901" s="4"/>
      <c r="J901" s="4"/>
      <c r="K901" s="4"/>
      <c r="L901" s="4"/>
      <c r="M901" s="4"/>
      <c r="N901" s="4"/>
      <c r="O901" s="4"/>
      <c r="P901" s="4"/>
      <c r="Q901" s="4"/>
      <c r="R901" s="4"/>
      <c r="S901" s="4"/>
    </row>
    <row r="902" spans="1:19">
      <c r="A902" s="4"/>
      <c r="B902" s="4"/>
      <c r="C902" s="4"/>
      <c r="D902" s="4"/>
      <c r="E902" s="4"/>
      <c r="F902" s="4"/>
      <c r="G902" s="4"/>
      <c r="H902" s="4"/>
      <c r="I902" s="4"/>
      <c r="J902" s="4"/>
      <c r="K902" s="4"/>
      <c r="L902" s="4"/>
      <c r="M902" s="4"/>
      <c r="N902" s="4"/>
      <c r="O902" s="4"/>
      <c r="P902" s="4"/>
      <c r="Q902" s="4"/>
      <c r="R902" s="4"/>
      <c r="S902" s="4"/>
    </row>
    <row r="903" spans="1:19">
      <c r="A903" s="4"/>
      <c r="B903" s="4"/>
      <c r="C903" s="4"/>
      <c r="D903" s="4"/>
      <c r="E903" s="4"/>
      <c r="F903" s="4"/>
      <c r="G903" s="4"/>
      <c r="H903" s="4"/>
      <c r="I903" s="4"/>
      <c r="J903" s="4"/>
      <c r="K903" s="4"/>
      <c r="L903" s="4"/>
      <c r="M903" s="4"/>
      <c r="N903" s="4"/>
      <c r="O903" s="4"/>
      <c r="P903" s="4"/>
      <c r="Q903" s="4"/>
      <c r="R903" s="4"/>
      <c r="S903" s="4"/>
    </row>
    <row r="904" spans="1:19">
      <c r="A904" s="4"/>
      <c r="B904" s="4"/>
      <c r="C904" s="4"/>
      <c r="D904" s="4"/>
      <c r="E904" s="4"/>
      <c r="F904" s="4"/>
      <c r="G904" s="4"/>
      <c r="H904" s="4"/>
      <c r="I904" s="4"/>
      <c r="J904" s="4"/>
      <c r="K904" s="4"/>
      <c r="L904" s="4"/>
      <c r="M904" s="4"/>
      <c r="N904" s="4"/>
      <c r="O904" s="4"/>
      <c r="P904" s="4"/>
      <c r="Q904" s="4"/>
      <c r="R904" s="4"/>
      <c r="S904" s="4"/>
    </row>
    <row r="905" spans="1:19">
      <c r="A905" s="4"/>
      <c r="B905" s="4"/>
      <c r="C905" s="4"/>
      <c r="D905" s="4"/>
      <c r="E905" s="4"/>
      <c r="F905" s="4"/>
      <c r="G905" s="4"/>
      <c r="H905" s="4"/>
      <c r="I905" s="4"/>
      <c r="J905" s="4"/>
      <c r="K905" s="4"/>
      <c r="L905" s="4"/>
      <c r="M905" s="4"/>
      <c r="N905" s="4"/>
      <c r="O905" s="4"/>
      <c r="P905" s="4"/>
      <c r="Q905" s="4"/>
      <c r="R905" s="4"/>
      <c r="S905" s="4"/>
    </row>
    <row r="906" spans="1:19">
      <c r="A906" s="4"/>
      <c r="B906" s="4"/>
      <c r="C906" s="4"/>
      <c r="D906" s="4"/>
      <c r="E906" s="4"/>
      <c r="F906" s="4"/>
      <c r="G906" s="4"/>
      <c r="H906" s="4"/>
      <c r="I906" s="4"/>
      <c r="J906" s="4"/>
      <c r="K906" s="4"/>
      <c r="L906" s="4"/>
      <c r="M906" s="4"/>
      <c r="N906" s="4"/>
      <c r="O906" s="4"/>
      <c r="P906" s="4"/>
      <c r="Q906" s="4"/>
      <c r="R906" s="4"/>
      <c r="S906" s="4"/>
    </row>
    <row r="907" spans="1:19">
      <c r="A907" s="4"/>
      <c r="B907" s="4"/>
      <c r="C907" s="4"/>
      <c r="D907" s="4"/>
      <c r="E907" s="4"/>
      <c r="F907" s="4"/>
      <c r="G907" s="4"/>
      <c r="H907" s="4"/>
      <c r="I907" s="4"/>
      <c r="J907" s="4"/>
      <c r="K907" s="4"/>
      <c r="L907" s="4"/>
      <c r="M907" s="4"/>
      <c r="N907" s="4"/>
      <c r="O907" s="4"/>
      <c r="P907" s="4"/>
      <c r="Q907" s="4"/>
      <c r="R907" s="4"/>
      <c r="S907" s="4"/>
    </row>
    <row r="908" spans="1:19">
      <c r="A908" s="4"/>
      <c r="B908" s="4"/>
      <c r="C908" s="4"/>
      <c r="D908" s="4"/>
      <c r="E908" s="4"/>
      <c r="F908" s="4"/>
      <c r="G908" s="4"/>
      <c r="H908" s="4"/>
      <c r="I908" s="4"/>
      <c r="J908" s="4"/>
      <c r="K908" s="4"/>
      <c r="L908" s="4"/>
      <c r="M908" s="4"/>
      <c r="N908" s="4"/>
      <c r="O908" s="4"/>
      <c r="P908" s="4"/>
      <c r="Q908" s="4"/>
      <c r="R908" s="4"/>
      <c r="S908" s="4"/>
    </row>
    <row r="909" spans="1:19">
      <c r="A909" s="4"/>
      <c r="B909" s="4"/>
      <c r="C909" s="4"/>
      <c r="D909" s="4"/>
      <c r="E909" s="4"/>
      <c r="F909" s="4"/>
      <c r="G909" s="4"/>
      <c r="H909" s="4"/>
      <c r="I909" s="4"/>
      <c r="J909" s="4"/>
      <c r="K909" s="4"/>
      <c r="L909" s="4"/>
      <c r="M909" s="4"/>
      <c r="N909" s="4"/>
      <c r="O909" s="4"/>
      <c r="P909" s="4"/>
      <c r="Q909" s="4"/>
      <c r="R909" s="4"/>
      <c r="S909" s="4"/>
    </row>
    <row r="910" spans="1:19">
      <c r="A910" s="4"/>
      <c r="B910" s="4"/>
      <c r="C910" s="4"/>
      <c r="D910" s="4"/>
      <c r="E910" s="4"/>
      <c r="F910" s="4"/>
      <c r="G910" s="4"/>
      <c r="H910" s="4"/>
      <c r="I910" s="4"/>
      <c r="J910" s="4"/>
      <c r="K910" s="4"/>
      <c r="L910" s="4"/>
      <c r="M910" s="4"/>
      <c r="N910" s="4"/>
      <c r="O910" s="4"/>
      <c r="P910" s="4"/>
      <c r="Q910" s="4"/>
      <c r="R910" s="4"/>
      <c r="S910" s="4"/>
    </row>
    <row r="911" spans="1:19">
      <c r="A911" s="4"/>
      <c r="B911" s="4"/>
      <c r="C911" s="4"/>
      <c r="D911" s="4"/>
      <c r="E911" s="4"/>
      <c r="F911" s="4"/>
      <c r="G911" s="4"/>
      <c r="H911" s="4"/>
      <c r="I911" s="4"/>
      <c r="J911" s="4"/>
      <c r="K911" s="4"/>
      <c r="L911" s="4"/>
      <c r="M911" s="4"/>
      <c r="N911" s="4"/>
      <c r="O911" s="4"/>
      <c r="P911" s="4"/>
      <c r="Q911" s="4"/>
      <c r="R911" s="4"/>
      <c r="S911" s="4"/>
    </row>
    <row r="912" spans="1:19">
      <c r="A912" s="4"/>
      <c r="B912" s="4"/>
      <c r="C912" s="4"/>
      <c r="D912" s="4"/>
      <c r="E912" s="4"/>
      <c r="F912" s="4"/>
      <c r="G912" s="4"/>
      <c r="H912" s="4"/>
      <c r="I912" s="4"/>
      <c r="J912" s="4"/>
      <c r="K912" s="4"/>
      <c r="L912" s="4"/>
      <c r="M912" s="4"/>
      <c r="N912" s="4"/>
      <c r="O912" s="4"/>
      <c r="P912" s="4"/>
      <c r="Q912" s="4"/>
      <c r="R912" s="4"/>
      <c r="S912" s="4"/>
    </row>
    <row r="913" spans="1:19">
      <c r="A913" s="4"/>
      <c r="B913" s="4"/>
      <c r="C913" s="4"/>
      <c r="D913" s="4"/>
      <c r="E913" s="4"/>
      <c r="F913" s="4"/>
      <c r="G913" s="4"/>
      <c r="H913" s="4"/>
      <c r="I913" s="4"/>
      <c r="J913" s="4"/>
      <c r="K913" s="4"/>
      <c r="L913" s="4"/>
      <c r="M913" s="4"/>
      <c r="N913" s="4"/>
      <c r="O913" s="4"/>
      <c r="P913" s="4"/>
      <c r="Q913" s="4"/>
      <c r="R913" s="4"/>
      <c r="S913" s="4"/>
    </row>
    <row r="914" spans="1:19">
      <c r="A914" s="4"/>
      <c r="B914" s="4"/>
      <c r="C914" s="4"/>
      <c r="D914" s="4"/>
      <c r="E914" s="4"/>
      <c r="F914" s="4"/>
      <c r="G914" s="4"/>
      <c r="H914" s="4"/>
      <c r="I914" s="4"/>
      <c r="J914" s="4"/>
      <c r="K914" s="4"/>
      <c r="L914" s="4"/>
      <c r="M914" s="4"/>
      <c r="N914" s="4"/>
      <c r="O914" s="4"/>
      <c r="P914" s="4"/>
      <c r="Q914" s="4"/>
      <c r="R914" s="4"/>
      <c r="S914" s="4"/>
    </row>
    <row r="915" spans="1:19">
      <c r="A915" s="4"/>
      <c r="B915" s="4"/>
      <c r="C915" s="4"/>
      <c r="D915" s="4"/>
      <c r="E915" s="4"/>
      <c r="F915" s="4"/>
      <c r="G915" s="4"/>
      <c r="H915" s="4"/>
      <c r="I915" s="4"/>
      <c r="J915" s="4"/>
      <c r="K915" s="4"/>
      <c r="L915" s="4"/>
      <c r="M915" s="4"/>
      <c r="N915" s="4"/>
      <c r="O915" s="4"/>
      <c r="P915" s="4"/>
      <c r="Q915" s="4"/>
      <c r="R915" s="4"/>
      <c r="S915" s="4"/>
    </row>
    <row r="916" spans="1:19">
      <c r="A916" s="4"/>
      <c r="B916" s="4"/>
      <c r="C916" s="4"/>
      <c r="D916" s="4"/>
      <c r="E916" s="4"/>
      <c r="F916" s="4"/>
      <c r="G916" s="4"/>
      <c r="H916" s="4"/>
      <c r="I916" s="4"/>
      <c r="J916" s="4"/>
      <c r="K916" s="4"/>
      <c r="L916" s="4"/>
      <c r="M916" s="4"/>
      <c r="N916" s="4"/>
      <c r="O916" s="4"/>
      <c r="P916" s="4"/>
      <c r="Q916" s="4"/>
      <c r="R916" s="4"/>
      <c r="S916" s="4"/>
    </row>
    <row r="917" spans="1:19">
      <c r="A917" s="4"/>
      <c r="B917" s="4"/>
      <c r="C917" s="4"/>
      <c r="D917" s="4"/>
      <c r="E917" s="4"/>
      <c r="F917" s="4"/>
      <c r="G917" s="4"/>
      <c r="H917" s="4"/>
      <c r="I917" s="4"/>
      <c r="J917" s="4"/>
      <c r="K917" s="4"/>
      <c r="L917" s="4"/>
      <c r="M917" s="4"/>
      <c r="N917" s="4"/>
      <c r="O917" s="4"/>
      <c r="P917" s="4"/>
      <c r="Q917" s="4"/>
      <c r="R917" s="4"/>
      <c r="S917" s="4"/>
    </row>
    <row r="918" spans="1:19">
      <c r="A918" s="4"/>
      <c r="B918" s="4"/>
      <c r="C918" s="4"/>
      <c r="D918" s="4"/>
      <c r="E918" s="4"/>
      <c r="F918" s="4"/>
      <c r="G918" s="4"/>
      <c r="H918" s="4"/>
      <c r="I918" s="4"/>
      <c r="J918" s="4"/>
      <c r="K918" s="4"/>
      <c r="L918" s="4"/>
      <c r="M918" s="4"/>
      <c r="N918" s="4"/>
      <c r="O918" s="4"/>
      <c r="P918" s="4"/>
      <c r="Q918" s="4"/>
      <c r="R918" s="4"/>
      <c r="S918" s="4"/>
    </row>
    <row r="919" spans="1:19">
      <c r="A919" s="4"/>
      <c r="B919" s="4"/>
      <c r="C919" s="4"/>
      <c r="D919" s="4"/>
      <c r="E919" s="4"/>
      <c r="F919" s="4"/>
      <c r="G919" s="4"/>
      <c r="H919" s="4"/>
      <c r="I919" s="4"/>
      <c r="J919" s="4"/>
      <c r="K919" s="4"/>
      <c r="L919" s="4"/>
      <c r="M919" s="4"/>
      <c r="N919" s="4"/>
      <c r="O919" s="4"/>
      <c r="P919" s="4"/>
      <c r="Q919" s="4"/>
      <c r="R919" s="4"/>
      <c r="S919" s="4"/>
    </row>
    <row r="920" spans="1:19">
      <c r="A920" s="4"/>
      <c r="B920" s="4"/>
      <c r="C920" s="4"/>
      <c r="D920" s="4"/>
      <c r="E920" s="4"/>
      <c r="F920" s="4"/>
      <c r="G920" s="4"/>
      <c r="H920" s="4"/>
      <c r="I920" s="4"/>
      <c r="J920" s="4"/>
      <c r="K920" s="4"/>
      <c r="L920" s="4"/>
      <c r="M920" s="4"/>
      <c r="N920" s="4"/>
      <c r="O920" s="4"/>
      <c r="P920" s="4"/>
      <c r="Q920" s="4"/>
      <c r="R920" s="4"/>
      <c r="S920" s="4"/>
    </row>
    <row r="921" spans="1:19">
      <c r="A921" s="4"/>
      <c r="B921" s="4"/>
      <c r="C921" s="4"/>
      <c r="D921" s="4"/>
      <c r="E921" s="4"/>
      <c r="F921" s="4"/>
      <c r="G921" s="4"/>
      <c r="H921" s="4"/>
      <c r="I921" s="4"/>
      <c r="J921" s="4"/>
      <c r="K921" s="4"/>
      <c r="L921" s="4"/>
      <c r="M921" s="4"/>
      <c r="N921" s="4"/>
      <c r="O921" s="4"/>
      <c r="P921" s="4"/>
      <c r="Q921" s="4"/>
      <c r="R921" s="4"/>
      <c r="S921" s="4"/>
    </row>
    <row r="922" spans="1:19">
      <c r="A922" s="4"/>
      <c r="B922" s="4"/>
      <c r="C922" s="4"/>
      <c r="D922" s="4"/>
      <c r="E922" s="4"/>
      <c r="F922" s="4"/>
      <c r="G922" s="4"/>
      <c r="H922" s="4"/>
      <c r="I922" s="4"/>
      <c r="J922" s="4"/>
      <c r="K922" s="4"/>
      <c r="L922" s="4"/>
      <c r="M922" s="4"/>
      <c r="N922" s="4"/>
      <c r="O922" s="4"/>
      <c r="P922" s="4"/>
      <c r="Q922" s="4"/>
      <c r="R922" s="4"/>
      <c r="S922" s="4"/>
    </row>
    <row r="923" spans="1:19">
      <c r="A923" s="4"/>
      <c r="B923" s="4"/>
      <c r="C923" s="4"/>
      <c r="D923" s="4"/>
      <c r="E923" s="4"/>
      <c r="F923" s="4"/>
      <c r="G923" s="4"/>
      <c r="H923" s="4"/>
      <c r="I923" s="4"/>
      <c r="J923" s="4"/>
      <c r="K923" s="4"/>
      <c r="L923" s="4"/>
      <c r="M923" s="4"/>
      <c r="N923" s="4"/>
      <c r="O923" s="4"/>
      <c r="P923" s="4"/>
      <c r="Q923" s="4"/>
      <c r="R923" s="4"/>
      <c r="S923" s="4"/>
    </row>
    <row r="924" spans="1:19">
      <c r="A924" s="4"/>
      <c r="B924" s="4"/>
      <c r="C924" s="4"/>
      <c r="D924" s="4"/>
      <c r="E924" s="4"/>
      <c r="F924" s="4"/>
      <c r="G924" s="4"/>
      <c r="H924" s="4"/>
      <c r="I924" s="4"/>
      <c r="J924" s="4"/>
      <c r="K924" s="4"/>
      <c r="L924" s="4"/>
      <c r="M924" s="4"/>
      <c r="N924" s="4"/>
      <c r="O924" s="4"/>
      <c r="P924" s="4"/>
      <c r="Q924" s="4"/>
      <c r="R924" s="4"/>
      <c r="S924" s="4"/>
    </row>
    <row r="925" spans="1:19">
      <c r="A925" s="4"/>
      <c r="B925" s="4"/>
      <c r="C925" s="4"/>
      <c r="D925" s="4"/>
      <c r="E925" s="4"/>
      <c r="F925" s="4"/>
      <c r="G925" s="4"/>
      <c r="H925" s="4"/>
      <c r="I925" s="4"/>
      <c r="J925" s="4"/>
      <c r="K925" s="4"/>
      <c r="L925" s="4"/>
      <c r="M925" s="4"/>
      <c r="N925" s="4"/>
      <c r="O925" s="4"/>
      <c r="P925" s="4"/>
      <c r="Q925" s="4"/>
      <c r="R925" s="4"/>
      <c r="S925" s="4"/>
    </row>
    <row r="926" spans="1:19">
      <c r="A926" s="4"/>
      <c r="B926" s="4"/>
      <c r="C926" s="4"/>
      <c r="D926" s="4"/>
      <c r="E926" s="4"/>
      <c r="F926" s="4"/>
      <c r="G926" s="4"/>
      <c r="H926" s="4"/>
      <c r="I926" s="4"/>
      <c r="J926" s="4"/>
      <c r="K926" s="4"/>
      <c r="L926" s="4"/>
      <c r="M926" s="4"/>
      <c r="N926" s="4"/>
      <c r="O926" s="4"/>
      <c r="P926" s="4"/>
      <c r="Q926" s="4"/>
      <c r="R926" s="4"/>
      <c r="S926" s="4"/>
    </row>
    <row r="927" spans="1:19">
      <c r="A927" s="4"/>
      <c r="B927" s="4"/>
      <c r="C927" s="4"/>
      <c r="D927" s="4"/>
      <c r="E927" s="4"/>
      <c r="F927" s="4"/>
      <c r="G927" s="4"/>
      <c r="H927" s="4"/>
      <c r="I927" s="4"/>
      <c r="J927" s="4"/>
      <c r="K927" s="4"/>
      <c r="L927" s="4"/>
      <c r="M927" s="4"/>
      <c r="N927" s="4"/>
      <c r="O927" s="4"/>
      <c r="P927" s="4"/>
      <c r="Q927" s="4"/>
      <c r="R927" s="4"/>
      <c r="S927" s="4"/>
    </row>
    <row r="928" spans="1:19">
      <c r="A928" s="4"/>
      <c r="B928" s="4"/>
      <c r="C928" s="4"/>
      <c r="D928" s="4"/>
      <c r="E928" s="4"/>
      <c r="F928" s="4"/>
      <c r="G928" s="4"/>
      <c r="H928" s="4"/>
      <c r="I928" s="4"/>
      <c r="J928" s="4"/>
      <c r="K928" s="4"/>
      <c r="L928" s="4"/>
      <c r="M928" s="4"/>
      <c r="N928" s="4"/>
      <c r="O928" s="4"/>
      <c r="P928" s="4"/>
      <c r="Q928" s="4"/>
      <c r="R928" s="4"/>
      <c r="S928" s="4"/>
    </row>
    <row r="929" spans="1:19">
      <c r="A929" s="4"/>
      <c r="B929" s="4"/>
      <c r="C929" s="4"/>
      <c r="D929" s="4"/>
      <c r="E929" s="4"/>
      <c r="F929" s="4"/>
      <c r="G929" s="4"/>
      <c r="H929" s="4"/>
      <c r="I929" s="4"/>
      <c r="J929" s="4"/>
      <c r="K929" s="4"/>
      <c r="L929" s="4"/>
      <c r="M929" s="4"/>
      <c r="N929" s="4"/>
      <c r="O929" s="4"/>
      <c r="P929" s="4"/>
      <c r="Q929" s="4"/>
      <c r="R929" s="4"/>
      <c r="S929" s="4"/>
    </row>
    <row r="930" spans="1:19">
      <c r="A930" s="4"/>
      <c r="B930" s="4"/>
      <c r="C930" s="4"/>
      <c r="D930" s="4"/>
      <c r="E930" s="4"/>
      <c r="F930" s="4"/>
      <c r="G930" s="4"/>
      <c r="H930" s="4"/>
      <c r="I930" s="4"/>
      <c r="J930" s="4"/>
      <c r="K930" s="4"/>
      <c r="L930" s="4"/>
      <c r="M930" s="4"/>
      <c r="N930" s="4"/>
      <c r="O930" s="4"/>
      <c r="P930" s="4"/>
      <c r="Q930" s="4"/>
      <c r="R930" s="4"/>
      <c r="S930" s="4"/>
    </row>
    <row r="931" spans="1:19">
      <c r="A931" s="4"/>
      <c r="B931" s="4"/>
      <c r="C931" s="4"/>
      <c r="D931" s="4"/>
      <c r="E931" s="4"/>
      <c r="F931" s="4"/>
      <c r="G931" s="4"/>
      <c r="H931" s="4"/>
      <c r="I931" s="4"/>
      <c r="J931" s="4"/>
      <c r="K931" s="4"/>
      <c r="L931" s="4"/>
      <c r="M931" s="4"/>
      <c r="N931" s="4"/>
      <c r="O931" s="4"/>
      <c r="P931" s="4"/>
      <c r="Q931" s="4"/>
      <c r="R931" s="4"/>
      <c r="S931" s="4"/>
    </row>
    <row r="932" spans="1:19">
      <c r="A932" s="4"/>
      <c r="B932" s="4"/>
      <c r="C932" s="4"/>
      <c r="D932" s="4"/>
      <c r="E932" s="4"/>
      <c r="F932" s="4"/>
      <c r="G932" s="4"/>
      <c r="H932" s="4"/>
      <c r="I932" s="4"/>
      <c r="J932" s="4"/>
      <c r="K932" s="4"/>
      <c r="L932" s="4"/>
      <c r="M932" s="4"/>
      <c r="N932" s="4"/>
      <c r="O932" s="4"/>
      <c r="P932" s="4"/>
      <c r="Q932" s="4"/>
      <c r="R932" s="4"/>
      <c r="S932" s="4"/>
    </row>
    <row r="933" spans="1:19">
      <c r="A933" s="4"/>
      <c r="B933" s="4"/>
      <c r="C933" s="4"/>
      <c r="D933" s="4"/>
      <c r="E933" s="4"/>
      <c r="F933" s="4"/>
      <c r="G933" s="4"/>
      <c r="H933" s="4"/>
      <c r="I933" s="4"/>
      <c r="J933" s="4"/>
      <c r="K933" s="4"/>
      <c r="L933" s="4"/>
      <c r="M933" s="4"/>
      <c r="N933" s="4"/>
      <c r="O933" s="4"/>
      <c r="P933" s="4"/>
      <c r="Q933" s="4"/>
      <c r="R933" s="4"/>
      <c r="S933" s="4"/>
    </row>
    <row r="934" spans="1:19">
      <c r="A934" s="4"/>
      <c r="B934" s="4"/>
      <c r="C934" s="4"/>
      <c r="D934" s="4"/>
      <c r="E934" s="4"/>
      <c r="F934" s="4"/>
      <c r="G934" s="4"/>
      <c r="H934" s="4"/>
      <c r="I934" s="4"/>
      <c r="J934" s="4"/>
      <c r="K934" s="4"/>
      <c r="L934" s="4"/>
      <c r="M934" s="4"/>
      <c r="N934" s="4"/>
      <c r="O934" s="4"/>
      <c r="P934" s="4"/>
      <c r="Q934" s="4"/>
      <c r="R934" s="4"/>
      <c r="S934" s="4"/>
    </row>
    <row r="935" spans="1:19">
      <c r="A935" s="4"/>
      <c r="B935" s="4"/>
      <c r="C935" s="4"/>
      <c r="D935" s="4"/>
      <c r="E935" s="4"/>
      <c r="F935" s="4"/>
      <c r="G935" s="4"/>
      <c r="H935" s="4"/>
      <c r="I935" s="4"/>
      <c r="J935" s="4"/>
      <c r="K935" s="4"/>
      <c r="L935" s="4"/>
      <c r="M935" s="4"/>
      <c r="N935" s="4"/>
      <c r="O935" s="4"/>
      <c r="P935" s="4"/>
      <c r="Q935" s="4"/>
      <c r="R935" s="4"/>
      <c r="S935" s="4"/>
    </row>
    <row r="936" spans="1:19">
      <c r="A936" s="4"/>
      <c r="B936" s="4"/>
      <c r="C936" s="4"/>
      <c r="D936" s="4"/>
      <c r="E936" s="4"/>
      <c r="F936" s="4"/>
      <c r="G936" s="4"/>
      <c r="H936" s="4"/>
      <c r="I936" s="4"/>
      <c r="J936" s="4"/>
      <c r="K936" s="4"/>
      <c r="L936" s="4"/>
      <c r="M936" s="4"/>
      <c r="N936" s="4"/>
      <c r="O936" s="4"/>
      <c r="P936" s="4"/>
      <c r="Q936" s="4"/>
      <c r="R936" s="4"/>
      <c r="S936" s="4"/>
    </row>
    <row r="937" spans="1:19">
      <c r="A937" s="4"/>
      <c r="B937" s="4"/>
      <c r="C937" s="4"/>
      <c r="D937" s="4"/>
      <c r="E937" s="4"/>
      <c r="F937" s="4"/>
      <c r="G937" s="4"/>
      <c r="H937" s="4"/>
      <c r="I937" s="4"/>
      <c r="J937" s="4"/>
      <c r="K937" s="4"/>
      <c r="L937" s="4"/>
      <c r="M937" s="4"/>
      <c r="N937" s="4"/>
      <c r="O937" s="4"/>
      <c r="P937" s="4"/>
      <c r="Q937" s="4"/>
      <c r="R937" s="4"/>
      <c r="S937" s="4"/>
    </row>
    <row r="938" spans="1:19">
      <c r="A938" s="4"/>
      <c r="B938" s="4"/>
      <c r="C938" s="4"/>
      <c r="D938" s="4"/>
      <c r="E938" s="4"/>
      <c r="F938" s="4"/>
      <c r="G938" s="4"/>
      <c r="H938" s="4"/>
      <c r="I938" s="4"/>
      <c r="J938" s="4"/>
      <c r="K938" s="4"/>
      <c r="L938" s="4"/>
      <c r="M938" s="4"/>
      <c r="N938" s="4"/>
      <c r="O938" s="4"/>
      <c r="P938" s="4"/>
      <c r="Q938" s="4"/>
      <c r="R938" s="4"/>
      <c r="S938" s="4"/>
    </row>
    <row r="939" spans="1:19">
      <c r="A939" s="4"/>
      <c r="B939" s="4"/>
      <c r="C939" s="4"/>
      <c r="D939" s="4"/>
      <c r="E939" s="4"/>
      <c r="F939" s="4"/>
      <c r="G939" s="4"/>
      <c r="H939" s="4"/>
      <c r="I939" s="4"/>
      <c r="J939" s="4"/>
      <c r="K939" s="4"/>
      <c r="L939" s="4"/>
      <c r="M939" s="4"/>
      <c r="N939" s="4"/>
      <c r="O939" s="4"/>
      <c r="P939" s="4"/>
      <c r="Q939" s="4"/>
      <c r="R939" s="4"/>
      <c r="S939" s="4"/>
    </row>
    <row r="940" spans="1:19">
      <c r="A940" s="4"/>
      <c r="B940" s="4"/>
      <c r="C940" s="4"/>
      <c r="D940" s="4"/>
      <c r="E940" s="4"/>
      <c r="F940" s="4"/>
      <c r="G940" s="4"/>
      <c r="H940" s="4"/>
      <c r="I940" s="4"/>
      <c r="J940" s="4"/>
      <c r="K940" s="4"/>
      <c r="L940" s="4"/>
      <c r="M940" s="4"/>
      <c r="N940" s="4"/>
      <c r="O940" s="4"/>
      <c r="P940" s="4"/>
      <c r="Q940" s="4"/>
      <c r="R940" s="4"/>
      <c r="S940" s="4"/>
    </row>
    <row r="941" spans="1:19">
      <c r="A941" s="4"/>
      <c r="B941" s="4"/>
      <c r="C941" s="4"/>
      <c r="D941" s="4"/>
      <c r="E941" s="4"/>
      <c r="F941" s="4"/>
      <c r="G941" s="4"/>
      <c r="H941" s="4"/>
      <c r="I941" s="4"/>
      <c r="J941" s="4"/>
      <c r="K941" s="4"/>
      <c r="L941" s="4"/>
      <c r="M941" s="4"/>
      <c r="N941" s="4"/>
      <c r="O941" s="4"/>
      <c r="P941" s="4"/>
      <c r="Q941" s="4"/>
      <c r="R941" s="4"/>
      <c r="S941" s="4"/>
    </row>
    <row r="942" spans="1:19">
      <c r="A942" s="4"/>
      <c r="B942" s="4"/>
      <c r="C942" s="4"/>
      <c r="D942" s="4"/>
      <c r="E942" s="4"/>
      <c r="F942" s="4"/>
      <c r="G942" s="4"/>
      <c r="H942" s="4"/>
      <c r="I942" s="4"/>
      <c r="J942" s="4"/>
      <c r="K942" s="4"/>
      <c r="L942" s="4"/>
      <c r="M942" s="4"/>
      <c r="N942" s="4"/>
      <c r="O942" s="4"/>
      <c r="P942" s="4"/>
      <c r="Q942" s="4"/>
      <c r="R942" s="4"/>
      <c r="S942" s="4"/>
    </row>
    <row r="943" spans="1:19">
      <c r="A943" s="4"/>
      <c r="B943" s="4"/>
      <c r="C943" s="4"/>
      <c r="D943" s="4"/>
      <c r="E943" s="4"/>
      <c r="F943" s="4"/>
      <c r="G943" s="4"/>
      <c r="H943" s="4"/>
      <c r="I943" s="4"/>
      <c r="J943" s="4"/>
      <c r="K943" s="4"/>
      <c r="L943" s="4"/>
      <c r="M943" s="4"/>
      <c r="N943" s="4"/>
      <c r="O943" s="4"/>
      <c r="P943" s="4"/>
      <c r="Q943" s="4"/>
      <c r="R943" s="4"/>
      <c r="S943" s="4"/>
    </row>
    <row r="944" spans="1:19">
      <c r="A944" s="4"/>
      <c r="B944" s="4"/>
      <c r="C944" s="4"/>
      <c r="D944" s="4"/>
      <c r="E944" s="4"/>
      <c r="F944" s="4"/>
      <c r="G944" s="4"/>
      <c r="H944" s="4"/>
      <c r="I944" s="4"/>
      <c r="J944" s="4"/>
      <c r="K944" s="4"/>
      <c r="L944" s="4"/>
      <c r="M944" s="4"/>
      <c r="N944" s="4"/>
      <c r="O944" s="4"/>
      <c r="P944" s="4"/>
      <c r="Q944" s="4"/>
      <c r="R944" s="4"/>
      <c r="S944" s="4"/>
    </row>
    <row r="945" spans="1:19">
      <c r="A945" s="4"/>
      <c r="B945" s="4"/>
      <c r="C945" s="4"/>
      <c r="D945" s="4"/>
      <c r="E945" s="4"/>
      <c r="F945" s="4"/>
      <c r="G945" s="4"/>
      <c r="H945" s="4"/>
      <c r="I945" s="4"/>
      <c r="J945" s="4"/>
      <c r="K945" s="4"/>
      <c r="L945" s="4"/>
      <c r="M945" s="4"/>
      <c r="N945" s="4"/>
      <c r="O945" s="4"/>
      <c r="P945" s="4"/>
      <c r="Q945" s="4"/>
      <c r="R945" s="4"/>
      <c r="S945" s="4"/>
    </row>
    <row r="946" spans="1:19">
      <c r="A946" s="4"/>
      <c r="B946" s="4"/>
      <c r="C946" s="4"/>
      <c r="D946" s="4"/>
      <c r="E946" s="4"/>
      <c r="F946" s="4"/>
      <c r="G946" s="4"/>
      <c r="H946" s="4"/>
      <c r="I946" s="4"/>
      <c r="J946" s="4"/>
      <c r="K946" s="4"/>
      <c r="L946" s="4"/>
      <c r="M946" s="4"/>
      <c r="N946" s="4"/>
      <c r="O946" s="4"/>
      <c r="P946" s="4"/>
      <c r="Q946" s="4"/>
      <c r="R946" s="4"/>
      <c r="S946" s="4"/>
    </row>
    <row r="947" spans="1:19">
      <c r="A947" s="4"/>
      <c r="B947" s="4"/>
      <c r="C947" s="4"/>
      <c r="D947" s="4"/>
      <c r="E947" s="4"/>
      <c r="F947" s="4"/>
      <c r="G947" s="4"/>
      <c r="H947" s="4"/>
      <c r="I947" s="4"/>
      <c r="J947" s="4"/>
      <c r="K947" s="4"/>
      <c r="L947" s="4"/>
      <c r="M947" s="4"/>
      <c r="N947" s="4"/>
      <c r="O947" s="4"/>
      <c r="P947" s="4"/>
      <c r="Q947" s="4"/>
      <c r="R947" s="4"/>
      <c r="S947" s="4"/>
    </row>
    <row r="948" spans="1:19">
      <c r="A948" s="4"/>
      <c r="B948" s="4"/>
      <c r="C948" s="4"/>
      <c r="D948" s="4"/>
      <c r="E948" s="4"/>
      <c r="F948" s="4"/>
      <c r="G948" s="4"/>
      <c r="H948" s="4"/>
      <c r="I948" s="4"/>
      <c r="J948" s="4"/>
      <c r="K948" s="4"/>
      <c r="L948" s="4"/>
      <c r="M948" s="4"/>
      <c r="N948" s="4"/>
      <c r="O948" s="4"/>
      <c r="P948" s="4"/>
      <c r="Q948" s="4"/>
      <c r="R948" s="4"/>
      <c r="S948" s="4"/>
    </row>
    <row r="949" spans="1:19">
      <c r="A949" s="4"/>
      <c r="B949" s="4"/>
      <c r="C949" s="4"/>
      <c r="D949" s="4"/>
      <c r="E949" s="4"/>
      <c r="F949" s="4"/>
      <c r="G949" s="4"/>
      <c r="H949" s="4"/>
      <c r="I949" s="4"/>
      <c r="J949" s="4"/>
      <c r="K949" s="4"/>
      <c r="L949" s="4"/>
      <c r="M949" s="4"/>
      <c r="N949" s="4"/>
      <c r="O949" s="4"/>
      <c r="P949" s="4"/>
      <c r="Q949" s="4"/>
      <c r="R949" s="4"/>
      <c r="S949" s="4"/>
    </row>
    <row r="950" spans="1:19">
      <c r="A950" s="4"/>
      <c r="B950" s="4"/>
      <c r="C950" s="4"/>
      <c r="D950" s="4"/>
      <c r="E950" s="4"/>
      <c r="F950" s="4"/>
      <c r="G950" s="4"/>
      <c r="H950" s="4"/>
      <c r="I950" s="4"/>
      <c r="J950" s="4"/>
      <c r="K950" s="4"/>
      <c r="L950" s="4"/>
      <c r="M950" s="4"/>
      <c r="N950" s="4"/>
      <c r="O950" s="4"/>
      <c r="P950" s="4"/>
      <c r="Q950" s="4"/>
      <c r="R950" s="4"/>
      <c r="S950" s="4"/>
    </row>
    <row r="951" spans="1:19">
      <c r="A951" s="4"/>
      <c r="B951" s="4"/>
      <c r="C951" s="4"/>
      <c r="D951" s="4"/>
      <c r="E951" s="4"/>
      <c r="F951" s="4"/>
      <c r="G951" s="4"/>
      <c r="H951" s="4"/>
      <c r="I951" s="4"/>
      <c r="J951" s="4"/>
      <c r="K951" s="4"/>
      <c r="L951" s="4"/>
      <c r="M951" s="4"/>
      <c r="N951" s="4"/>
      <c r="O951" s="4"/>
      <c r="P951" s="4"/>
      <c r="Q951" s="4"/>
      <c r="R951" s="4"/>
      <c r="S951" s="4"/>
    </row>
    <row r="952" spans="1:19">
      <c r="A952" s="4"/>
      <c r="B952" s="4"/>
      <c r="C952" s="4"/>
      <c r="D952" s="4"/>
      <c r="E952" s="4"/>
      <c r="F952" s="4"/>
      <c r="G952" s="4"/>
      <c r="H952" s="4"/>
      <c r="I952" s="4"/>
      <c r="J952" s="4"/>
      <c r="K952" s="4"/>
      <c r="L952" s="4"/>
      <c r="M952" s="4"/>
      <c r="N952" s="4"/>
      <c r="O952" s="4"/>
      <c r="P952" s="4"/>
      <c r="Q952" s="4"/>
      <c r="R952" s="4"/>
      <c r="S952" s="4"/>
    </row>
    <row r="953" spans="1:19">
      <c r="A953" s="4"/>
      <c r="B953" s="4"/>
      <c r="C953" s="4"/>
      <c r="D953" s="4"/>
      <c r="E953" s="4"/>
      <c r="F953" s="4"/>
      <c r="G953" s="4"/>
      <c r="H953" s="4"/>
      <c r="I953" s="4"/>
      <c r="J953" s="4"/>
      <c r="K953" s="4"/>
      <c r="L953" s="4"/>
      <c r="M953" s="4"/>
      <c r="N953" s="4"/>
      <c r="O953" s="4"/>
      <c r="P953" s="4"/>
      <c r="Q953" s="4"/>
      <c r="R953" s="4"/>
      <c r="S953" s="4"/>
    </row>
    <row r="954" spans="1:19">
      <c r="A954" s="4"/>
      <c r="B954" s="4"/>
      <c r="C954" s="4"/>
      <c r="D954" s="4"/>
      <c r="E954" s="4"/>
      <c r="F954" s="4"/>
      <c r="G954" s="4"/>
      <c r="H954" s="4"/>
      <c r="I954" s="4"/>
      <c r="J954" s="4"/>
      <c r="K954" s="4"/>
      <c r="L954" s="4"/>
      <c r="M954" s="4"/>
      <c r="N954" s="4"/>
      <c r="O954" s="4"/>
      <c r="P954" s="4"/>
      <c r="Q954" s="4"/>
      <c r="R954" s="4"/>
      <c r="S954" s="4"/>
    </row>
    <row r="955" spans="1:19">
      <c r="A955" s="4"/>
      <c r="B955" s="4"/>
      <c r="C955" s="4"/>
      <c r="D955" s="4"/>
      <c r="E955" s="4"/>
      <c r="F955" s="4"/>
      <c r="G955" s="4"/>
      <c r="H955" s="4"/>
      <c r="I955" s="4"/>
      <c r="J955" s="4"/>
      <c r="K955" s="4"/>
      <c r="L955" s="4"/>
      <c r="M955" s="4"/>
      <c r="N955" s="4"/>
      <c r="O955" s="4"/>
      <c r="P955" s="4"/>
      <c r="Q955" s="4"/>
      <c r="R955" s="4"/>
      <c r="S955" s="4"/>
    </row>
    <row r="956" spans="1:19">
      <c r="A956" s="4"/>
      <c r="B956" s="4"/>
      <c r="C956" s="4"/>
      <c r="D956" s="4"/>
      <c r="E956" s="4"/>
      <c r="F956" s="4"/>
      <c r="G956" s="4"/>
      <c r="H956" s="4"/>
      <c r="I956" s="4"/>
      <c r="J956" s="4"/>
      <c r="K956" s="4"/>
      <c r="L956" s="4"/>
      <c r="M956" s="4"/>
      <c r="N956" s="4"/>
      <c r="O956" s="4"/>
      <c r="P956" s="4"/>
      <c r="Q956" s="4"/>
      <c r="R956" s="4"/>
      <c r="S956" s="4"/>
    </row>
    <row r="957" spans="1:19">
      <c r="A957" s="4"/>
      <c r="B957" s="4"/>
      <c r="C957" s="4"/>
      <c r="D957" s="4"/>
      <c r="E957" s="4"/>
      <c r="F957" s="4"/>
      <c r="G957" s="4"/>
      <c r="H957" s="4"/>
      <c r="I957" s="4"/>
      <c r="J957" s="4"/>
      <c r="K957" s="4"/>
      <c r="L957" s="4"/>
      <c r="M957" s="4"/>
      <c r="N957" s="4"/>
      <c r="O957" s="4"/>
      <c r="P957" s="4"/>
      <c r="Q957" s="4"/>
      <c r="R957" s="4"/>
      <c r="S957" s="4"/>
    </row>
    <row r="958" spans="1:19">
      <c r="A958" s="4"/>
      <c r="B958" s="4"/>
      <c r="C958" s="4"/>
      <c r="D958" s="4"/>
      <c r="E958" s="4"/>
      <c r="F958" s="4"/>
      <c r="G958" s="4"/>
      <c r="H958" s="4"/>
      <c r="I958" s="4"/>
      <c r="J958" s="4"/>
      <c r="K958" s="4"/>
      <c r="L958" s="4"/>
      <c r="M958" s="4"/>
      <c r="N958" s="4"/>
      <c r="O958" s="4"/>
      <c r="P958" s="4"/>
      <c r="Q958" s="4"/>
      <c r="R958" s="4"/>
      <c r="S958" s="4"/>
    </row>
    <row r="959" spans="1:19">
      <c r="A959" s="4"/>
      <c r="B959" s="4"/>
      <c r="C959" s="4"/>
      <c r="D959" s="4"/>
      <c r="E959" s="4"/>
      <c r="F959" s="4"/>
      <c r="G959" s="4"/>
      <c r="H959" s="4"/>
      <c r="I959" s="4"/>
      <c r="J959" s="4"/>
      <c r="K959" s="4"/>
      <c r="L959" s="4"/>
      <c r="M959" s="4"/>
      <c r="N959" s="4"/>
      <c r="O959" s="4"/>
      <c r="P959" s="4"/>
      <c r="Q959" s="4"/>
      <c r="R959" s="4"/>
      <c r="S959" s="4"/>
    </row>
    <row r="960" spans="1:19">
      <c r="A960" s="4"/>
      <c r="B960" s="4"/>
      <c r="C960" s="4"/>
      <c r="D960" s="4"/>
      <c r="E960" s="4"/>
      <c r="F960" s="4"/>
      <c r="G960" s="4"/>
      <c r="H960" s="4"/>
      <c r="I960" s="4"/>
      <c r="J960" s="4"/>
      <c r="K960" s="4"/>
      <c r="L960" s="4"/>
      <c r="M960" s="4"/>
      <c r="N960" s="4"/>
      <c r="O960" s="4"/>
      <c r="P960" s="4"/>
      <c r="Q960" s="4"/>
      <c r="R960" s="4"/>
      <c r="S960" s="4"/>
    </row>
    <row r="961" spans="1:19">
      <c r="A961" s="4"/>
      <c r="B961" s="4"/>
      <c r="C961" s="4"/>
      <c r="D961" s="4"/>
      <c r="E961" s="4"/>
      <c r="F961" s="4"/>
      <c r="G961" s="4"/>
      <c r="H961" s="4"/>
      <c r="I961" s="4"/>
      <c r="J961" s="4"/>
      <c r="K961" s="4"/>
      <c r="L961" s="4"/>
      <c r="M961" s="4"/>
      <c r="N961" s="4"/>
      <c r="O961" s="4"/>
      <c r="P961" s="4"/>
      <c r="Q961" s="4"/>
      <c r="R961" s="4"/>
      <c r="S961" s="4"/>
    </row>
    <row r="962" spans="1:19">
      <c r="A962" s="4"/>
      <c r="B962" s="4"/>
      <c r="C962" s="4"/>
      <c r="D962" s="4"/>
      <c r="E962" s="4"/>
      <c r="F962" s="4"/>
      <c r="G962" s="4"/>
      <c r="H962" s="4"/>
      <c r="I962" s="4"/>
      <c r="J962" s="4"/>
      <c r="K962" s="4"/>
      <c r="L962" s="4"/>
      <c r="M962" s="4"/>
      <c r="N962" s="4"/>
      <c r="O962" s="4"/>
      <c r="P962" s="4"/>
      <c r="Q962" s="4"/>
      <c r="R962" s="4"/>
      <c r="S962" s="4"/>
    </row>
    <row r="963" spans="1:19">
      <c r="A963" s="4"/>
      <c r="B963" s="4"/>
      <c r="C963" s="4"/>
      <c r="D963" s="4"/>
      <c r="E963" s="4"/>
      <c r="F963" s="4"/>
      <c r="G963" s="4"/>
      <c r="H963" s="4"/>
      <c r="I963" s="4"/>
      <c r="J963" s="4"/>
      <c r="K963" s="4"/>
      <c r="L963" s="4"/>
      <c r="M963" s="4"/>
      <c r="N963" s="4"/>
      <c r="O963" s="4"/>
      <c r="P963" s="4"/>
      <c r="Q963" s="4"/>
      <c r="R963" s="4"/>
      <c r="S963" s="4"/>
    </row>
    <row r="964" spans="1:19">
      <c r="A964" s="4"/>
      <c r="B964" s="4"/>
      <c r="C964" s="4"/>
      <c r="D964" s="4"/>
      <c r="E964" s="4"/>
      <c r="F964" s="4"/>
      <c r="G964" s="4"/>
      <c r="H964" s="4"/>
      <c r="I964" s="4"/>
      <c r="J964" s="4"/>
      <c r="K964" s="4"/>
      <c r="L964" s="4"/>
      <c r="M964" s="4"/>
      <c r="N964" s="4"/>
      <c r="O964" s="4"/>
      <c r="P964" s="4"/>
      <c r="Q964" s="4"/>
      <c r="R964" s="4"/>
      <c r="S964" s="4"/>
    </row>
    <row r="965" spans="1:19">
      <c r="A965" s="4"/>
      <c r="B965" s="4"/>
      <c r="C965" s="4"/>
      <c r="D965" s="4"/>
      <c r="E965" s="4"/>
      <c r="F965" s="4"/>
      <c r="G965" s="4"/>
      <c r="H965" s="4"/>
      <c r="I965" s="4"/>
      <c r="J965" s="4"/>
      <c r="K965" s="4"/>
      <c r="L965" s="4"/>
      <c r="M965" s="4"/>
      <c r="N965" s="4"/>
      <c r="O965" s="4"/>
      <c r="P965" s="4"/>
      <c r="Q965" s="4"/>
      <c r="R965" s="4"/>
      <c r="S965" s="4"/>
    </row>
    <row r="966" spans="1:19">
      <c r="A966" s="4"/>
      <c r="B966" s="4"/>
      <c r="C966" s="4"/>
      <c r="D966" s="4"/>
      <c r="E966" s="4"/>
      <c r="F966" s="4"/>
      <c r="G966" s="4"/>
      <c r="H966" s="4"/>
      <c r="I966" s="4"/>
      <c r="J966" s="4"/>
      <c r="K966" s="4"/>
      <c r="L966" s="4"/>
      <c r="M966" s="4"/>
      <c r="N966" s="4"/>
      <c r="O966" s="4"/>
      <c r="P966" s="4"/>
      <c r="Q966" s="4"/>
      <c r="R966" s="4"/>
      <c r="S966" s="4"/>
    </row>
    <row r="967" spans="1:19">
      <c r="A967" s="4"/>
      <c r="B967" s="4"/>
      <c r="C967" s="4"/>
      <c r="D967" s="4"/>
      <c r="E967" s="4"/>
      <c r="F967" s="4"/>
      <c r="G967" s="4"/>
      <c r="H967" s="4"/>
      <c r="I967" s="4"/>
      <c r="J967" s="4"/>
      <c r="K967" s="4"/>
      <c r="L967" s="4"/>
      <c r="M967" s="4"/>
      <c r="N967" s="4"/>
      <c r="O967" s="4"/>
      <c r="P967" s="4"/>
      <c r="Q967" s="4"/>
      <c r="R967" s="4"/>
      <c r="S967" s="4"/>
    </row>
    <row r="968" spans="1:19">
      <c r="A968" s="4"/>
      <c r="B968" s="4"/>
      <c r="C968" s="4"/>
      <c r="D968" s="4"/>
      <c r="E968" s="4"/>
      <c r="F968" s="4"/>
      <c r="G968" s="4"/>
      <c r="H968" s="4"/>
      <c r="I968" s="4"/>
      <c r="J968" s="4"/>
      <c r="K968" s="4"/>
      <c r="L968" s="4"/>
      <c r="M968" s="4"/>
      <c r="N968" s="4"/>
      <c r="O968" s="4"/>
      <c r="P968" s="4"/>
      <c r="Q968" s="4"/>
      <c r="R968" s="4"/>
      <c r="S968" s="4"/>
    </row>
    <row r="969" spans="1:19">
      <c r="A969" s="4"/>
      <c r="B969" s="4"/>
      <c r="C969" s="4"/>
      <c r="D969" s="4"/>
      <c r="E969" s="4"/>
      <c r="F969" s="4"/>
      <c r="G969" s="4"/>
      <c r="H969" s="4"/>
      <c r="I969" s="4"/>
      <c r="J969" s="4"/>
      <c r="K969" s="4"/>
      <c r="L969" s="4"/>
      <c r="M969" s="4"/>
      <c r="N969" s="4"/>
      <c r="O969" s="4"/>
      <c r="P969" s="4"/>
      <c r="Q969" s="4"/>
      <c r="R969" s="4"/>
      <c r="S969" s="4"/>
    </row>
    <row r="970" spans="1:19">
      <c r="A970" s="4"/>
      <c r="B970" s="4"/>
      <c r="C970" s="4"/>
      <c r="D970" s="4"/>
      <c r="E970" s="4"/>
      <c r="F970" s="4"/>
      <c r="G970" s="4"/>
      <c r="H970" s="4"/>
      <c r="I970" s="4"/>
      <c r="J970" s="4"/>
      <c r="K970" s="4"/>
      <c r="L970" s="4"/>
      <c r="M970" s="4"/>
      <c r="N970" s="4"/>
      <c r="O970" s="4"/>
      <c r="P970" s="4"/>
      <c r="Q970" s="4"/>
      <c r="R970" s="4"/>
      <c r="S970" s="4"/>
    </row>
    <row r="971" spans="1:19">
      <c r="A971" s="4"/>
      <c r="B971" s="4"/>
      <c r="C971" s="4"/>
      <c r="D971" s="4"/>
      <c r="E971" s="4"/>
      <c r="F971" s="4"/>
      <c r="G971" s="4"/>
      <c r="H971" s="4"/>
      <c r="I971" s="4"/>
      <c r="J971" s="4"/>
      <c r="K971" s="4"/>
      <c r="L971" s="4"/>
      <c r="M971" s="4"/>
      <c r="N971" s="4"/>
      <c r="O971" s="4"/>
      <c r="P971" s="4"/>
      <c r="Q971" s="4"/>
      <c r="R971" s="4"/>
      <c r="S971" s="4"/>
    </row>
    <row r="972" spans="1:19">
      <c r="A972" s="4"/>
      <c r="B972" s="4"/>
      <c r="C972" s="4"/>
      <c r="D972" s="4"/>
      <c r="E972" s="4"/>
      <c r="F972" s="4"/>
      <c r="G972" s="4"/>
      <c r="H972" s="4"/>
      <c r="I972" s="4"/>
      <c r="J972" s="4"/>
      <c r="K972" s="4"/>
      <c r="L972" s="4"/>
      <c r="M972" s="4"/>
      <c r="N972" s="4"/>
      <c r="O972" s="4"/>
      <c r="P972" s="4"/>
      <c r="Q972" s="4"/>
      <c r="R972" s="4"/>
      <c r="S972" s="4"/>
    </row>
    <row r="973" spans="1:19">
      <c r="A973" s="4"/>
      <c r="B973" s="4"/>
      <c r="C973" s="4"/>
      <c r="D973" s="4"/>
      <c r="E973" s="4"/>
      <c r="F973" s="4"/>
      <c r="G973" s="4"/>
      <c r="H973" s="4"/>
      <c r="I973" s="4"/>
      <c r="J973" s="4"/>
      <c r="K973" s="4"/>
      <c r="L973" s="4"/>
      <c r="M973" s="4"/>
      <c r="N973" s="4"/>
      <c r="O973" s="4"/>
      <c r="P973" s="4"/>
      <c r="Q973" s="4"/>
      <c r="R973" s="4"/>
      <c r="S973" s="4"/>
    </row>
    <row r="974" spans="1:19">
      <c r="A974" s="4"/>
      <c r="B974" s="4"/>
      <c r="C974" s="4"/>
      <c r="D974" s="4"/>
      <c r="E974" s="4"/>
      <c r="F974" s="4"/>
      <c r="G974" s="4"/>
      <c r="H974" s="4"/>
      <c r="I974" s="4"/>
      <c r="J974" s="4"/>
      <c r="K974" s="4"/>
      <c r="L974" s="4"/>
      <c r="M974" s="4"/>
      <c r="N974" s="4"/>
      <c r="O974" s="4"/>
      <c r="P974" s="4"/>
      <c r="Q974" s="4"/>
      <c r="R974" s="4"/>
      <c r="S974" s="4"/>
    </row>
    <row r="975" spans="1:19">
      <c r="A975" s="4"/>
      <c r="B975" s="4"/>
      <c r="C975" s="4"/>
      <c r="D975" s="4"/>
      <c r="E975" s="4"/>
      <c r="F975" s="4"/>
      <c r="G975" s="4"/>
      <c r="H975" s="4"/>
      <c r="I975" s="4"/>
      <c r="J975" s="4"/>
      <c r="K975" s="4"/>
      <c r="L975" s="4"/>
      <c r="M975" s="4"/>
      <c r="N975" s="4"/>
      <c r="O975" s="4"/>
      <c r="P975" s="4"/>
      <c r="Q975" s="4"/>
      <c r="R975" s="4"/>
      <c r="S975" s="4"/>
    </row>
    <row r="976" spans="1:19">
      <c r="A976" s="4"/>
      <c r="B976" s="4"/>
      <c r="C976" s="4"/>
      <c r="D976" s="4"/>
      <c r="E976" s="4"/>
      <c r="F976" s="4"/>
      <c r="G976" s="4"/>
      <c r="H976" s="4"/>
      <c r="I976" s="4"/>
      <c r="J976" s="4"/>
      <c r="K976" s="4"/>
      <c r="L976" s="4"/>
      <c r="M976" s="4"/>
      <c r="N976" s="4"/>
      <c r="O976" s="4"/>
      <c r="P976" s="4"/>
      <c r="Q976" s="4"/>
      <c r="R976" s="4"/>
      <c r="S976" s="4"/>
    </row>
    <row r="977" spans="1:19">
      <c r="A977" s="4"/>
      <c r="B977" s="4"/>
      <c r="C977" s="4"/>
      <c r="D977" s="4"/>
      <c r="E977" s="4"/>
      <c r="F977" s="4"/>
      <c r="G977" s="4"/>
      <c r="H977" s="4"/>
      <c r="I977" s="4"/>
      <c r="J977" s="4"/>
      <c r="K977" s="4"/>
      <c r="L977" s="4"/>
      <c r="M977" s="4"/>
      <c r="N977" s="4"/>
      <c r="O977" s="4"/>
      <c r="P977" s="4"/>
      <c r="Q977" s="4"/>
      <c r="R977" s="4"/>
      <c r="S977" s="4"/>
    </row>
    <row r="978" spans="1:19">
      <c r="A978" s="4"/>
      <c r="B978" s="4"/>
      <c r="C978" s="4"/>
      <c r="D978" s="4"/>
      <c r="E978" s="4"/>
      <c r="F978" s="4"/>
      <c r="G978" s="4"/>
      <c r="H978" s="4"/>
      <c r="I978" s="4"/>
      <c r="J978" s="4"/>
      <c r="K978" s="4"/>
      <c r="L978" s="4"/>
      <c r="M978" s="4"/>
      <c r="N978" s="4"/>
      <c r="O978" s="4"/>
      <c r="P978" s="4"/>
      <c r="Q978" s="4"/>
      <c r="R978" s="4"/>
      <c r="S978" s="4"/>
    </row>
    <row r="979" spans="1:19">
      <c r="A979" s="4"/>
      <c r="B979" s="4"/>
      <c r="C979" s="4"/>
      <c r="D979" s="4"/>
      <c r="E979" s="4"/>
      <c r="F979" s="4"/>
      <c r="G979" s="4"/>
      <c r="H979" s="4"/>
      <c r="I979" s="4"/>
      <c r="J979" s="4"/>
      <c r="K979" s="4"/>
      <c r="L979" s="4"/>
      <c r="M979" s="4"/>
      <c r="N979" s="4"/>
      <c r="O979" s="4"/>
      <c r="P979" s="4"/>
      <c r="Q979" s="4"/>
      <c r="R979" s="4"/>
      <c r="S979" s="4"/>
    </row>
    <row r="980" spans="1:19">
      <c r="A980" s="4"/>
      <c r="B980" s="4"/>
      <c r="C980" s="4"/>
      <c r="D980" s="4"/>
      <c r="E980" s="4"/>
      <c r="F980" s="4"/>
      <c r="G980" s="4"/>
      <c r="H980" s="4"/>
      <c r="I980" s="4"/>
      <c r="J980" s="4"/>
      <c r="K980" s="4"/>
      <c r="L980" s="4"/>
      <c r="M980" s="4"/>
      <c r="N980" s="4"/>
      <c r="O980" s="4"/>
      <c r="P980" s="4"/>
      <c r="Q980" s="4"/>
      <c r="R980" s="4"/>
      <c r="S980" s="4"/>
    </row>
    <row r="981" spans="1:19">
      <c r="A981" s="4"/>
      <c r="B981" s="4"/>
      <c r="C981" s="4"/>
      <c r="D981" s="4"/>
      <c r="E981" s="4"/>
      <c r="F981" s="4"/>
      <c r="G981" s="4"/>
      <c r="H981" s="4"/>
      <c r="I981" s="4"/>
      <c r="J981" s="4"/>
      <c r="K981" s="4"/>
      <c r="L981" s="4"/>
      <c r="M981" s="4"/>
      <c r="N981" s="4"/>
      <c r="O981" s="4"/>
      <c r="P981" s="4"/>
      <c r="Q981" s="4"/>
      <c r="R981" s="4"/>
      <c r="S981" s="4"/>
    </row>
    <row r="982" spans="1:19">
      <c r="A982" s="4"/>
      <c r="B982" s="4"/>
      <c r="C982" s="4"/>
      <c r="D982" s="4"/>
      <c r="E982" s="4"/>
      <c r="F982" s="4"/>
      <c r="G982" s="4"/>
      <c r="H982" s="4"/>
      <c r="I982" s="4"/>
      <c r="J982" s="4"/>
      <c r="K982" s="4"/>
      <c r="L982" s="4"/>
      <c r="M982" s="4"/>
      <c r="N982" s="4"/>
      <c r="O982" s="4"/>
      <c r="P982" s="4"/>
      <c r="Q982" s="4"/>
      <c r="R982" s="4"/>
      <c r="S982" s="4"/>
    </row>
    <row r="983" spans="1:19">
      <c r="A983" s="4"/>
      <c r="B983" s="4"/>
      <c r="C983" s="4"/>
      <c r="D983" s="4"/>
      <c r="E983" s="4"/>
      <c r="F983" s="4"/>
      <c r="G983" s="4"/>
      <c r="H983" s="4"/>
      <c r="I983" s="4"/>
      <c r="J983" s="4"/>
      <c r="K983" s="4"/>
      <c r="L983" s="4"/>
      <c r="M983" s="4"/>
      <c r="N983" s="4"/>
      <c r="O983" s="4"/>
      <c r="P983" s="4"/>
      <c r="Q983" s="4"/>
      <c r="R983" s="4"/>
      <c r="S983" s="4"/>
    </row>
    <row r="984" spans="1:19">
      <c r="A984" s="4"/>
      <c r="B984" s="4"/>
      <c r="C984" s="4"/>
      <c r="D984" s="4"/>
      <c r="E984" s="4"/>
      <c r="F984" s="4"/>
      <c r="G984" s="4"/>
      <c r="H984" s="4"/>
      <c r="I984" s="4"/>
      <c r="J984" s="4"/>
      <c r="K984" s="4"/>
      <c r="L984" s="4"/>
      <c r="M984" s="4"/>
      <c r="N984" s="4"/>
      <c r="O984" s="4"/>
      <c r="P984" s="4"/>
      <c r="Q984" s="4"/>
      <c r="R984" s="4"/>
      <c r="S984" s="4"/>
    </row>
    <row r="985" spans="1:19">
      <c r="A985" s="4"/>
      <c r="B985" s="4"/>
      <c r="C985" s="4"/>
      <c r="D985" s="4"/>
      <c r="E985" s="4"/>
      <c r="F985" s="4"/>
      <c r="G985" s="4"/>
      <c r="H985" s="4"/>
      <c r="I985" s="4"/>
      <c r="J985" s="4"/>
      <c r="K985" s="4"/>
      <c r="L985" s="4"/>
      <c r="M985" s="4"/>
      <c r="N985" s="4"/>
      <c r="O985" s="4"/>
      <c r="P985" s="4"/>
      <c r="Q985" s="4"/>
      <c r="R985" s="4"/>
      <c r="S985" s="4"/>
    </row>
    <row r="986" spans="1:19">
      <c r="A986" s="4"/>
      <c r="B986" s="4"/>
      <c r="C986" s="4"/>
      <c r="D986" s="4"/>
      <c r="E986" s="4"/>
      <c r="F986" s="4"/>
      <c r="G986" s="4"/>
      <c r="H986" s="4"/>
      <c r="I986" s="4"/>
      <c r="J986" s="4"/>
      <c r="K986" s="4"/>
      <c r="L986" s="4"/>
      <c r="M986" s="4"/>
      <c r="N986" s="4"/>
      <c r="O986" s="4"/>
      <c r="P986" s="4"/>
      <c r="Q986" s="4"/>
      <c r="R986" s="4"/>
      <c r="S986" s="4"/>
    </row>
    <row r="987" spans="1:19">
      <c r="A987" s="4"/>
      <c r="B987" s="4"/>
      <c r="C987" s="4"/>
      <c r="D987" s="4"/>
      <c r="E987" s="4"/>
      <c r="F987" s="4"/>
      <c r="G987" s="4"/>
      <c r="H987" s="4"/>
      <c r="I987" s="4"/>
      <c r="J987" s="4"/>
      <c r="K987" s="4"/>
      <c r="L987" s="4"/>
      <c r="M987" s="4"/>
      <c r="N987" s="4"/>
      <c r="O987" s="4"/>
      <c r="P987" s="4"/>
      <c r="Q987" s="4"/>
      <c r="R987" s="4"/>
      <c r="S987" s="4"/>
    </row>
    <row r="988" spans="1:19">
      <c r="A988" s="4"/>
      <c r="B988" s="4"/>
      <c r="C988" s="4"/>
      <c r="D988" s="4"/>
      <c r="E988" s="4"/>
      <c r="F988" s="4"/>
      <c r="G988" s="4"/>
      <c r="H988" s="4"/>
      <c r="I988" s="4"/>
      <c r="J988" s="4"/>
      <c r="K988" s="4"/>
      <c r="L988" s="4"/>
      <c r="M988" s="4"/>
      <c r="N988" s="4"/>
      <c r="O988" s="4"/>
      <c r="P988" s="4"/>
      <c r="Q988" s="4"/>
      <c r="R988" s="4"/>
      <c r="S988" s="4"/>
    </row>
    <row r="989" spans="1:19">
      <c r="A989" s="4"/>
      <c r="B989" s="4"/>
      <c r="C989" s="4"/>
      <c r="D989" s="4"/>
      <c r="E989" s="4"/>
      <c r="F989" s="4"/>
      <c r="G989" s="4"/>
      <c r="H989" s="4"/>
      <c r="I989" s="4"/>
      <c r="J989" s="4"/>
      <c r="K989" s="4"/>
      <c r="L989" s="4"/>
      <c r="M989" s="4"/>
      <c r="N989" s="4"/>
      <c r="O989" s="4"/>
      <c r="P989" s="4"/>
      <c r="Q989" s="4"/>
      <c r="R989" s="4"/>
      <c r="S989" s="4"/>
    </row>
    <row r="990" spans="1:19">
      <c r="A990" s="4"/>
      <c r="B990" s="4"/>
      <c r="C990" s="4"/>
      <c r="D990" s="4"/>
      <c r="E990" s="4"/>
      <c r="F990" s="4"/>
      <c r="G990" s="4"/>
      <c r="H990" s="4"/>
      <c r="I990" s="4"/>
      <c r="J990" s="4"/>
      <c r="K990" s="4"/>
      <c r="L990" s="4"/>
      <c r="M990" s="4"/>
      <c r="N990" s="4"/>
      <c r="O990" s="4"/>
      <c r="P990" s="4"/>
      <c r="Q990" s="4"/>
      <c r="R990" s="4"/>
      <c r="S990" s="4"/>
    </row>
    <row r="991" spans="1:19">
      <c r="A991" s="4"/>
      <c r="B991" s="4"/>
      <c r="C991" s="4"/>
      <c r="D991" s="4"/>
      <c r="E991" s="4"/>
      <c r="F991" s="4"/>
      <c r="G991" s="4"/>
      <c r="H991" s="4"/>
      <c r="I991" s="4"/>
      <c r="J991" s="4"/>
      <c r="K991" s="4"/>
      <c r="L991" s="4"/>
      <c r="M991" s="4"/>
      <c r="N991" s="4"/>
      <c r="O991" s="4"/>
      <c r="P991" s="4"/>
      <c r="Q991" s="4"/>
      <c r="R991" s="4"/>
      <c r="S991" s="4"/>
    </row>
    <row r="992" spans="1:19">
      <c r="A992" s="4"/>
      <c r="B992" s="4"/>
      <c r="C992" s="4"/>
      <c r="D992" s="4"/>
      <c r="E992" s="4"/>
      <c r="F992" s="4"/>
      <c r="G992" s="4"/>
      <c r="H992" s="4"/>
      <c r="I992" s="4"/>
      <c r="J992" s="4"/>
      <c r="K992" s="4"/>
      <c r="L992" s="4"/>
      <c r="M992" s="4"/>
      <c r="N992" s="4"/>
      <c r="O992" s="4"/>
      <c r="P992" s="4"/>
      <c r="Q992" s="4"/>
      <c r="R992" s="4"/>
      <c r="S992" s="4"/>
    </row>
    <row r="993" spans="1:19">
      <c r="A993" s="4"/>
      <c r="B993" s="4"/>
      <c r="C993" s="4"/>
      <c r="D993" s="4"/>
      <c r="E993" s="4"/>
      <c r="F993" s="4"/>
      <c r="G993" s="4"/>
      <c r="H993" s="4"/>
      <c r="I993" s="4"/>
      <c r="J993" s="4"/>
      <c r="K993" s="4"/>
      <c r="L993" s="4"/>
      <c r="M993" s="4"/>
      <c r="N993" s="4"/>
      <c r="O993" s="4"/>
      <c r="P993" s="4"/>
      <c r="Q993" s="4"/>
      <c r="R993" s="4"/>
      <c r="S993" s="4"/>
    </row>
    <row r="994" spans="1:19">
      <c r="A994" s="4"/>
      <c r="B994" s="4"/>
      <c r="C994" s="4"/>
      <c r="D994" s="4"/>
      <c r="E994" s="4"/>
      <c r="F994" s="4"/>
      <c r="G994" s="4"/>
      <c r="H994" s="4"/>
      <c r="I994" s="4"/>
      <c r="J994" s="4"/>
      <c r="K994" s="4"/>
      <c r="L994" s="4"/>
      <c r="M994" s="4"/>
      <c r="N994" s="4"/>
      <c r="O994" s="4"/>
      <c r="P994" s="4"/>
      <c r="Q994" s="4"/>
      <c r="R994" s="4"/>
      <c r="S994" s="4"/>
    </row>
    <row r="995" spans="1:19">
      <c r="A995" s="4"/>
      <c r="B995" s="4"/>
      <c r="C995" s="4"/>
      <c r="D995" s="4"/>
      <c r="E995" s="4"/>
      <c r="F995" s="4"/>
      <c r="G995" s="4"/>
      <c r="H995" s="4"/>
      <c r="I995" s="4"/>
      <c r="J995" s="4"/>
      <c r="K995" s="4"/>
      <c r="L995" s="4"/>
      <c r="M995" s="4"/>
      <c r="N995" s="4"/>
      <c r="O995" s="4"/>
      <c r="P995" s="4"/>
      <c r="Q995" s="4"/>
      <c r="R995" s="4"/>
      <c r="S995" s="4"/>
    </row>
    <row r="996" spans="1:19">
      <c r="A996" s="4"/>
      <c r="B996" s="4"/>
      <c r="C996" s="4"/>
      <c r="D996" s="4"/>
      <c r="E996" s="4"/>
      <c r="F996" s="4"/>
      <c r="G996" s="4"/>
      <c r="H996" s="4"/>
      <c r="I996" s="4"/>
      <c r="J996" s="4"/>
      <c r="K996" s="4"/>
      <c r="L996" s="4"/>
      <c r="M996" s="4"/>
      <c r="N996" s="4"/>
      <c r="O996" s="4"/>
      <c r="P996" s="4"/>
      <c r="Q996" s="4"/>
      <c r="R996" s="4"/>
      <c r="S996" s="4"/>
    </row>
    <row r="997" spans="1:19">
      <c r="A997" s="4"/>
      <c r="B997" s="4"/>
      <c r="C997" s="4"/>
      <c r="D997" s="4"/>
      <c r="E997" s="4"/>
      <c r="F997" s="4"/>
      <c r="G997" s="4"/>
      <c r="H997" s="4"/>
      <c r="I997" s="4"/>
      <c r="J997" s="4"/>
      <c r="K997" s="4"/>
      <c r="L997" s="4"/>
      <c r="M997" s="4"/>
      <c r="N997" s="4"/>
      <c r="O997" s="4"/>
      <c r="P997" s="4"/>
      <c r="Q997" s="4"/>
      <c r="R997" s="4"/>
      <c r="S997" s="4"/>
    </row>
    <row r="998" spans="1:19">
      <c r="A998" s="4"/>
      <c r="B998" s="4"/>
      <c r="C998" s="4"/>
      <c r="D998" s="4"/>
      <c r="E998" s="4"/>
      <c r="F998" s="4"/>
      <c r="G998" s="4"/>
      <c r="H998" s="4"/>
      <c r="I998" s="4"/>
      <c r="J998" s="4"/>
      <c r="K998" s="4"/>
      <c r="L998" s="4"/>
      <c r="M998" s="4"/>
      <c r="N998" s="4"/>
      <c r="O998" s="4"/>
      <c r="P998" s="4"/>
      <c r="Q998" s="4"/>
      <c r="R998" s="4"/>
      <c r="S998" s="4"/>
    </row>
    <row r="999" spans="1:19">
      <c r="A999" s="4"/>
      <c r="B999" s="4"/>
      <c r="C999" s="4"/>
      <c r="D999" s="4"/>
      <c r="E999" s="4"/>
      <c r="F999" s="4"/>
      <c r="G999" s="4"/>
      <c r="H999" s="4"/>
      <c r="I999" s="4"/>
      <c r="J999" s="4"/>
      <c r="K999" s="4"/>
      <c r="L999" s="4"/>
      <c r="M999" s="4"/>
      <c r="N999" s="4"/>
      <c r="O999" s="4"/>
      <c r="P999" s="4"/>
      <c r="Q999" s="4"/>
      <c r="R999" s="4"/>
      <c r="S999" s="4"/>
    </row>
    <row r="1000" spans="1:19">
      <c r="A1000" s="4"/>
      <c r="B1000" s="4"/>
      <c r="C1000" s="4"/>
      <c r="D1000" s="4"/>
      <c r="E1000" s="4"/>
      <c r="F1000" s="4"/>
      <c r="G1000" s="4"/>
      <c r="H1000" s="4"/>
      <c r="I1000" s="4"/>
      <c r="J1000" s="4"/>
      <c r="K1000" s="4"/>
      <c r="L1000" s="4"/>
      <c r="M1000" s="4"/>
      <c r="N1000" s="4"/>
      <c r="O1000" s="4"/>
      <c r="P1000" s="4"/>
      <c r="Q1000" s="4"/>
      <c r="R1000" s="4"/>
      <c r="S1000" s="4"/>
    </row>
    <row r="1001" spans="1:19">
      <c r="A1001" s="4"/>
      <c r="B1001" s="4"/>
      <c r="C1001" s="4"/>
      <c r="D1001" s="4"/>
      <c r="E1001" s="4"/>
      <c r="F1001" s="4"/>
      <c r="G1001" s="4"/>
      <c r="H1001" s="4"/>
      <c r="I1001" s="4"/>
      <c r="J1001" s="4"/>
      <c r="K1001" s="4"/>
      <c r="L1001" s="4"/>
      <c r="M1001" s="4"/>
      <c r="N1001" s="4"/>
      <c r="O1001" s="4"/>
      <c r="P1001" s="4"/>
      <c r="Q1001" s="4"/>
      <c r="R1001" s="4"/>
      <c r="S1001" s="4"/>
    </row>
  </sheetData>
  <printOptions horizontalCentered="1" verticalCentered="1"/>
  <pageMargins left="0.25" right="0.25" top="0.25" bottom="0.21" header="0" footer="0"/>
  <pageSetup scale="60" fitToWidth="2" orientation="portrait" r:id="rId1"/>
  <headerFooter alignWithMargins="0"/>
  <colBreaks count="1" manualBreakCount="1">
    <brk id="9" max="62"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F137"/>
  <sheetViews>
    <sheetView defaultGridColor="0" topLeftCell="A118" colorId="22" zoomScale="85" zoomScaleNormal="85" workbookViewId="0"/>
  </sheetViews>
  <sheetFormatPr defaultColWidth="9.6640625" defaultRowHeight="15"/>
  <cols>
    <col min="1" max="1" width="4.6640625" style="1" customWidth="1"/>
    <col min="2" max="2" width="36.44140625" style="1" customWidth="1"/>
    <col min="3" max="3" width="18.21875" style="1" customWidth="1"/>
    <col min="4" max="4" width="17.88671875" style="1" customWidth="1"/>
    <col min="5" max="5" width="18.21875" style="1" customWidth="1"/>
    <col min="6" max="6" width="18.44140625" style="1" customWidth="1"/>
    <col min="7" max="16384" width="9.6640625" style="1"/>
  </cols>
  <sheetData>
    <row r="1" spans="1:6" ht="15.75" thickBot="1">
      <c r="A1" s="2" t="str">
        <f>'Data Sheet'!$A$49</f>
        <v>Annual Report of The Brooklyn Union Gas Company d/b/a National Grid New York</v>
      </c>
      <c r="B1" s="371"/>
      <c r="C1" s="371"/>
      <c r="D1" s="371"/>
      <c r="E1" s="368" t="str">
        <f>'Data Sheet'!$A$45</f>
        <v>Year ended December 31, 2016</v>
      </c>
    </row>
    <row r="2" spans="1:6">
      <c r="A2" s="132"/>
      <c r="B2" s="8"/>
      <c r="C2" s="8"/>
      <c r="D2" s="8"/>
      <c r="E2" s="8"/>
      <c r="F2" s="133"/>
    </row>
    <row r="3" spans="1:6">
      <c r="A3" s="67"/>
      <c r="B3" s="4"/>
      <c r="C3" s="4"/>
      <c r="D3" s="4"/>
      <c r="E3" s="4"/>
      <c r="F3" s="134"/>
    </row>
    <row r="4" spans="1:6" ht="15.75">
      <c r="A4" s="10" t="s">
        <v>1795</v>
      </c>
      <c r="B4" s="12"/>
      <c r="C4" s="12"/>
      <c r="D4" s="12"/>
      <c r="E4" s="12"/>
      <c r="F4" s="395"/>
    </row>
    <row r="5" spans="1:6">
      <c r="A5" s="67"/>
      <c r="B5" s="4"/>
      <c r="C5" s="4"/>
      <c r="D5" s="4"/>
      <c r="E5" s="4"/>
      <c r="F5" s="134"/>
    </row>
    <row r="6" spans="1:6">
      <c r="A6" s="67"/>
      <c r="B6" s="4" t="s">
        <v>1796</v>
      </c>
      <c r="D6" s="4"/>
      <c r="E6" s="4"/>
      <c r="F6" s="134"/>
    </row>
    <row r="7" spans="1:6">
      <c r="A7" s="67"/>
      <c r="B7" s="4" t="s">
        <v>1797</v>
      </c>
      <c r="C7" s="4"/>
      <c r="D7" s="4"/>
      <c r="E7" s="4"/>
      <c r="F7" s="134"/>
    </row>
    <row r="8" spans="1:6">
      <c r="A8" s="67"/>
      <c r="B8" s="4" t="s">
        <v>1798</v>
      </c>
      <c r="C8" s="4"/>
      <c r="D8" s="4"/>
      <c r="E8" s="4"/>
      <c r="F8" s="134"/>
    </row>
    <row r="9" spans="1:6">
      <c r="A9" s="67"/>
      <c r="B9" s="4" t="s">
        <v>1799</v>
      </c>
      <c r="C9" s="4"/>
      <c r="D9" s="4"/>
      <c r="E9" s="4"/>
      <c r="F9" s="134"/>
    </row>
    <row r="10" spans="1:6">
      <c r="A10" s="67"/>
      <c r="B10" s="4" t="s">
        <v>1481</v>
      </c>
      <c r="C10" s="4"/>
      <c r="D10" s="4"/>
      <c r="E10" s="4"/>
      <c r="F10" s="134"/>
    </row>
    <row r="11" spans="1:6">
      <c r="A11" s="140"/>
      <c r="B11" s="371"/>
      <c r="C11" s="371"/>
      <c r="D11" s="371"/>
      <c r="E11" s="371"/>
      <c r="F11" s="372"/>
    </row>
    <row r="12" spans="1:6">
      <c r="A12" s="67"/>
      <c r="B12" s="4"/>
      <c r="C12" s="4"/>
      <c r="D12" s="4"/>
      <c r="E12" s="4"/>
      <c r="F12" s="134"/>
    </row>
    <row r="13" spans="1:6">
      <c r="A13" s="374" t="s">
        <v>1482</v>
      </c>
      <c r="B13" s="12"/>
      <c r="C13" s="12"/>
      <c r="D13" s="12"/>
      <c r="E13" s="12"/>
      <c r="F13" s="395"/>
    </row>
    <row r="14" spans="1:6">
      <c r="A14" s="140"/>
      <c r="B14" s="371"/>
      <c r="C14" s="371"/>
      <c r="D14" s="371"/>
      <c r="E14" s="371"/>
      <c r="F14" s="372"/>
    </row>
    <row r="15" spans="1:6">
      <c r="A15" s="67"/>
      <c r="B15" s="162"/>
      <c r="C15" s="151" t="s">
        <v>1483</v>
      </c>
      <c r="D15" s="162"/>
      <c r="E15" s="162"/>
      <c r="F15" s="149" t="s">
        <v>1484</v>
      </c>
    </row>
    <row r="16" spans="1:6">
      <c r="A16" s="67"/>
      <c r="B16" s="162"/>
      <c r="C16" s="151" t="s">
        <v>1922</v>
      </c>
      <c r="D16" s="151" t="s">
        <v>218</v>
      </c>
      <c r="E16" s="151" t="s">
        <v>2255</v>
      </c>
      <c r="F16" s="149" t="s">
        <v>1485</v>
      </c>
    </row>
    <row r="17" spans="1:6">
      <c r="A17" s="67"/>
      <c r="B17" s="162"/>
      <c r="C17" s="151" t="s">
        <v>1486</v>
      </c>
      <c r="D17" s="151" t="s">
        <v>1487</v>
      </c>
      <c r="E17" s="151" t="s">
        <v>1488</v>
      </c>
      <c r="F17" s="149" t="s">
        <v>1489</v>
      </c>
    </row>
    <row r="18" spans="1:6">
      <c r="A18" s="160" t="s">
        <v>1973</v>
      </c>
      <c r="B18" s="885"/>
      <c r="C18" s="151" t="s">
        <v>1490</v>
      </c>
      <c r="D18" s="151" t="s">
        <v>1491</v>
      </c>
      <c r="E18" s="151" t="s">
        <v>1492</v>
      </c>
      <c r="F18" s="149" t="s">
        <v>1493</v>
      </c>
    </row>
    <row r="19" spans="1:6">
      <c r="A19" s="396" t="s">
        <v>1979</v>
      </c>
      <c r="B19" s="640"/>
      <c r="C19" s="452" t="s">
        <v>2071</v>
      </c>
      <c r="D19" s="452" t="s">
        <v>514</v>
      </c>
      <c r="E19" s="452" t="s">
        <v>564</v>
      </c>
      <c r="F19" s="143" t="s">
        <v>1335</v>
      </c>
    </row>
    <row r="20" spans="1:6">
      <c r="A20" s="160" t="s">
        <v>1494</v>
      </c>
      <c r="B20" s="162"/>
      <c r="C20" s="453"/>
      <c r="D20" s="453"/>
      <c r="E20" s="453"/>
      <c r="F20" s="397"/>
    </row>
    <row r="21" spans="1:6">
      <c r="A21" s="160" t="s">
        <v>1495</v>
      </c>
      <c r="B21" s="162" t="s">
        <v>2915</v>
      </c>
      <c r="C21" s="454"/>
      <c r="D21" s="454"/>
      <c r="E21" s="454"/>
      <c r="F21" s="398"/>
    </row>
    <row r="22" spans="1:6">
      <c r="A22" s="160" t="s">
        <v>1496</v>
      </c>
      <c r="B22" s="162"/>
      <c r="C22" s="454"/>
      <c r="D22" s="454"/>
      <c r="E22" s="454"/>
      <c r="F22" s="398"/>
    </row>
    <row r="23" spans="1:6">
      <c r="A23" s="160" t="s">
        <v>1497</v>
      </c>
      <c r="B23" s="162"/>
      <c r="C23" s="454" t="s">
        <v>516</v>
      </c>
      <c r="D23" s="454" t="s">
        <v>516</v>
      </c>
      <c r="E23" s="454" t="s">
        <v>516</v>
      </c>
      <c r="F23" s="398"/>
    </row>
    <row r="24" spans="1:6">
      <c r="A24" s="160" t="s">
        <v>1498</v>
      </c>
      <c r="B24" s="162"/>
      <c r="C24" s="454" t="s">
        <v>516</v>
      </c>
      <c r="D24" s="454" t="s">
        <v>516</v>
      </c>
      <c r="E24" s="454"/>
      <c r="F24" s="398" t="s">
        <v>516</v>
      </c>
    </row>
    <row r="25" spans="1:6">
      <c r="A25" s="160" t="s">
        <v>1499</v>
      </c>
      <c r="B25" s="162"/>
      <c r="C25" s="454" t="s">
        <v>516</v>
      </c>
      <c r="D25" s="454" t="s">
        <v>516</v>
      </c>
      <c r="E25" s="454"/>
      <c r="F25" s="398"/>
    </row>
    <row r="26" spans="1:6">
      <c r="A26" s="160" t="s">
        <v>1500</v>
      </c>
      <c r="B26" s="162"/>
      <c r="C26" s="454" t="s">
        <v>516</v>
      </c>
      <c r="D26" s="454" t="s">
        <v>516</v>
      </c>
      <c r="E26" s="454" t="s">
        <v>516</v>
      </c>
      <c r="F26" s="398"/>
    </row>
    <row r="27" spans="1:6">
      <c r="A27" s="160" t="s">
        <v>1501</v>
      </c>
      <c r="B27" s="162"/>
      <c r="C27" s="454"/>
      <c r="D27" s="454"/>
      <c r="E27" s="454"/>
      <c r="F27" s="398"/>
    </row>
    <row r="28" spans="1:6">
      <c r="A28" s="160" t="s">
        <v>1502</v>
      </c>
      <c r="B28" s="162"/>
      <c r="C28" s="454"/>
      <c r="D28" s="454"/>
      <c r="E28" s="454"/>
      <c r="F28" s="398"/>
    </row>
    <row r="29" spans="1:6">
      <c r="A29" s="160" t="s">
        <v>1775</v>
      </c>
      <c r="B29" s="162"/>
      <c r="C29" s="454"/>
      <c r="D29" s="454"/>
      <c r="E29" s="454"/>
      <c r="F29" s="398"/>
    </row>
    <row r="30" spans="1:6">
      <c r="A30" s="160" t="s">
        <v>1776</v>
      </c>
      <c r="B30" s="162"/>
      <c r="C30" s="454"/>
      <c r="D30" s="454"/>
      <c r="E30" s="454"/>
      <c r="F30" s="398"/>
    </row>
    <row r="31" spans="1:6">
      <c r="A31" s="160" t="s">
        <v>1778</v>
      </c>
      <c r="B31" s="162"/>
      <c r="C31" s="454"/>
      <c r="D31" s="454"/>
      <c r="E31" s="454"/>
      <c r="F31" s="398"/>
    </row>
    <row r="32" spans="1:6">
      <c r="A32" s="160" t="s">
        <v>1780</v>
      </c>
      <c r="B32" s="162"/>
      <c r="C32" s="454"/>
      <c r="D32" s="454"/>
      <c r="E32" s="454"/>
      <c r="F32" s="398"/>
    </row>
    <row r="33" spans="1:6">
      <c r="A33" s="160" t="s">
        <v>1784</v>
      </c>
      <c r="B33" s="162"/>
      <c r="C33" s="454"/>
      <c r="D33" s="454"/>
      <c r="E33" s="454"/>
      <c r="F33" s="398"/>
    </row>
    <row r="34" spans="1:6">
      <c r="A34" s="160" t="s">
        <v>1785</v>
      </c>
      <c r="B34" s="162"/>
      <c r="C34" s="454"/>
      <c r="D34" s="454"/>
      <c r="E34" s="454"/>
      <c r="F34" s="398"/>
    </row>
    <row r="35" spans="1:6">
      <c r="A35" s="160" t="s">
        <v>1786</v>
      </c>
      <c r="B35" s="162"/>
      <c r="C35" s="454"/>
      <c r="D35" s="454"/>
      <c r="E35" s="454"/>
      <c r="F35" s="398"/>
    </row>
    <row r="36" spans="1:6">
      <c r="A36" s="160" t="s">
        <v>1787</v>
      </c>
      <c r="B36" s="162"/>
      <c r="C36" s="454"/>
      <c r="D36" s="454"/>
      <c r="E36" s="454"/>
      <c r="F36" s="398"/>
    </row>
    <row r="37" spans="1:6">
      <c r="A37" s="160" t="s">
        <v>1305</v>
      </c>
      <c r="B37" s="162"/>
      <c r="C37" s="454"/>
      <c r="D37" s="454"/>
      <c r="E37" s="454"/>
      <c r="F37" s="398"/>
    </row>
    <row r="38" spans="1:6">
      <c r="A38" s="160" t="s">
        <v>1871</v>
      </c>
      <c r="B38" s="162"/>
      <c r="C38" s="454"/>
      <c r="D38" s="454"/>
      <c r="E38" s="454"/>
      <c r="F38" s="398"/>
    </row>
    <row r="39" spans="1:6">
      <c r="A39" s="160" t="s">
        <v>1764</v>
      </c>
      <c r="B39" s="162"/>
      <c r="C39" s="607"/>
      <c r="D39" s="607"/>
      <c r="E39" s="607"/>
      <c r="F39" s="399"/>
    </row>
    <row r="40" spans="1:6">
      <c r="A40" s="396" t="s">
        <v>2198</v>
      </c>
      <c r="B40" s="381" t="s">
        <v>1503</v>
      </c>
      <c r="C40" s="456">
        <f>SUM(C20:C39)</f>
        <v>0</v>
      </c>
      <c r="D40" s="456">
        <f>SUM(D20:D39)</f>
        <v>0</v>
      </c>
      <c r="E40" s="456">
        <f>SUM(E20:E39)</f>
        <v>0</v>
      </c>
      <c r="F40" s="384">
        <f>SUM(F20:F39)</f>
        <v>0</v>
      </c>
    </row>
    <row r="41" spans="1:6">
      <c r="A41" s="67"/>
      <c r="B41" s="4"/>
      <c r="C41" s="4"/>
      <c r="D41" s="4"/>
      <c r="E41" s="4"/>
      <c r="F41" s="134"/>
    </row>
    <row r="42" spans="1:6">
      <c r="A42" s="374" t="s">
        <v>1504</v>
      </c>
      <c r="B42" s="12"/>
      <c r="C42" s="12"/>
      <c r="D42" s="12"/>
      <c r="E42" s="12"/>
      <c r="F42" s="395"/>
    </row>
    <row r="43" spans="1:6">
      <c r="A43" s="140"/>
      <c r="B43" s="371"/>
      <c r="C43" s="371"/>
      <c r="D43" s="371"/>
      <c r="E43" s="371"/>
      <c r="F43" s="372"/>
    </row>
    <row r="44" spans="1:6">
      <c r="A44" s="160" t="s">
        <v>1973</v>
      </c>
      <c r="B44" s="886"/>
      <c r="C44" s="861" t="s">
        <v>1505</v>
      </c>
      <c r="D44" s="820"/>
      <c r="E44" s="887"/>
      <c r="F44" s="149" t="s">
        <v>1321</v>
      </c>
    </row>
    <row r="45" spans="1:6">
      <c r="A45" s="396" t="s">
        <v>1979</v>
      </c>
      <c r="B45" s="888"/>
      <c r="C45" s="414" t="s">
        <v>1506</v>
      </c>
      <c r="D45" s="626"/>
      <c r="E45" s="659"/>
      <c r="F45" s="143" t="s">
        <v>1338</v>
      </c>
    </row>
    <row r="46" spans="1:6">
      <c r="A46" s="160" t="s">
        <v>1311</v>
      </c>
      <c r="B46" s="162"/>
      <c r="C46" s="162"/>
      <c r="D46" s="4"/>
      <c r="E46" s="4"/>
      <c r="F46" s="397"/>
    </row>
    <row r="47" spans="1:6">
      <c r="A47" s="160" t="s">
        <v>1109</v>
      </c>
      <c r="B47" s="162" t="s">
        <v>2915</v>
      </c>
      <c r="C47" s="162"/>
      <c r="D47" s="4"/>
      <c r="E47" s="4"/>
      <c r="F47" s="398"/>
    </row>
    <row r="48" spans="1:6">
      <c r="A48" s="160" t="s">
        <v>428</v>
      </c>
      <c r="B48" s="162"/>
      <c r="C48" s="162"/>
      <c r="D48" s="4"/>
      <c r="E48" s="4"/>
      <c r="F48" s="398"/>
    </row>
    <row r="49" spans="1:6">
      <c r="A49" s="160" t="s">
        <v>441</v>
      </c>
      <c r="B49" s="162"/>
      <c r="C49" s="162"/>
      <c r="D49" s="4"/>
      <c r="E49" s="4"/>
      <c r="F49" s="398"/>
    </row>
    <row r="50" spans="1:6">
      <c r="A50" s="160" t="s">
        <v>1186</v>
      </c>
      <c r="B50" s="162"/>
      <c r="C50" s="162"/>
      <c r="D50" s="4"/>
      <c r="E50" s="4"/>
      <c r="F50" s="398"/>
    </row>
    <row r="51" spans="1:6">
      <c r="A51" s="160" t="s">
        <v>1187</v>
      </c>
      <c r="B51" s="162"/>
      <c r="C51" s="162"/>
      <c r="D51" s="4"/>
      <c r="E51" s="4"/>
      <c r="F51" s="398"/>
    </row>
    <row r="52" spans="1:6">
      <c r="A52" s="160" t="s">
        <v>1189</v>
      </c>
      <c r="B52" s="162"/>
      <c r="C52" s="162"/>
      <c r="D52" s="4"/>
      <c r="E52" s="4"/>
      <c r="F52" s="398"/>
    </row>
    <row r="53" spans="1:6">
      <c r="A53" s="160" t="s">
        <v>1191</v>
      </c>
      <c r="B53" s="162"/>
      <c r="C53" s="162"/>
      <c r="D53" s="4"/>
      <c r="E53" s="4"/>
      <c r="F53" s="398"/>
    </row>
    <row r="54" spans="1:6">
      <c r="A54" s="160" t="s">
        <v>1193</v>
      </c>
      <c r="B54" s="162"/>
      <c r="C54" s="162"/>
      <c r="D54" s="4"/>
      <c r="E54" s="4"/>
      <c r="F54" s="398"/>
    </row>
    <row r="55" spans="1:6">
      <c r="A55" s="160" t="s">
        <v>1194</v>
      </c>
      <c r="B55" s="162"/>
      <c r="C55" s="162"/>
      <c r="D55" s="4"/>
      <c r="E55" s="4"/>
      <c r="F55" s="398"/>
    </row>
    <row r="56" spans="1:6">
      <c r="A56" s="160" t="s">
        <v>1195</v>
      </c>
      <c r="B56" s="162"/>
      <c r="C56" s="162"/>
      <c r="D56" s="4"/>
      <c r="E56" s="4"/>
      <c r="F56" s="398"/>
    </row>
    <row r="57" spans="1:6">
      <c r="A57" s="160" t="s">
        <v>274</v>
      </c>
      <c r="B57" s="162"/>
      <c r="C57" s="162"/>
      <c r="D57" s="4"/>
      <c r="E57" s="4"/>
      <c r="F57" s="398"/>
    </row>
    <row r="58" spans="1:6">
      <c r="A58" s="160" t="s">
        <v>1507</v>
      </c>
      <c r="B58" s="162"/>
      <c r="C58" s="162"/>
      <c r="D58" s="4"/>
      <c r="E58" s="4"/>
      <c r="F58" s="398"/>
    </row>
    <row r="59" spans="1:6">
      <c r="A59" s="160" t="s">
        <v>1508</v>
      </c>
      <c r="B59" s="162"/>
      <c r="C59" s="162"/>
      <c r="D59" s="4"/>
      <c r="E59" s="4"/>
      <c r="F59" s="398"/>
    </row>
    <row r="60" spans="1:6">
      <c r="A60" s="160" t="s">
        <v>1509</v>
      </c>
      <c r="B60" s="162"/>
      <c r="C60" s="162"/>
      <c r="D60" s="4"/>
      <c r="E60" s="4"/>
      <c r="F60" s="398"/>
    </row>
    <row r="61" spans="1:6">
      <c r="A61" s="160" t="s">
        <v>1510</v>
      </c>
      <c r="B61" s="162"/>
      <c r="C61" s="162"/>
      <c r="D61" s="4"/>
      <c r="E61" s="4"/>
      <c r="F61" s="398"/>
    </row>
    <row r="62" spans="1:6">
      <c r="A62" s="160" t="s">
        <v>1511</v>
      </c>
      <c r="B62" s="162"/>
      <c r="C62" s="162"/>
      <c r="D62" s="4"/>
      <c r="E62" s="4"/>
      <c r="F62" s="398"/>
    </row>
    <row r="63" spans="1:6">
      <c r="A63" s="160" t="s">
        <v>1512</v>
      </c>
      <c r="B63" s="162"/>
      <c r="C63" s="162"/>
      <c r="D63" s="4"/>
      <c r="E63" s="4"/>
      <c r="F63" s="398"/>
    </row>
    <row r="64" spans="1:6">
      <c r="A64" s="160" t="s">
        <v>1827</v>
      </c>
      <c r="B64" s="162"/>
      <c r="C64" s="162"/>
      <c r="D64" s="4"/>
      <c r="E64" s="4"/>
      <c r="F64" s="398"/>
    </row>
    <row r="65" spans="1:6">
      <c r="A65" s="160" t="s">
        <v>1513</v>
      </c>
      <c r="B65" s="162"/>
      <c r="C65" s="162"/>
      <c r="D65" s="4"/>
      <c r="E65" s="4"/>
      <c r="F65" s="398"/>
    </row>
    <row r="66" spans="1:6">
      <c r="A66" s="160" t="s">
        <v>2270</v>
      </c>
      <c r="B66" s="162"/>
      <c r="C66" s="162"/>
      <c r="D66" s="4"/>
      <c r="E66" s="4"/>
      <c r="F66" s="399"/>
    </row>
    <row r="67" spans="1:6" ht="15.75" thickBot="1">
      <c r="A67" s="457" t="s">
        <v>2272</v>
      </c>
      <c r="B67" s="889"/>
      <c r="C67" s="889"/>
      <c r="D67" s="890"/>
      <c r="E67" s="891" t="s">
        <v>1514</v>
      </c>
      <c r="F67" s="389">
        <f>SUM(F46:F66)</f>
        <v>0</v>
      </c>
    </row>
    <row r="68" spans="1:6">
      <c r="A68" s="4"/>
      <c r="B68" s="4"/>
      <c r="C68" s="4"/>
      <c r="D68" s="4"/>
      <c r="E68" s="4"/>
      <c r="F68" s="113" t="s">
        <v>1935</v>
      </c>
    </row>
    <row r="69" spans="1:6">
      <c r="A69" s="12" t="s">
        <v>2272</v>
      </c>
      <c r="B69" s="12"/>
      <c r="C69" s="12"/>
      <c r="D69" s="12"/>
      <c r="E69" s="12"/>
      <c r="F69" s="12"/>
    </row>
    <row r="70" spans="1:6" ht="15.75" thickBot="1">
      <c r="A70" s="2" t="str">
        <f>'Data Sheet'!$A$49</f>
        <v>Annual Report of The Brooklyn Union Gas Company d/b/a National Grid New York</v>
      </c>
      <c r="E70" s="226" t="str">
        <f>'Data Sheet'!$A$45</f>
        <v>Year ended December 31, 2016</v>
      </c>
      <c r="F70" s="13"/>
    </row>
    <row r="71" spans="1:6">
      <c r="A71" s="132"/>
      <c r="B71" s="8"/>
      <c r="C71" s="8"/>
      <c r="D71" s="8"/>
      <c r="E71" s="8"/>
      <c r="F71" s="133"/>
    </row>
    <row r="72" spans="1:6" ht="15.75">
      <c r="A72" s="10" t="s">
        <v>1515</v>
      </c>
      <c r="B72" s="12"/>
      <c r="C72" s="12"/>
      <c r="D72" s="12"/>
      <c r="E72" s="12"/>
      <c r="F72" s="395"/>
    </row>
    <row r="73" spans="1:6" ht="15.75" thickBot="1">
      <c r="A73" s="700"/>
      <c r="B73" s="168"/>
      <c r="C73" s="168"/>
      <c r="D73" s="168"/>
      <c r="E73" s="168"/>
      <c r="F73" s="440"/>
    </row>
    <row r="74" spans="1:6">
      <c r="A74" s="67"/>
      <c r="B74" s="4"/>
      <c r="C74" s="4"/>
      <c r="D74" s="4"/>
      <c r="E74" s="4"/>
      <c r="F74" s="134"/>
    </row>
    <row r="75" spans="1:6">
      <c r="A75" s="374" t="s">
        <v>1482</v>
      </c>
      <c r="B75" s="12"/>
      <c r="C75" s="12"/>
      <c r="D75" s="12"/>
      <c r="E75" s="12"/>
      <c r="F75" s="395"/>
    </row>
    <row r="76" spans="1:6">
      <c r="A76" s="140"/>
      <c r="B76" s="371"/>
      <c r="C76" s="371"/>
      <c r="D76" s="371"/>
      <c r="E76" s="371"/>
      <c r="F76" s="372"/>
    </row>
    <row r="77" spans="1:6">
      <c r="A77" s="67"/>
      <c r="B77" s="162"/>
      <c r="C77" s="151" t="s">
        <v>1483</v>
      </c>
      <c r="D77" s="162"/>
      <c r="E77" s="162"/>
      <c r="F77" s="149" t="s">
        <v>1484</v>
      </c>
    </row>
    <row r="78" spans="1:6">
      <c r="A78" s="67"/>
      <c r="B78" s="162"/>
      <c r="C78" s="151" t="s">
        <v>1922</v>
      </c>
      <c r="D78" s="151" t="s">
        <v>218</v>
      </c>
      <c r="E78" s="151" t="s">
        <v>2255</v>
      </c>
      <c r="F78" s="149" t="s">
        <v>1485</v>
      </c>
    </row>
    <row r="79" spans="1:6">
      <c r="A79" s="67"/>
      <c r="B79" s="162"/>
      <c r="C79" s="151" t="s">
        <v>1486</v>
      </c>
      <c r="D79" s="151" t="s">
        <v>1487</v>
      </c>
      <c r="E79" s="151" t="s">
        <v>1488</v>
      </c>
      <c r="F79" s="149" t="s">
        <v>1489</v>
      </c>
    </row>
    <row r="80" spans="1:6">
      <c r="A80" s="160" t="s">
        <v>1973</v>
      </c>
      <c r="B80" s="885"/>
      <c r="C80" s="151" t="s">
        <v>1490</v>
      </c>
      <c r="D80" s="151" t="s">
        <v>1491</v>
      </c>
      <c r="E80" s="151" t="s">
        <v>1492</v>
      </c>
      <c r="F80" s="149" t="s">
        <v>1493</v>
      </c>
    </row>
    <row r="81" spans="1:6">
      <c r="A81" s="396" t="s">
        <v>1979</v>
      </c>
      <c r="B81" s="640"/>
      <c r="C81" s="452" t="s">
        <v>2071</v>
      </c>
      <c r="D81" s="452" t="s">
        <v>514</v>
      </c>
      <c r="E81" s="452" t="s">
        <v>564</v>
      </c>
      <c r="F81" s="143" t="s">
        <v>1335</v>
      </c>
    </row>
    <row r="82" spans="1:6">
      <c r="A82" s="160" t="s">
        <v>1494</v>
      </c>
      <c r="B82" s="162"/>
      <c r="C82" s="162"/>
      <c r="D82" s="162"/>
      <c r="E82" s="162"/>
      <c r="F82" s="155"/>
    </row>
    <row r="83" spans="1:6">
      <c r="A83" s="160" t="s">
        <v>1495</v>
      </c>
      <c r="B83" s="162"/>
      <c r="C83" s="162"/>
      <c r="D83" s="162"/>
      <c r="E83" s="162"/>
      <c r="F83" s="155"/>
    </row>
    <row r="84" spans="1:6">
      <c r="A84" s="160" t="s">
        <v>1496</v>
      </c>
      <c r="B84" s="162"/>
      <c r="C84" s="162"/>
      <c r="D84" s="162"/>
      <c r="E84" s="162"/>
      <c r="F84" s="155"/>
    </row>
    <row r="85" spans="1:6">
      <c r="A85" s="160" t="s">
        <v>1497</v>
      </c>
      <c r="B85" s="162"/>
      <c r="C85" s="162" t="s">
        <v>516</v>
      </c>
      <c r="D85" s="162" t="s">
        <v>516</v>
      </c>
      <c r="E85" s="162" t="s">
        <v>516</v>
      </c>
      <c r="F85" s="155"/>
    </row>
    <row r="86" spans="1:6">
      <c r="A86" s="160" t="s">
        <v>1498</v>
      </c>
      <c r="B86" s="162"/>
      <c r="C86" s="162" t="s">
        <v>516</v>
      </c>
      <c r="D86" s="162" t="s">
        <v>516</v>
      </c>
      <c r="E86" s="162"/>
      <c r="F86" s="155" t="s">
        <v>516</v>
      </c>
    </row>
    <row r="87" spans="1:6">
      <c r="A87" s="160" t="s">
        <v>1499</v>
      </c>
      <c r="B87" s="162"/>
      <c r="C87" s="162" t="s">
        <v>516</v>
      </c>
      <c r="D87" s="162" t="s">
        <v>516</v>
      </c>
      <c r="E87" s="162"/>
      <c r="F87" s="155"/>
    </row>
    <row r="88" spans="1:6">
      <c r="A88" s="160" t="s">
        <v>1500</v>
      </c>
      <c r="B88" s="162"/>
      <c r="C88" s="162" t="s">
        <v>516</v>
      </c>
      <c r="D88" s="162" t="s">
        <v>516</v>
      </c>
      <c r="E88" s="162" t="s">
        <v>516</v>
      </c>
      <c r="F88" s="155"/>
    </row>
    <row r="89" spans="1:6">
      <c r="A89" s="160" t="s">
        <v>1501</v>
      </c>
      <c r="B89" s="162"/>
      <c r="C89" s="162"/>
      <c r="D89" s="162"/>
      <c r="E89" s="162"/>
      <c r="F89" s="155"/>
    </row>
    <row r="90" spans="1:6">
      <c r="A90" s="160" t="s">
        <v>1502</v>
      </c>
      <c r="B90" s="162"/>
      <c r="C90" s="162"/>
      <c r="D90" s="162"/>
      <c r="E90" s="162"/>
      <c r="F90" s="155"/>
    </row>
    <row r="91" spans="1:6">
      <c r="A91" s="160" t="s">
        <v>1775</v>
      </c>
      <c r="B91" s="162"/>
      <c r="C91" s="162"/>
      <c r="D91" s="162"/>
      <c r="E91" s="162"/>
      <c r="F91" s="155"/>
    </row>
    <row r="92" spans="1:6">
      <c r="A92" s="160" t="s">
        <v>1776</v>
      </c>
      <c r="B92" s="162"/>
      <c r="C92" s="162"/>
      <c r="D92" s="162"/>
      <c r="E92" s="162"/>
      <c r="F92" s="155"/>
    </row>
    <row r="93" spans="1:6">
      <c r="A93" s="160" t="s">
        <v>1778</v>
      </c>
      <c r="B93" s="162"/>
      <c r="C93" s="162"/>
      <c r="D93" s="162"/>
      <c r="E93" s="162"/>
      <c r="F93" s="155"/>
    </row>
    <row r="94" spans="1:6">
      <c r="A94" s="160" t="s">
        <v>1780</v>
      </c>
      <c r="B94" s="162"/>
      <c r="C94" s="162"/>
      <c r="D94" s="162"/>
      <c r="E94" s="162"/>
      <c r="F94" s="155"/>
    </row>
    <row r="95" spans="1:6">
      <c r="A95" s="160" t="s">
        <v>1784</v>
      </c>
      <c r="B95" s="162"/>
      <c r="C95" s="162"/>
      <c r="D95" s="162"/>
      <c r="E95" s="162"/>
      <c r="F95" s="155"/>
    </row>
    <row r="96" spans="1:6">
      <c r="A96" s="160">
        <v>15</v>
      </c>
      <c r="B96" s="162"/>
      <c r="C96" s="162"/>
      <c r="D96" s="162"/>
      <c r="E96" s="162"/>
      <c r="F96" s="155"/>
    </row>
    <row r="97" spans="1:6">
      <c r="A97" s="160">
        <v>16</v>
      </c>
      <c r="B97" s="162"/>
      <c r="C97" s="162"/>
      <c r="D97" s="162"/>
      <c r="E97" s="162"/>
      <c r="F97" s="155"/>
    </row>
    <row r="98" spans="1:6">
      <c r="A98" s="160">
        <v>17</v>
      </c>
      <c r="B98" s="162"/>
      <c r="C98" s="162"/>
      <c r="D98" s="162"/>
      <c r="E98" s="162"/>
      <c r="F98" s="155"/>
    </row>
    <row r="99" spans="1:6">
      <c r="A99" s="160">
        <v>18</v>
      </c>
      <c r="B99" s="162"/>
      <c r="C99" s="162"/>
      <c r="D99" s="162"/>
      <c r="E99" s="162"/>
      <c r="F99" s="155"/>
    </row>
    <row r="100" spans="1:6">
      <c r="A100" s="160">
        <v>19</v>
      </c>
      <c r="B100" s="162"/>
      <c r="C100" s="162"/>
      <c r="D100" s="162"/>
      <c r="E100" s="162"/>
      <c r="F100" s="155"/>
    </row>
    <row r="101" spans="1:6">
      <c r="A101" s="160">
        <v>20</v>
      </c>
      <c r="B101" s="162"/>
      <c r="C101" s="162"/>
      <c r="D101" s="162"/>
      <c r="E101" s="162"/>
      <c r="F101" s="155"/>
    </row>
    <row r="102" spans="1:6">
      <c r="A102" s="160">
        <v>21</v>
      </c>
      <c r="B102" s="162"/>
      <c r="C102" s="162"/>
      <c r="D102" s="162"/>
      <c r="E102" s="162"/>
      <c r="F102" s="155"/>
    </row>
    <row r="103" spans="1:6">
      <c r="A103" s="160">
        <v>22</v>
      </c>
      <c r="B103" s="162"/>
      <c r="C103" s="162"/>
      <c r="D103" s="162"/>
      <c r="E103" s="162"/>
      <c r="F103" s="155"/>
    </row>
    <row r="104" spans="1:6">
      <c r="A104" s="160">
        <v>23</v>
      </c>
      <c r="B104" s="162"/>
      <c r="C104" s="142"/>
      <c r="D104" s="142"/>
      <c r="E104" s="142"/>
      <c r="F104" s="403"/>
    </row>
    <row r="105" spans="1:6">
      <c r="A105" s="396">
        <v>24</v>
      </c>
      <c r="B105" s="381" t="s">
        <v>1503</v>
      </c>
      <c r="C105" s="456">
        <f>SUM(C82:C104)</f>
        <v>0</v>
      </c>
      <c r="D105" s="456">
        <f>SUM(D82:D104)</f>
        <v>0</v>
      </c>
      <c r="E105" s="456">
        <f>SUM(E82:E104)</f>
        <v>0</v>
      </c>
      <c r="F105" s="384">
        <f>SUM(F82:F104)</f>
        <v>0</v>
      </c>
    </row>
    <row r="106" spans="1:6">
      <c r="A106" s="67"/>
      <c r="B106" s="4"/>
      <c r="C106" s="4"/>
      <c r="D106" s="4"/>
      <c r="E106" s="4"/>
      <c r="F106" s="134"/>
    </row>
    <row r="107" spans="1:6">
      <c r="A107" s="374" t="s">
        <v>1504</v>
      </c>
      <c r="B107" s="12"/>
      <c r="C107" s="12"/>
      <c r="D107" s="12"/>
      <c r="E107" s="12"/>
      <c r="F107" s="395"/>
    </row>
    <row r="108" spans="1:6">
      <c r="A108" s="140"/>
      <c r="B108" s="371"/>
      <c r="C108" s="371"/>
      <c r="D108" s="371"/>
      <c r="E108" s="371"/>
      <c r="F108" s="372"/>
    </row>
    <row r="109" spans="1:6">
      <c r="A109" s="160" t="s">
        <v>1973</v>
      </c>
      <c r="B109" s="886"/>
      <c r="C109" s="861" t="s">
        <v>1505</v>
      </c>
      <c r="D109" s="820"/>
      <c r="E109" s="887"/>
      <c r="F109" s="149" t="s">
        <v>1321</v>
      </c>
    </row>
    <row r="110" spans="1:6">
      <c r="A110" s="396" t="s">
        <v>1979</v>
      </c>
      <c r="B110" s="888"/>
      <c r="C110" s="414" t="s">
        <v>1506</v>
      </c>
      <c r="D110" s="626"/>
      <c r="E110" s="659"/>
      <c r="F110" s="143" t="s">
        <v>1338</v>
      </c>
    </row>
    <row r="111" spans="1:6">
      <c r="A111" s="160">
        <v>25</v>
      </c>
      <c r="B111" s="162"/>
      <c r="C111" s="162"/>
      <c r="D111" s="4"/>
      <c r="E111" s="4"/>
      <c r="F111" s="397"/>
    </row>
    <row r="112" spans="1:6">
      <c r="A112" s="160">
        <v>26</v>
      </c>
      <c r="B112" s="162"/>
      <c r="C112" s="162"/>
      <c r="D112" s="4"/>
      <c r="E112" s="4"/>
      <c r="F112" s="397"/>
    </row>
    <row r="113" spans="1:6">
      <c r="A113" s="160">
        <v>27</v>
      </c>
      <c r="B113" s="162"/>
      <c r="C113" s="162"/>
      <c r="D113" s="4"/>
      <c r="E113" s="4"/>
      <c r="F113" s="397"/>
    </row>
    <row r="114" spans="1:6">
      <c r="A114" s="160">
        <v>28</v>
      </c>
      <c r="B114" s="162"/>
      <c r="C114" s="162"/>
      <c r="D114" s="4"/>
      <c r="E114" s="4"/>
      <c r="F114" s="397"/>
    </row>
    <row r="115" spans="1:6">
      <c r="A115" s="160">
        <v>29</v>
      </c>
      <c r="B115" s="162"/>
      <c r="C115" s="162"/>
      <c r="D115" s="4"/>
      <c r="E115" s="4"/>
      <c r="F115" s="155"/>
    </row>
    <row r="116" spans="1:6">
      <c r="A116" s="160">
        <v>30</v>
      </c>
      <c r="B116" s="162"/>
      <c r="C116" s="162"/>
      <c r="D116" s="4"/>
      <c r="E116" s="4"/>
      <c r="F116" s="155"/>
    </row>
    <row r="117" spans="1:6">
      <c r="A117" s="160">
        <v>31</v>
      </c>
      <c r="B117" s="162"/>
      <c r="C117" s="162"/>
      <c r="D117" s="4"/>
      <c r="E117" s="4"/>
      <c r="F117" s="398"/>
    </row>
    <row r="118" spans="1:6">
      <c r="A118" s="160">
        <v>32</v>
      </c>
      <c r="B118" s="162"/>
      <c r="C118" s="162"/>
      <c r="D118" s="4"/>
      <c r="E118" s="4"/>
      <c r="F118" s="155"/>
    </row>
    <row r="119" spans="1:6">
      <c r="A119" s="160">
        <v>33</v>
      </c>
      <c r="B119" s="162"/>
      <c r="C119" s="162"/>
      <c r="D119" s="4"/>
      <c r="E119" s="4"/>
      <c r="F119" s="155"/>
    </row>
    <row r="120" spans="1:6">
      <c r="A120" s="160">
        <v>34</v>
      </c>
      <c r="B120" s="162"/>
      <c r="C120" s="162"/>
      <c r="D120" s="4"/>
      <c r="E120" s="4"/>
      <c r="F120" s="155"/>
    </row>
    <row r="121" spans="1:6">
      <c r="A121" s="160">
        <v>35</v>
      </c>
      <c r="B121" s="162"/>
      <c r="C121" s="162"/>
      <c r="D121" s="4"/>
      <c r="E121" s="4"/>
      <c r="F121" s="155"/>
    </row>
    <row r="122" spans="1:6">
      <c r="A122" s="160">
        <v>36</v>
      </c>
      <c r="B122" s="162"/>
      <c r="C122" s="162"/>
      <c r="D122" s="4"/>
      <c r="E122" s="4"/>
      <c r="F122" s="155"/>
    </row>
    <row r="123" spans="1:6">
      <c r="A123" s="160">
        <v>37</v>
      </c>
      <c r="B123" s="162"/>
      <c r="C123" s="162"/>
      <c r="D123" s="4"/>
      <c r="E123" s="4"/>
      <c r="F123" s="155"/>
    </row>
    <row r="124" spans="1:6">
      <c r="A124" s="160">
        <v>38</v>
      </c>
      <c r="B124" s="162"/>
      <c r="C124" s="162"/>
      <c r="D124" s="4"/>
      <c r="E124" s="4"/>
      <c r="F124" s="155"/>
    </row>
    <row r="125" spans="1:6">
      <c r="A125" s="160">
        <v>39</v>
      </c>
      <c r="B125" s="162"/>
      <c r="C125" s="162"/>
      <c r="D125" s="4"/>
      <c r="E125" s="4"/>
      <c r="F125" s="155"/>
    </row>
    <row r="126" spans="1:6">
      <c r="A126" s="160">
        <v>40</v>
      </c>
      <c r="B126" s="162"/>
      <c r="C126" s="162"/>
      <c r="D126" s="4"/>
      <c r="E126" s="4"/>
      <c r="F126" s="155"/>
    </row>
    <row r="127" spans="1:6">
      <c r="A127" s="160">
        <v>41</v>
      </c>
      <c r="B127" s="162"/>
      <c r="C127" s="162"/>
      <c r="D127" s="4"/>
      <c r="E127" s="4"/>
      <c r="F127" s="155"/>
    </row>
    <row r="128" spans="1:6">
      <c r="A128" s="160">
        <v>42</v>
      </c>
      <c r="B128" s="162"/>
      <c r="C128" s="162"/>
      <c r="D128" s="4"/>
      <c r="E128" s="4"/>
      <c r="F128" s="155"/>
    </row>
    <row r="129" spans="1:6">
      <c r="A129" s="160">
        <v>43</v>
      </c>
      <c r="B129" s="162"/>
      <c r="C129" s="162"/>
      <c r="D129" s="4"/>
      <c r="E129" s="4"/>
      <c r="F129" s="155"/>
    </row>
    <row r="130" spans="1:6">
      <c r="A130" s="160">
        <v>44</v>
      </c>
      <c r="B130" s="162"/>
      <c r="C130" s="162"/>
      <c r="D130" s="4"/>
      <c r="E130" s="4"/>
      <c r="F130" s="155"/>
    </row>
    <row r="131" spans="1:6">
      <c r="A131" s="160">
        <v>45</v>
      </c>
      <c r="B131" s="162"/>
      <c r="C131" s="162"/>
      <c r="D131" s="4"/>
      <c r="E131" s="4"/>
      <c r="F131" s="155"/>
    </row>
    <row r="132" spans="1:6">
      <c r="A132" s="160">
        <v>46</v>
      </c>
      <c r="B132" s="162"/>
      <c r="C132" s="162"/>
      <c r="D132" s="4"/>
      <c r="E132" s="4"/>
      <c r="F132" s="155"/>
    </row>
    <row r="133" spans="1:6">
      <c r="A133" s="160">
        <v>47</v>
      </c>
      <c r="B133" s="162"/>
      <c r="C133" s="162"/>
      <c r="D133" s="4"/>
      <c r="E133" s="4"/>
      <c r="F133" s="155"/>
    </row>
    <row r="134" spans="1:6">
      <c r="A134" s="160">
        <v>48</v>
      </c>
      <c r="B134" s="162"/>
      <c r="C134" s="162"/>
      <c r="D134" s="4"/>
      <c r="E134" s="4"/>
      <c r="F134" s="403"/>
    </row>
    <row r="135" spans="1:6" ht="15.75" thickBot="1">
      <c r="A135" s="457">
        <v>49</v>
      </c>
      <c r="B135" s="889"/>
      <c r="C135" s="889"/>
      <c r="D135" s="890"/>
      <c r="E135" s="891" t="s">
        <v>1514</v>
      </c>
      <c r="F135" s="389">
        <f>SUM(F111:F134)</f>
        <v>0</v>
      </c>
    </row>
    <row r="136" spans="1:6">
      <c r="A136" s="4"/>
      <c r="B136" s="4"/>
      <c r="C136" s="4"/>
      <c r="D136" s="4"/>
      <c r="E136" s="4"/>
      <c r="F136" s="113" t="s">
        <v>1935</v>
      </c>
    </row>
    <row r="137" spans="1:6">
      <c r="A137" s="12" t="s">
        <v>10</v>
      </c>
      <c r="B137" s="12"/>
      <c r="C137" s="12"/>
      <c r="D137" s="12"/>
      <c r="E137" s="12"/>
      <c r="F137" s="12"/>
    </row>
  </sheetData>
  <printOptions horizontalCentered="1" verticalCentered="1"/>
  <pageMargins left="0.5" right="0.5" top="0.5" bottom="0.5" header="0.5" footer="0.5"/>
  <pageSetup scale="69" fitToHeight="2"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91"/>
  <sheetViews>
    <sheetView defaultGridColor="0" topLeftCell="A49" colorId="22" zoomScale="70" zoomScaleNormal="70" workbookViewId="0">
      <selection activeCell="F1" sqref="F1"/>
    </sheetView>
  </sheetViews>
  <sheetFormatPr defaultColWidth="9.6640625" defaultRowHeight="15"/>
  <cols>
    <col min="1" max="1" width="5.6640625" style="1" customWidth="1"/>
    <col min="2" max="2" width="59.88671875" style="1" customWidth="1"/>
    <col min="3" max="3" width="21.6640625" style="1" customWidth="1"/>
    <col min="4" max="4" width="30.21875" style="1" customWidth="1"/>
    <col min="5" max="5" width="2.6640625" style="1" customWidth="1"/>
    <col min="6" max="14" width="11.6640625" style="1" customWidth="1"/>
    <col min="15" max="15" width="10.77734375" style="1" customWidth="1"/>
    <col min="16" max="16384" width="9.6640625" style="1"/>
  </cols>
  <sheetData>
    <row r="1" spans="1:15" ht="15.75" thickBot="1">
      <c r="A1" s="2" t="str">
        <f>'Data Sheet'!$A$49</f>
        <v>Annual Report of The Brooklyn Union Gas Company d/b/a National Grid New York</v>
      </c>
      <c r="B1" s="371"/>
      <c r="C1" s="226" t="str">
        <f>'Data Sheet'!$A$45</f>
        <v>Year ended December 31, 2016</v>
      </c>
      <c r="D1" s="415"/>
      <c r="E1" s="4"/>
      <c r="F1" s="2" t="str">
        <f>'Data Sheet'!$A$49</f>
        <v>Annual Report of The Brooklyn Union Gas Company d/b/a National Grid New York</v>
      </c>
      <c r="G1" s="371"/>
      <c r="H1" s="371"/>
      <c r="I1" s="371"/>
      <c r="J1" s="371"/>
      <c r="K1" s="371"/>
      <c r="M1" s="368" t="str">
        <f>'Data Sheet'!$A$45</f>
        <v>Year ended December 31, 2016</v>
      </c>
      <c r="N1" s="415"/>
      <c r="O1" s="415"/>
    </row>
    <row r="2" spans="1:15">
      <c r="A2" s="132"/>
      <c r="B2" s="8"/>
      <c r="C2" s="8"/>
      <c r="D2" s="892"/>
      <c r="E2" s="4"/>
      <c r="F2" s="132"/>
      <c r="G2" s="8"/>
      <c r="H2" s="8"/>
      <c r="I2" s="8"/>
      <c r="J2" s="8"/>
      <c r="K2" s="8"/>
      <c r="L2" s="8"/>
      <c r="M2" s="8"/>
      <c r="N2" s="8"/>
      <c r="O2" s="892"/>
    </row>
    <row r="3" spans="1:15" ht="15.75">
      <c r="A3" s="10" t="s">
        <v>1516</v>
      </c>
      <c r="B3" s="12"/>
      <c r="C3" s="12"/>
      <c r="D3" s="395"/>
      <c r="E3" s="4"/>
      <c r="F3" s="10" t="s">
        <v>1517</v>
      </c>
      <c r="G3" s="12"/>
      <c r="H3" s="12"/>
      <c r="I3" s="12"/>
      <c r="J3" s="12"/>
      <c r="K3" s="12"/>
      <c r="L3" s="12"/>
      <c r="M3" s="12"/>
      <c r="N3" s="12"/>
      <c r="O3" s="395"/>
    </row>
    <row r="4" spans="1:15">
      <c r="A4" s="67"/>
      <c r="B4" s="4"/>
      <c r="C4" s="4"/>
      <c r="D4" s="134"/>
      <c r="E4" s="4"/>
      <c r="F4" s="67"/>
      <c r="G4" s="4"/>
      <c r="H4" s="4"/>
      <c r="I4" s="4"/>
      <c r="J4" s="4"/>
      <c r="K4" s="4"/>
      <c r="L4" s="4"/>
      <c r="M4" s="4"/>
      <c r="N4" s="4"/>
      <c r="O4" s="134"/>
    </row>
    <row r="5" spans="1:15">
      <c r="A5" s="67"/>
      <c r="B5" s="4" t="s">
        <v>1518</v>
      </c>
      <c r="C5" s="4"/>
      <c r="D5" s="134"/>
      <c r="E5" s="4"/>
      <c r="F5" s="67" t="s">
        <v>1519</v>
      </c>
      <c r="G5" s="4"/>
      <c r="H5" s="4"/>
      <c r="I5" s="4"/>
      <c r="J5" s="4"/>
      <c r="K5" s="4"/>
      <c r="L5" s="4"/>
      <c r="M5" s="4"/>
      <c r="N5" s="4"/>
      <c r="O5" s="134"/>
    </row>
    <row r="6" spans="1:15">
      <c r="A6" s="67"/>
      <c r="B6" s="4" t="s">
        <v>1520</v>
      </c>
      <c r="C6" s="4"/>
      <c r="D6" s="134"/>
      <c r="E6" s="4"/>
      <c r="F6" s="67" t="s">
        <v>1521</v>
      </c>
      <c r="G6" s="4"/>
      <c r="H6" s="4"/>
      <c r="I6" s="4"/>
      <c r="J6" s="4"/>
      <c r="K6" s="4"/>
      <c r="L6" s="4"/>
      <c r="M6" s="4"/>
      <c r="N6" s="4"/>
      <c r="O6" s="134"/>
    </row>
    <row r="7" spans="1:15">
      <c r="A7" s="67"/>
      <c r="B7" s="4"/>
      <c r="C7" s="4"/>
      <c r="D7" s="134"/>
      <c r="E7" s="4"/>
      <c r="F7" s="67" t="s">
        <v>1522</v>
      </c>
      <c r="G7" s="4"/>
      <c r="H7" s="4"/>
      <c r="I7" s="4"/>
      <c r="J7" s="4"/>
      <c r="K7" s="4"/>
      <c r="L7" s="4"/>
      <c r="M7" s="4"/>
      <c r="N7" s="4"/>
      <c r="O7" s="134"/>
    </row>
    <row r="8" spans="1:15">
      <c r="A8" s="67"/>
      <c r="B8" s="4" t="s">
        <v>1523</v>
      </c>
      <c r="C8" s="4"/>
      <c r="D8" s="134"/>
      <c r="E8" s="4"/>
      <c r="F8" s="67" t="s">
        <v>2030</v>
      </c>
      <c r="G8" s="4"/>
      <c r="H8" s="4"/>
      <c r="I8" s="4"/>
      <c r="J8" s="4"/>
      <c r="K8" s="4"/>
      <c r="L8" s="4"/>
      <c r="M8" s="4"/>
      <c r="N8" s="4"/>
      <c r="O8" s="134"/>
    </row>
    <row r="9" spans="1:15">
      <c r="A9" s="67"/>
      <c r="B9" s="4" t="s">
        <v>2031</v>
      </c>
      <c r="C9" s="4"/>
      <c r="D9" s="134"/>
      <c r="E9" s="4"/>
      <c r="F9" s="67" t="s">
        <v>2032</v>
      </c>
      <c r="G9" s="4"/>
      <c r="H9" s="4"/>
      <c r="I9" s="4"/>
      <c r="J9" s="4"/>
      <c r="K9" s="4"/>
      <c r="L9" s="4"/>
      <c r="M9" s="4"/>
      <c r="N9" s="4"/>
      <c r="O9" s="134"/>
    </row>
    <row r="10" spans="1:15">
      <c r="A10" s="67"/>
      <c r="B10" s="4" t="s">
        <v>2033</v>
      </c>
      <c r="C10" s="4"/>
      <c r="D10" s="134"/>
      <c r="E10" s="4"/>
      <c r="F10" s="67"/>
      <c r="G10" s="4"/>
      <c r="H10" s="4"/>
      <c r="I10" s="4"/>
      <c r="J10" s="4"/>
      <c r="K10" s="4"/>
      <c r="L10" s="4"/>
      <c r="M10" s="4"/>
      <c r="N10" s="4"/>
      <c r="O10" s="134"/>
    </row>
    <row r="11" spans="1:15">
      <c r="A11" s="67"/>
      <c r="B11" s="4" t="s">
        <v>2034</v>
      </c>
      <c r="C11" s="4"/>
      <c r="D11" s="134"/>
      <c r="E11" s="4"/>
      <c r="F11" s="67"/>
      <c r="G11" s="4"/>
      <c r="H11" s="4"/>
      <c r="I11" s="4"/>
      <c r="J11" s="4"/>
      <c r="K11" s="4"/>
      <c r="L11" s="4"/>
      <c r="M11" s="4"/>
      <c r="N11" s="4"/>
      <c r="O11" s="134"/>
    </row>
    <row r="12" spans="1:15">
      <c r="A12" s="67"/>
      <c r="C12" s="4"/>
      <c r="D12" s="134"/>
      <c r="E12" s="4"/>
      <c r="F12" s="67"/>
      <c r="G12" s="4"/>
      <c r="H12" s="4"/>
      <c r="I12" s="4"/>
      <c r="J12" s="4"/>
      <c r="K12" s="4"/>
      <c r="L12" s="4"/>
      <c r="M12" s="4"/>
      <c r="N12" s="4"/>
      <c r="O12" s="134"/>
    </row>
    <row r="13" spans="1:15">
      <c r="A13" s="67"/>
      <c r="B13" s="4" t="s">
        <v>2035</v>
      </c>
      <c r="C13" s="4"/>
      <c r="D13" s="134"/>
      <c r="E13" s="4"/>
      <c r="F13" s="67"/>
      <c r="G13" s="4"/>
      <c r="H13" s="4"/>
      <c r="I13" s="4"/>
      <c r="J13" s="4"/>
      <c r="K13" s="4"/>
      <c r="L13" s="4"/>
      <c r="M13" s="4"/>
      <c r="N13" s="4"/>
      <c r="O13" s="134"/>
    </row>
    <row r="14" spans="1:15">
      <c r="A14" s="67"/>
      <c r="B14" s="4" t="s">
        <v>2036</v>
      </c>
      <c r="C14" s="4"/>
      <c r="D14" s="134"/>
      <c r="E14" s="4"/>
      <c r="F14" s="67"/>
      <c r="G14" s="4"/>
      <c r="H14" s="4"/>
      <c r="I14" s="4"/>
      <c r="J14" s="4"/>
      <c r="K14" s="4"/>
      <c r="L14" s="4"/>
      <c r="M14" s="4"/>
      <c r="N14" s="4"/>
      <c r="O14" s="134"/>
    </row>
    <row r="15" spans="1:15">
      <c r="A15" s="140"/>
      <c r="B15" s="371"/>
      <c r="C15" s="371"/>
      <c r="D15" s="372"/>
      <c r="E15" s="4"/>
      <c r="F15" s="140"/>
      <c r="G15" s="371"/>
      <c r="H15" s="371"/>
      <c r="I15" s="371"/>
      <c r="J15" s="371"/>
      <c r="K15" s="371"/>
      <c r="L15" s="371"/>
      <c r="M15" s="371"/>
      <c r="N15" s="371"/>
      <c r="O15" s="372"/>
    </row>
    <row r="16" spans="1:15">
      <c r="A16" s="67"/>
      <c r="B16" s="162"/>
      <c r="C16" s="151" t="s">
        <v>2037</v>
      </c>
      <c r="D16" s="155"/>
      <c r="E16" s="4"/>
      <c r="F16" s="67"/>
      <c r="G16" s="4"/>
      <c r="H16" s="162"/>
      <c r="I16" s="162"/>
      <c r="J16" s="4"/>
      <c r="K16" s="151" t="s">
        <v>2038</v>
      </c>
      <c r="L16" s="414" t="s">
        <v>2039</v>
      </c>
      <c r="M16" s="415"/>
      <c r="N16" s="415"/>
      <c r="O16" s="155"/>
    </row>
    <row r="17" spans="1:15">
      <c r="A17" s="67"/>
      <c r="B17" s="162"/>
      <c r="C17" s="151" t="s">
        <v>2040</v>
      </c>
      <c r="D17" s="149" t="s">
        <v>2041</v>
      </c>
      <c r="E17" s="4"/>
      <c r="F17" s="864" t="s">
        <v>2042</v>
      </c>
      <c r="G17" s="415"/>
      <c r="H17" s="151" t="s">
        <v>2043</v>
      </c>
      <c r="I17" s="414" t="s">
        <v>2044</v>
      </c>
      <c r="J17" s="415"/>
      <c r="K17" s="151" t="s">
        <v>2045</v>
      </c>
      <c r="L17" s="414" t="s">
        <v>2042</v>
      </c>
      <c r="M17" s="415"/>
      <c r="N17" s="151" t="s">
        <v>2038</v>
      </c>
      <c r="O17" s="155"/>
    </row>
    <row r="18" spans="1:15">
      <c r="A18" s="160" t="s">
        <v>1973</v>
      </c>
      <c r="B18" s="151" t="s">
        <v>2046</v>
      </c>
      <c r="C18" s="151" t="s">
        <v>2047</v>
      </c>
      <c r="D18" s="149" t="s">
        <v>2048</v>
      </c>
      <c r="E18" s="4"/>
      <c r="F18" s="160" t="s">
        <v>2049</v>
      </c>
      <c r="G18" s="151" t="s">
        <v>2050</v>
      </c>
      <c r="H18" s="151" t="s">
        <v>2051</v>
      </c>
      <c r="I18" s="151" t="s">
        <v>2049</v>
      </c>
      <c r="J18" s="151" t="s">
        <v>2050</v>
      </c>
      <c r="K18" s="151" t="s">
        <v>2052</v>
      </c>
      <c r="L18" s="151" t="s">
        <v>2049</v>
      </c>
      <c r="M18" s="151" t="s">
        <v>2050</v>
      </c>
      <c r="N18" s="151" t="s">
        <v>2053</v>
      </c>
      <c r="O18" s="149" t="s">
        <v>1973</v>
      </c>
    </row>
    <row r="19" spans="1:15">
      <c r="A19" s="396" t="s">
        <v>1979</v>
      </c>
      <c r="B19" s="452" t="s">
        <v>2070</v>
      </c>
      <c r="C19" s="452" t="s">
        <v>2071</v>
      </c>
      <c r="D19" s="143" t="s">
        <v>514</v>
      </c>
      <c r="E19" s="4"/>
      <c r="F19" s="396" t="s">
        <v>564</v>
      </c>
      <c r="G19" s="452" t="s">
        <v>1335</v>
      </c>
      <c r="H19" s="452" t="s">
        <v>1336</v>
      </c>
      <c r="I19" s="452" t="s">
        <v>1337</v>
      </c>
      <c r="J19" s="452" t="s">
        <v>1338</v>
      </c>
      <c r="K19" s="452" t="s">
        <v>227</v>
      </c>
      <c r="L19" s="452" t="s">
        <v>228</v>
      </c>
      <c r="M19" s="452" t="s">
        <v>1820</v>
      </c>
      <c r="N19" s="452" t="s">
        <v>1821</v>
      </c>
      <c r="O19" s="143" t="s">
        <v>1979</v>
      </c>
    </row>
    <row r="20" spans="1:15">
      <c r="A20" s="160">
        <v>1</v>
      </c>
      <c r="B20" s="162"/>
      <c r="C20" s="893" t="s">
        <v>516</v>
      </c>
      <c r="D20" s="894"/>
      <c r="E20" s="4"/>
      <c r="F20" s="895"/>
      <c r="G20" s="454"/>
      <c r="H20" s="454"/>
      <c r="I20" s="454"/>
      <c r="J20" s="454"/>
      <c r="K20" s="454"/>
      <c r="L20" s="896"/>
      <c r="M20" s="896"/>
      <c r="N20" s="454"/>
      <c r="O20" s="149">
        <v>1</v>
      </c>
    </row>
    <row r="21" spans="1:15">
      <c r="A21" s="160">
        <v>2</v>
      </c>
      <c r="B21" s="162" t="s">
        <v>2915</v>
      </c>
      <c r="C21" s="893"/>
      <c r="D21" s="894"/>
      <c r="E21" s="4"/>
      <c r="F21" s="895"/>
      <c r="G21" s="454"/>
      <c r="H21" s="454"/>
      <c r="I21" s="454"/>
      <c r="J21" s="454"/>
      <c r="K21" s="454"/>
      <c r="L21" s="896"/>
      <c r="M21" s="896"/>
      <c r="N21" s="454"/>
      <c r="O21" s="149">
        <v>2</v>
      </c>
    </row>
    <row r="22" spans="1:15">
      <c r="A22" s="160">
        <v>3</v>
      </c>
      <c r="B22" s="162"/>
      <c r="C22" s="893"/>
      <c r="D22" s="894"/>
      <c r="E22" s="4"/>
      <c r="F22" s="895"/>
      <c r="G22" s="454"/>
      <c r="H22" s="454"/>
      <c r="I22" s="454"/>
      <c r="J22" s="454"/>
      <c r="K22" s="454"/>
      <c r="L22" s="896"/>
      <c r="M22" s="896"/>
      <c r="N22" s="454"/>
      <c r="O22" s="149">
        <v>3</v>
      </c>
    </row>
    <row r="23" spans="1:15">
      <c r="A23" s="160">
        <v>4</v>
      </c>
      <c r="B23" s="162"/>
      <c r="C23" s="893"/>
      <c r="D23" s="894"/>
      <c r="E23" s="4"/>
      <c r="F23" s="895"/>
      <c r="G23" s="454"/>
      <c r="H23" s="454"/>
      <c r="I23" s="454"/>
      <c r="J23" s="454"/>
      <c r="K23" s="454"/>
      <c r="L23" s="896"/>
      <c r="M23" s="896"/>
      <c r="N23" s="454"/>
      <c r="O23" s="149">
        <v>4</v>
      </c>
    </row>
    <row r="24" spans="1:15">
      <c r="A24" s="160">
        <v>5</v>
      </c>
      <c r="B24" s="162"/>
      <c r="C24" s="893"/>
      <c r="D24" s="894"/>
      <c r="E24" s="4"/>
      <c r="F24" s="895"/>
      <c r="G24" s="454"/>
      <c r="H24" s="454"/>
      <c r="I24" s="454"/>
      <c r="J24" s="454"/>
      <c r="K24" s="454"/>
      <c r="L24" s="896"/>
      <c r="M24" s="896"/>
      <c r="N24" s="454"/>
      <c r="O24" s="149">
        <v>5</v>
      </c>
    </row>
    <row r="25" spans="1:15">
      <c r="A25" s="160">
        <v>6</v>
      </c>
      <c r="B25" s="162"/>
      <c r="C25" s="893"/>
      <c r="D25" s="894"/>
      <c r="E25" s="4"/>
      <c r="F25" s="895"/>
      <c r="G25" s="454"/>
      <c r="H25" s="454"/>
      <c r="I25" s="454"/>
      <c r="J25" s="454"/>
      <c r="K25" s="454"/>
      <c r="L25" s="896"/>
      <c r="M25" s="896"/>
      <c r="N25" s="454"/>
      <c r="O25" s="149">
        <v>6</v>
      </c>
    </row>
    <row r="26" spans="1:15">
      <c r="A26" s="160">
        <v>7</v>
      </c>
      <c r="B26" s="162"/>
      <c r="C26" s="893"/>
      <c r="D26" s="894"/>
      <c r="E26" s="4"/>
      <c r="F26" s="895"/>
      <c r="G26" s="454"/>
      <c r="H26" s="454"/>
      <c r="I26" s="454"/>
      <c r="J26" s="454"/>
      <c r="K26" s="454"/>
      <c r="L26" s="896"/>
      <c r="M26" s="896"/>
      <c r="N26" s="454"/>
      <c r="O26" s="149">
        <v>7</v>
      </c>
    </row>
    <row r="27" spans="1:15">
      <c r="A27" s="160">
        <v>8</v>
      </c>
      <c r="B27" s="162"/>
      <c r="C27" s="893"/>
      <c r="D27" s="894"/>
      <c r="E27" s="4"/>
      <c r="F27" s="895"/>
      <c r="G27" s="454"/>
      <c r="H27" s="454"/>
      <c r="I27" s="454"/>
      <c r="J27" s="454"/>
      <c r="K27" s="454"/>
      <c r="L27" s="896"/>
      <c r="M27" s="896"/>
      <c r="N27" s="454"/>
      <c r="O27" s="149">
        <v>8</v>
      </c>
    </row>
    <row r="28" spans="1:15">
      <c r="A28" s="160">
        <v>9</v>
      </c>
      <c r="B28" s="162"/>
      <c r="C28" s="893"/>
      <c r="D28" s="894"/>
      <c r="E28" s="4"/>
      <c r="F28" s="895"/>
      <c r="G28" s="454"/>
      <c r="H28" s="454"/>
      <c r="I28" s="454"/>
      <c r="J28" s="454"/>
      <c r="K28" s="454"/>
      <c r="L28" s="896"/>
      <c r="M28" s="896"/>
      <c r="N28" s="454"/>
      <c r="O28" s="149">
        <v>9</v>
      </c>
    </row>
    <row r="29" spans="1:15">
      <c r="A29" s="160">
        <v>10</v>
      </c>
      <c r="B29" s="162"/>
      <c r="C29" s="893"/>
      <c r="D29" s="894"/>
      <c r="E29" s="4"/>
      <c r="F29" s="895"/>
      <c r="G29" s="454"/>
      <c r="H29" s="454"/>
      <c r="I29" s="454"/>
      <c r="J29" s="454"/>
      <c r="K29" s="454"/>
      <c r="L29" s="896"/>
      <c r="M29" s="896"/>
      <c r="N29" s="454"/>
      <c r="O29" s="149">
        <v>10</v>
      </c>
    </row>
    <row r="30" spans="1:15">
      <c r="A30" s="160">
        <v>11</v>
      </c>
      <c r="B30" s="162"/>
      <c r="C30" s="893"/>
      <c r="D30" s="894"/>
      <c r="E30" s="4"/>
      <c r="F30" s="895"/>
      <c r="G30" s="454"/>
      <c r="H30" s="454"/>
      <c r="I30" s="454"/>
      <c r="J30" s="454"/>
      <c r="K30" s="454"/>
      <c r="L30" s="896"/>
      <c r="M30" s="896"/>
      <c r="N30" s="454"/>
      <c r="O30" s="149">
        <v>11</v>
      </c>
    </row>
    <row r="31" spans="1:15">
      <c r="A31" s="160">
        <v>12</v>
      </c>
      <c r="B31" s="162"/>
      <c r="C31" s="893"/>
      <c r="D31" s="894"/>
      <c r="E31" s="4"/>
      <c r="F31" s="895"/>
      <c r="G31" s="454"/>
      <c r="H31" s="454"/>
      <c r="I31" s="454"/>
      <c r="J31" s="454"/>
      <c r="K31" s="454"/>
      <c r="L31" s="896"/>
      <c r="M31" s="896"/>
      <c r="N31" s="454"/>
      <c r="O31" s="149">
        <v>12</v>
      </c>
    </row>
    <row r="32" spans="1:15">
      <c r="A32" s="160">
        <v>13</v>
      </c>
      <c r="B32" s="162"/>
      <c r="C32" s="893"/>
      <c r="D32" s="894"/>
      <c r="E32" s="4"/>
      <c r="F32" s="895"/>
      <c r="G32" s="454"/>
      <c r="H32" s="454"/>
      <c r="I32" s="454"/>
      <c r="J32" s="454"/>
      <c r="K32" s="454"/>
      <c r="L32" s="896"/>
      <c r="M32" s="896"/>
      <c r="N32" s="454"/>
      <c r="O32" s="149">
        <v>13</v>
      </c>
    </row>
    <row r="33" spans="1:15">
      <c r="A33" s="160">
        <v>14</v>
      </c>
      <c r="B33" s="162"/>
      <c r="C33" s="893"/>
      <c r="D33" s="894"/>
      <c r="E33" s="4"/>
      <c r="F33" s="895"/>
      <c r="G33" s="454"/>
      <c r="H33" s="454" t="s">
        <v>1747</v>
      </c>
      <c r="I33" s="454" t="s">
        <v>516</v>
      </c>
      <c r="J33" s="454"/>
      <c r="K33" s="454"/>
      <c r="L33" s="896" t="s">
        <v>1747</v>
      </c>
      <c r="M33" s="896" t="s">
        <v>1747</v>
      </c>
      <c r="N33" s="454" t="s">
        <v>1747</v>
      </c>
      <c r="O33" s="149">
        <v>14</v>
      </c>
    </row>
    <row r="34" spans="1:15">
      <c r="A34" s="160">
        <v>15</v>
      </c>
      <c r="B34" s="162"/>
      <c r="C34" s="893"/>
      <c r="D34" s="894"/>
      <c r="E34" s="4"/>
      <c r="F34" s="895"/>
      <c r="G34" s="454"/>
      <c r="H34" s="454"/>
      <c r="I34" s="454"/>
      <c r="J34" s="454"/>
      <c r="K34" s="454"/>
      <c r="L34" s="896"/>
      <c r="M34" s="896" t="s">
        <v>1747</v>
      </c>
      <c r="N34" s="454"/>
      <c r="O34" s="149">
        <v>15</v>
      </c>
    </row>
    <row r="35" spans="1:15">
      <c r="A35" s="160">
        <v>16</v>
      </c>
      <c r="B35" s="162"/>
      <c r="C35" s="893"/>
      <c r="D35" s="894"/>
      <c r="E35" s="4"/>
      <c r="F35" s="895"/>
      <c r="G35" s="454"/>
      <c r="H35" s="454"/>
      <c r="I35" s="454"/>
      <c r="J35" s="454"/>
      <c r="K35" s="454"/>
      <c r="L35" s="896"/>
      <c r="M35" s="896" t="s">
        <v>1747</v>
      </c>
      <c r="N35" s="454"/>
      <c r="O35" s="149">
        <v>16</v>
      </c>
    </row>
    <row r="36" spans="1:15">
      <c r="A36" s="160">
        <v>17</v>
      </c>
      <c r="B36" s="162"/>
      <c r="C36" s="893"/>
      <c r="D36" s="894"/>
      <c r="E36" s="4"/>
      <c r="F36" s="895"/>
      <c r="G36" s="454"/>
      <c r="H36" s="454"/>
      <c r="I36" s="454"/>
      <c r="J36" s="454"/>
      <c r="K36" s="454"/>
      <c r="L36" s="896"/>
      <c r="M36" s="896" t="s">
        <v>1747</v>
      </c>
      <c r="N36" s="454"/>
      <c r="O36" s="149">
        <v>17</v>
      </c>
    </row>
    <row r="37" spans="1:15">
      <c r="A37" s="160">
        <v>18</v>
      </c>
      <c r="B37" s="162"/>
      <c r="C37" s="893"/>
      <c r="D37" s="894"/>
      <c r="E37" s="4"/>
      <c r="F37" s="895"/>
      <c r="G37" s="454"/>
      <c r="H37" s="454"/>
      <c r="I37" s="454"/>
      <c r="J37" s="454"/>
      <c r="K37" s="454"/>
      <c r="L37" s="896"/>
      <c r="M37" s="896"/>
      <c r="N37" s="454"/>
      <c r="O37" s="149">
        <v>18</v>
      </c>
    </row>
    <row r="38" spans="1:15">
      <c r="A38" s="160">
        <v>19</v>
      </c>
      <c r="B38" s="162"/>
      <c r="C38" s="893"/>
      <c r="D38" s="894"/>
      <c r="E38" s="4"/>
      <c r="F38" s="895"/>
      <c r="G38" s="454"/>
      <c r="H38" s="454"/>
      <c r="I38" s="454"/>
      <c r="J38" s="454"/>
      <c r="K38" s="454"/>
      <c r="L38" s="896"/>
      <c r="M38" s="896"/>
      <c r="N38" s="454"/>
      <c r="O38" s="149">
        <v>19</v>
      </c>
    </row>
    <row r="39" spans="1:15">
      <c r="A39" s="160">
        <v>20</v>
      </c>
      <c r="B39" s="162"/>
      <c r="C39" s="893"/>
      <c r="D39" s="894"/>
      <c r="E39" s="4"/>
      <c r="F39" s="895"/>
      <c r="G39" s="454"/>
      <c r="H39" s="454"/>
      <c r="I39" s="454"/>
      <c r="J39" s="454"/>
      <c r="K39" s="454"/>
      <c r="L39" s="896"/>
      <c r="M39" s="896"/>
      <c r="N39" s="454"/>
      <c r="O39" s="149">
        <v>20</v>
      </c>
    </row>
    <row r="40" spans="1:15">
      <c r="A40" s="160">
        <v>21</v>
      </c>
      <c r="B40" s="162"/>
      <c r="C40" s="893"/>
      <c r="D40" s="894"/>
      <c r="E40" s="4"/>
      <c r="F40" s="895"/>
      <c r="G40" s="454"/>
      <c r="H40" s="454"/>
      <c r="I40" s="454"/>
      <c r="J40" s="454"/>
      <c r="K40" s="454"/>
      <c r="L40" s="896"/>
      <c r="M40" s="896"/>
      <c r="N40" s="454"/>
      <c r="O40" s="149">
        <v>21</v>
      </c>
    </row>
    <row r="41" spans="1:15">
      <c r="A41" s="160">
        <v>22</v>
      </c>
      <c r="B41" s="162"/>
      <c r="C41" s="893"/>
      <c r="D41" s="894"/>
      <c r="E41" s="4"/>
      <c r="F41" s="895"/>
      <c r="G41" s="454"/>
      <c r="H41" s="454"/>
      <c r="I41" s="454"/>
      <c r="J41" s="454"/>
      <c r="K41" s="454"/>
      <c r="L41" s="896"/>
      <c r="M41" s="896"/>
      <c r="N41" s="454"/>
      <c r="O41" s="149">
        <v>22</v>
      </c>
    </row>
    <row r="42" spans="1:15">
      <c r="A42" s="160">
        <v>23</v>
      </c>
      <c r="B42" s="162"/>
      <c r="C42" s="893"/>
      <c r="D42" s="894"/>
      <c r="E42" s="4"/>
      <c r="F42" s="895"/>
      <c r="G42" s="454"/>
      <c r="H42" s="454"/>
      <c r="I42" s="454"/>
      <c r="J42" s="454"/>
      <c r="K42" s="454"/>
      <c r="L42" s="896"/>
      <c r="M42" s="896"/>
      <c r="N42" s="454"/>
      <c r="O42" s="149">
        <v>23</v>
      </c>
    </row>
    <row r="43" spans="1:15">
      <c r="A43" s="160">
        <v>24</v>
      </c>
      <c r="B43" s="162"/>
      <c r="C43" s="893"/>
      <c r="D43" s="894"/>
      <c r="E43" s="4"/>
      <c r="F43" s="895"/>
      <c r="G43" s="454"/>
      <c r="H43" s="454"/>
      <c r="I43" s="454"/>
      <c r="J43" s="454"/>
      <c r="K43" s="454"/>
      <c r="L43" s="162" t="s">
        <v>516</v>
      </c>
      <c r="M43" s="162" t="s">
        <v>516</v>
      </c>
      <c r="N43" s="893" t="s">
        <v>516</v>
      </c>
      <c r="O43" s="149">
        <v>24</v>
      </c>
    </row>
    <row r="44" spans="1:15">
      <c r="A44" s="160">
        <v>25</v>
      </c>
      <c r="B44" s="162"/>
      <c r="C44" s="893"/>
      <c r="D44" s="894"/>
      <c r="E44" s="4"/>
      <c r="F44" s="895"/>
      <c r="G44" s="454"/>
      <c r="H44" s="454"/>
      <c r="I44" s="893"/>
      <c r="J44" s="893"/>
      <c r="K44" s="162"/>
      <c r="L44" s="162" t="s">
        <v>516</v>
      </c>
      <c r="M44" s="162" t="s">
        <v>516</v>
      </c>
      <c r="N44" s="893" t="s">
        <v>516</v>
      </c>
      <c r="O44" s="149">
        <v>25</v>
      </c>
    </row>
    <row r="45" spans="1:15">
      <c r="A45" s="160">
        <v>26</v>
      </c>
      <c r="B45" s="162"/>
      <c r="C45" s="893"/>
      <c r="D45" s="894"/>
      <c r="E45" s="4"/>
      <c r="F45" s="895"/>
      <c r="G45" s="454"/>
      <c r="H45" s="454"/>
      <c r="I45" s="893"/>
      <c r="J45" s="893"/>
      <c r="K45" s="162"/>
      <c r="L45" s="162" t="s">
        <v>516</v>
      </c>
      <c r="M45" s="162" t="s">
        <v>516</v>
      </c>
      <c r="N45" s="893" t="s">
        <v>516</v>
      </c>
      <c r="O45" s="149">
        <v>26</v>
      </c>
    </row>
    <row r="46" spans="1:15">
      <c r="A46" s="160">
        <v>27</v>
      </c>
      <c r="B46" s="162"/>
      <c r="C46" s="893"/>
      <c r="D46" s="894"/>
      <c r="E46" s="4"/>
      <c r="F46" s="895"/>
      <c r="G46" s="454"/>
      <c r="H46" s="454"/>
      <c r="I46" s="893"/>
      <c r="J46" s="893"/>
      <c r="K46" s="162"/>
      <c r="L46" s="162" t="s">
        <v>516</v>
      </c>
      <c r="M46" s="162" t="s">
        <v>516</v>
      </c>
      <c r="N46" s="893" t="s">
        <v>516</v>
      </c>
      <c r="O46" s="149">
        <v>27</v>
      </c>
    </row>
    <row r="47" spans="1:15">
      <c r="A47" s="160">
        <v>28</v>
      </c>
      <c r="B47" s="162"/>
      <c r="C47" s="893"/>
      <c r="D47" s="894"/>
      <c r="E47" s="4"/>
      <c r="F47" s="895"/>
      <c r="G47" s="454"/>
      <c r="H47" s="454"/>
      <c r="I47" s="893"/>
      <c r="J47" s="893"/>
      <c r="K47" s="162"/>
      <c r="L47" s="162" t="s">
        <v>516</v>
      </c>
      <c r="M47" s="162" t="s">
        <v>516</v>
      </c>
      <c r="N47" s="893" t="s">
        <v>516</v>
      </c>
      <c r="O47" s="149">
        <v>28</v>
      </c>
    </row>
    <row r="48" spans="1:15">
      <c r="A48" s="160">
        <v>29</v>
      </c>
      <c r="B48" s="162"/>
      <c r="C48" s="893"/>
      <c r="D48" s="894"/>
      <c r="E48" s="4"/>
      <c r="F48" s="895"/>
      <c r="G48" s="454"/>
      <c r="H48" s="454"/>
      <c r="I48" s="893"/>
      <c r="J48" s="893"/>
      <c r="K48" s="162"/>
      <c r="L48" s="162" t="s">
        <v>516</v>
      </c>
      <c r="M48" s="162" t="s">
        <v>516</v>
      </c>
      <c r="N48" s="893" t="s">
        <v>516</v>
      </c>
      <c r="O48" s="149">
        <v>29</v>
      </c>
    </row>
    <row r="49" spans="1:15">
      <c r="A49" s="160">
        <v>30</v>
      </c>
      <c r="B49" s="162"/>
      <c r="C49" s="893"/>
      <c r="D49" s="894"/>
      <c r="E49" s="4"/>
      <c r="F49" s="895"/>
      <c r="G49" s="454"/>
      <c r="H49" s="454"/>
      <c r="I49" s="893"/>
      <c r="J49" s="893"/>
      <c r="K49" s="162"/>
      <c r="L49" s="162" t="s">
        <v>516</v>
      </c>
      <c r="M49" s="162" t="s">
        <v>516</v>
      </c>
      <c r="N49" s="893" t="s">
        <v>516</v>
      </c>
      <c r="O49" s="149">
        <v>30</v>
      </c>
    </row>
    <row r="50" spans="1:15">
      <c r="A50" s="160">
        <v>31</v>
      </c>
      <c r="B50" s="162"/>
      <c r="C50" s="893"/>
      <c r="D50" s="894"/>
      <c r="E50" s="4"/>
      <c r="F50" s="895"/>
      <c r="G50" s="454"/>
      <c r="H50" s="454"/>
      <c r="I50" s="893"/>
      <c r="J50" s="893"/>
      <c r="K50" s="162"/>
      <c r="L50" s="162" t="s">
        <v>516</v>
      </c>
      <c r="M50" s="162" t="s">
        <v>516</v>
      </c>
      <c r="N50" s="893" t="s">
        <v>516</v>
      </c>
      <c r="O50" s="149">
        <v>31</v>
      </c>
    </row>
    <row r="51" spans="1:15">
      <c r="A51" s="160">
        <v>32</v>
      </c>
      <c r="B51" s="162"/>
      <c r="C51" s="893"/>
      <c r="D51" s="894"/>
      <c r="E51" s="4"/>
      <c r="F51" s="895"/>
      <c r="G51" s="454"/>
      <c r="H51" s="454"/>
      <c r="I51" s="893"/>
      <c r="J51" s="893"/>
      <c r="K51" s="162"/>
      <c r="L51" s="162" t="s">
        <v>516</v>
      </c>
      <c r="M51" s="162" t="s">
        <v>516</v>
      </c>
      <c r="N51" s="893" t="s">
        <v>516</v>
      </c>
      <c r="O51" s="149">
        <v>32</v>
      </c>
    </row>
    <row r="52" spans="1:15">
      <c r="A52" s="160">
        <v>33</v>
      </c>
      <c r="B52" s="162"/>
      <c r="C52" s="893"/>
      <c r="D52" s="894"/>
      <c r="E52" s="4"/>
      <c r="F52" s="895"/>
      <c r="G52" s="454"/>
      <c r="H52" s="454"/>
      <c r="I52" s="893"/>
      <c r="J52" s="893"/>
      <c r="K52" s="162"/>
      <c r="L52" s="162" t="s">
        <v>516</v>
      </c>
      <c r="M52" s="162" t="s">
        <v>516</v>
      </c>
      <c r="N52" s="893" t="s">
        <v>516</v>
      </c>
      <c r="O52" s="149">
        <v>33</v>
      </c>
    </row>
    <row r="53" spans="1:15">
      <c r="A53" s="160">
        <v>34</v>
      </c>
      <c r="B53" s="162"/>
      <c r="C53" s="893"/>
      <c r="D53" s="894"/>
      <c r="E53" s="4"/>
      <c r="F53" s="895"/>
      <c r="G53" s="454"/>
      <c r="H53" s="454"/>
      <c r="I53" s="893"/>
      <c r="J53" s="893"/>
      <c r="K53" s="162"/>
      <c r="L53" s="162" t="s">
        <v>516</v>
      </c>
      <c r="M53" s="162" t="s">
        <v>516</v>
      </c>
      <c r="N53" s="893" t="s">
        <v>516</v>
      </c>
      <c r="O53" s="149">
        <v>34</v>
      </c>
    </row>
    <row r="54" spans="1:15">
      <c r="A54" s="160">
        <v>35</v>
      </c>
      <c r="B54" s="162"/>
      <c r="C54" s="893"/>
      <c r="D54" s="894"/>
      <c r="E54" s="4"/>
      <c r="F54" s="895"/>
      <c r="G54" s="454"/>
      <c r="H54" s="454"/>
      <c r="I54" s="893"/>
      <c r="J54" s="893"/>
      <c r="K54" s="162"/>
      <c r="L54" s="162" t="s">
        <v>516</v>
      </c>
      <c r="M54" s="162" t="s">
        <v>516</v>
      </c>
      <c r="N54" s="893" t="s">
        <v>516</v>
      </c>
      <c r="O54" s="149">
        <v>35</v>
      </c>
    </row>
    <row r="55" spans="1:15">
      <c r="A55" s="160">
        <v>36</v>
      </c>
      <c r="B55" s="162"/>
      <c r="C55" s="893"/>
      <c r="D55" s="894"/>
      <c r="E55" s="4"/>
      <c r="F55" s="895"/>
      <c r="G55" s="454"/>
      <c r="H55" s="454"/>
      <c r="I55" s="893"/>
      <c r="J55" s="893"/>
      <c r="K55" s="162"/>
      <c r="L55" s="162" t="s">
        <v>516</v>
      </c>
      <c r="M55" s="162" t="s">
        <v>516</v>
      </c>
      <c r="N55" s="893" t="s">
        <v>516</v>
      </c>
      <c r="O55" s="149">
        <v>36</v>
      </c>
    </row>
    <row r="56" spans="1:15">
      <c r="A56" s="160">
        <v>37</v>
      </c>
      <c r="B56" s="162"/>
      <c r="C56" s="893"/>
      <c r="D56" s="894"/>
      <c r="E56" s="4"/>
      <c r="F56" s="895"/>
      <c r="G56" s="454"/>
      <c r="H56" s="454"/>
      <c r="I56" s="893"/>
      <c r="J56" s="893"/>
      <c r="K56" s="162"/>
      <c r="L56" s="162" t="s">
        <v>516</v>
      </c>
      <c r="M56" s="162" t="s">
        <v>516</v>
      </c>
      <c r="N56" s="893" t="s">
        <v>516</v>
      </c>
      <c r="O56" s="149">
        <v>37</v>
      </c>
    </row>
    <row r="57" spans="1:15">
      <c r="A57" s="160">
        <v>38</v>
      </c>
      <c r="B57" s="162"/>
      <c r="C57" s="893"/>
      <c r="D57" s="894"/>
      <c r="E57" s="4"/>
      <c r="F57" s="895"/>
      <c r="G57" s="454"/>
      <c r="H57" s="454"/>
      <c r="I57" s="893"/>
      <c r="J57" s="893"/>
      <c r="K57" s="162"/>
      <c r="L57" s="162" t="s">
        <v>516</v>
      </c>
      <c r="M57" s="162" t="s">
        <v>516</v>
      </c>
      <c r="N57" s="893" t="s">
        <v>516</v>
      </c>
      <c r="O57" s="149">
        <v>38</v>
      </c>
    </row>
    <row r="58" spans="1:15">
      <c r="A58" s="160">
        <v>39</v>
      </c>
      <c r="B58" s="162"/>
      <c r="C58" s="893"/>
      <c r="D58" s="894"/>
      <c r="E58" s="4"/>
      <c r="F58" s="895"/>
      <c r="G58" s="454"/>
      <c r="H58" s="454"/>
      <c r="I58" s="893"/>
      <c r="J58" s="893"/>
      <c r="K58" s="162"/>
      <c r="L58" s="162" t="s">
        <v>516</v>
      </c>
      <c r="M58" s="162" t="s">
        <v>516</v>
      </c>
      <c r="N58" s="893" t="s">
        <v>516</v>
      </c>
      <c r="O58" s="149">
        <v>39</v>
      </c>
    </row>
    <row r="59" spans="1:15">
      <c r="A59" s="160">
        <v>40</v>
      </c>
      <c r="B59" s="162"/>
      <c r="C59" s="893"/>
      <c r="D59" s="894"/>
      <c r="E59" s="4"/>
      <c r="F59" s="895"/>
      <c r="G59" s="454"/>
      <c r="H59" s="454"/>
      <c r="I59" s="893"/>
      <c r="J59" s="893"/>
      <c r="K59" s="162"/>
      <c r="L59" s="162" t="s">
        <v>516</v>
      </c>
      <c r="M59" s="162" t="s">
        <v>516</v>
      </c>
      <c r="N59" s="893" t="s">
        <v>516</v>
      </c>
      <c r="O59" s="149">
        <v>40</v>
      </c>
    </row>
    <row r="60" spans="1:15">
      <c r="A60" s="160">
        <v>41</v>
      </c>
      <c r="B60" s="162"/>
      <c r="C60" s="893"/>
      <c r="D60" s="894"/>
      <c r="E60" s="4"/>
      <c r="F60" s="895"/>
      <c r="G60" s="454"/>
      <c r="H60" s="454"/>
      <c r="I60" s="893"/>
      <c r="J60" s="893"/>
      <c r="K60" s="162"/>
      <c r="L60" s="162" t="s">
        <v>516</v>
      </c>
      <c r="M60" s="162" t="s">
        <v>516</v>
      </c>
      <c r="N60" s="893" t="s">
        <v>516</v>
      </c>
      <c r="O60" s="149">
        <v>41</v>
      </c>
    </row>
    <row r="61" spans="1:15">
      <c r="A61" s="160">
        <v>42</v>
      </c>
      <c r="B61" s="162"/>
      <c r="C61" s="893"/>
      <c r="D61" s="894"/>
      <c r="E61" s="4"/>
      <c r="F61" s="895"/>
      <c r="G61" s="454"/>
      <c r="H61" s="454"/>
      <c r="I61" s="893"/>
      <c r="J61" s="893"/>
      <c r="K61" s="162"/>
      <c r="L61" s="162" t="s">
        <v>516</v>
      </c>
      <c r="M61" s="162" t="s">
        <v>516</v>
      </c>
      <c r="N61" s="893" t="s">
        <v>516</v>
      </c>
      <c r="O61" s="149">
        <v>42</v>
      </c>
    </row>
    <row r="62" spans="1:15">
      <c r="A62" s="160">
        <v>43</v>
      </c>
      <c r="B62" s="162"/>
      <c r="C62" s="893"/>
      <c r="D62" s="894"/>
      <c r="E62" s="4"/>
      <c r="F62" s="895"/>
      <c r="G62" s="454"/>
      <c r="H62" s="454"/>
      <c r="I62" s="893"/>
      <c r="J62" s="893"/>
      <c r="K62" s="162"/>
      <c r="L62" s="162" t="s">
        <v>516</v>
      </c>
      <c r="M62" s="162" t="s">
        <v>516</v>
      </c>
      <c r="N62" s="893" t="s">
        <v>516</v>
      </c>
      <c r="O62" s="149">
        <v>43</v>
      </c>
    </row>
    <row r="63" spans="1:15">
      <c r="A63" s="160">
        <v>44</v>
      </c>
      <c r="B63" s="162"/>
      <c r="C63" s="893"/>
      <c r="D63" s="894"/>
      <c r="E63" s="4"/>
      <c r="F63" s="895"/>
      <c r="G63" s="454"/>
      <c r="H63" s="454"/>
      <c r="I63" s="893"/>
      <c r="J63" s="893"/>
      <c r="K63" s="162"/>
      <c r="L63" s="162" t="s">
        <v>516</v>
      </c>
      <c r="M63" s="162" t="s">
        <v>516</v>
      </c>
      <c r="N63" s="893" t="s">
        <v>516</v>
      </c>
      <c r="O63" s="149">
        <v>44</v>
      </c>
    </row>
    <row r="64" spans="1:15">
      <c r="A64" s="160">
        <v>45</v>
      </c>
      <c r="B64" s="162"/>
      <c r="C64" s="893"/>
      <c r="D64" s="894"/>
      <c r="E64" s="4"/>
      <c r="F64" s="895"/>
      <c r="G64" s="454"/>
      <c r="H64" s="454"/>
      <c r="I64" s="893"/>
      <c r="J64" s="893"/>
      <c r="K64" s="162"/>
      <c r="L64" s="162" t="s">
        <v>516</v>
      </c>
      <c r="M64" s="162" t="s">
        <v>516</v>
      </c>
      <c r="N64" s="893" t="s">
        <v>516</v>
      </c>
      <c r="O64" s="149">
        <v>45</v>
      </c>
    </row>
    <row r="65" spans="1:15">
      <c r="A65" s="160">
        <v>46</v>
      </c>
      <c r="B65" s="162"/>
      <c r="C65" s="893"/>
      <c r="D65" s="894"/>
      <c r="E65" s="4"/>
      <c r="F65" s="895"/>
      <c r="G65" s="454"/>
      <c r="H65" s="454"/>
      <c r="I65" s="893"/>
      <c r="J65" s="893"/>
      <c r="K65" s="162"/>
      <c r="L65" s="162" t="s">
        <v>516</v>
      </c>
      <c r="M65" s="162" t="s">
        <v>516</v>
      </c>
      <c r="N65" s="893" t="s">
        <v>516</v>
      </c>
      <c r="O65" s="149">
        <v>46</v>
      </c>
    </row>
    <row r="66" spans="1:15">
      <c r="A66" s="160">
        <v>47</v>
      </c>
      <c r="B66" s="162"/>
      <c r="C66" s="893"/>
      <c r="D66" s="894"/>
      <c r="E66" s="4"/>
      <c r="F66" s="895"/>
      <c r="G66" s="454"/>
      <c r="H66" s="454"/>
      <c r="I66" s="893"/>
      <c r="J66" s="893"/>
      <c r="K66" s="162"/>
      <c r="L66" s="162" t="s">
        <v>516</v>
      </c>
      <c r="M66" s="162" t="s">
        <v>516</v>
      </c>
      <c r="N66" s="893" t="s">
        <v>516</v>
      </c>
      <c r="O66" s="149">
        <v>47</v>
      </c>
    </row>
    <row r="67" spans="1:15">
      <c r="A67" s="160">
        <v>48</v>
      </c>
      <c r="B67" s="162"/>
      <c r="C67" s="893"/>
      <c r="D67" s="894"/>
      <c r="E67" s="4"/>
      <c r="F67" s="895"/>
      <c r="G67" s="454"/>
      <c r="H67" s="454"/>
      <c r="I67" s="893"/>
      <c r="J67" s="893"/>
      <c r="K67" s="162"/>
      <c r="L67" s="162" t="s">
        <v>516</v>
      </c>
      <c r="M67" s="162" t="s">
        <v>516</v>
      </c>
      <c r="N67" s="893" t="s">
        <v>516</v>
      </c>
      <c r="O67" s="149">
        <v>48</v>
      </c>
    </row>
    <row r="68" spans="1:15">
      <c r="A68" s="160">
        <v>49</v>
      </c>
      <c r="B68" s="162"/>
      <c r="C68" s="893"/>
      <c r="D68" s="894"/>
      <c r="E68" s="4"/>
      <c r="F68" s="895"/>
      <c r="G68" s="454"/>
      <c r="H68" s="454"/>
      <c r="I68" s="893"/>
      <c r="J68" s="893"/>
      <c r="K68" s="162"/>
      <c r="L68" s="162" t="s">
        <v>516</v>
      </c>
      <c r="M68" s="162" t="s">
        <v>516</v>
      </c>
      <c r="N68" s="893" t="s">
        <v>516</v>
      </c>
      <c r="O68" s="149">
        <v>49</v>
      </c>
    </row>
    <row r="69" spans="1:15">
      <c r="A69" s="160">
        <v>50</v>
      </c>
      <c r="B69" s="162"/>
      <c r="C69" s="893"/>
      <c r="D69" s="894"/>
      <c r="E69" s="4"/>
      <c r="F69" s="895"/>
      <c r="G69" s="454"/>
      <c r="H69" s="454"/>
      <c r="I69" s="893"/>
      <c r="J69" s="893"/>
      <c r="K69" s="162"/>
      <c r="L69" s="162" t="s">
        <v>516</v>
      </c>
      <c r="M69" s="162" t="s">
        <v>516</v>
      </c>
      <c r="N69" s="893" t="s">
        <v>516</v>
      </c>
      <c r="O69" s="149">
        <v>50</v>
      </c>
    </row>
    <row r="70" spans="1:15">
      <c r="A70" s="160">
        <v>51</v>
      </c>
      <c r="B70" s="162"/>
      <c r="C70" s="893"/>
      <c r="D70" s="894"/>
      <c r="E70" s="4"/>
      <c r="F70" s="895"/>
      <c r="G70" s="454"/>
      <c r="H70" s="454"/>
      <c r="I70" s="893"/>
      <c r="J70" s="893"/>
      <c r="K70" s="162"/>
      <c r="L70" s="162" t="s">
        <v>516</v>
      </c>
      <c r="M70" s="162" t="s">
        <v>516</v>
      </c>
      <c r="N70" s="893" t="s">
        <v>516</v>
      </c>
      <c r="O70" s="149">
        <v>51</v>
      </c>
    </row>
    <row r="71" spans="1:15">
      <c r="A71" s="160">
        <v>52</v>
      </c>
      <c r="B71" s="162"/>
      <c r="C71" s="893"/>
      <c r="D71" s="894"/>
      <c r="E71" s="4"/>
      <c r="F71" s="895"/>
      <c r="G71" s="454"/>
      <c r="H71" s="454"/>
      <c r="I71" s="893"/>
      <c r="J71" s="893"/>
      <c r="K71" s="162"/>
      <c r="L71" s="162" t="s">
        <v>516</v>
      </c>
      <c r="M71" s="162" t="s">
        <v>516</v>
      </c>
      <c r="N71" s="893" t="s">
        <v>516</v>
      </c>
      <c r="O71" s="149">
        <v>52</v>
      </c>
    </row>
    <row r="72" spans="1:15">
      <c r="A72" s="160">
        <v>53</v>
      </c>
      <c r="B72" s="162"/>
      <c r="C72" s="897"/>
      <c r="D72" s="898"/>
      <c r="E72" s="4"/>
      <c r="F72" s="899"/>
      <c r="G72" s="607"/>
      <c r="H72" s="607"/>
      <c r="I72" s="607"/>
      <c r="J72" s="607"/>
      <c r="K72" s="607"/>
      <c r="L72" s="900"/>
      <c r="M72" s="900"/>
      <c r="N72" s="607"/>
      <c r="O72" s="149">
        <v>53</v>
      </c>
    </row>
    <row r="73" spans="1:15" ht="15.75" thickBot="1">
      <c r="A73" s="457">
        <v>54</v>
      </c>
      <c r="B73" s="901" t="s">
        <v>518</v>
      </c>
      <c r="C73" s="902">
        <f>SUM(C20:C72)</f>
        <v>0</v>
      </c>
      <c r="D73" s="903">
        <f>SUM(D20:D72)</f>
        <v>0</v>
      </c>
      <c r="E73" s="4"/>
      <c r="F73" s="904">
        <f t="shared" ref="F73:N73" si="0">SUM(F20:F72)</f>
        <v>0</v>
      </c>
      <c r="G73" s="905">
        <f t="shared" si="0"/>
        <v>0</v>
      </c>
      <c r="H73" s="905">
        <f t="shared" si="0"/>
        <v>0</v>
      </c>
      <c r="I73" s="902">
        <f t="shared" si="0"/>
        <v>0</v>
      </c>
      <c r="J73" s="902">
        <f t="shared" si="0"/>
        <v>0</v>
      </c>
      <c r="K73" s="169">
        <f t="shared" si="0"/>
        <v>0</v>
      </c>
      <c r="L73" s="169">
        <f t="shared" si="0"/>
        <v>0</v>
      </c>
      <c r="M73" s="169">
        <f t="shared" si="0"/>
        <v>0</v>
      </c>
      <c r="N73" s="902">
        <f t="shared" si="0"/>
        <v>0</v>
      </c>
      <c r="O73" s="884">
        <v>54</v>
      </c>
    </row>
    <row r="74" spans="1:15">
      <c r="A74" s="4"/>
      <c r="B74" s="4"/>
      <c r="C74" s="4"/>
      <c r="D74" s="682" t="s">
        <v>1935</v>
      </c>
      <c r="E74" s="4"/>
      <c r="F74" s="4"/>
      <c r="G74" s="4"/>
      <c r="H74" s="4"/>
      <c r="I74" s="4"/>
      <c r="J74" s="4"/>
      <c r="K74" s="4"/>
      <c r="L74" s="4"/>
      <c r="M74" s="4"/>
      <c r="N74" s="4"/>
      <c r="O74" s="682" t="s">
        <v>1935</v>
      </c>
    </row>
    <row r="75" spans="1:15">
      <c r="A75" s="12" t="s">
        <v>2054</v>
      </c>
      <c r="B75" s="13"/>
      <c r="C75" s="12"/>
      <c r="D75" s="12"/>
      <c r="E75" s="4"/>
      <c r="F75" s="12" t="s">
        <v>2055</v>
      </c>
      <c r="G75" s="12"/>
      <c r="H75" s="12"/>
      <c r="I75" s="12"/>
      <c r="J75" s="120"/>
      <c r="K75" s="12"/>
      <c r="L75" s="12"/>
      <c r="M75" s="12"/>
      <c r="N75" s="12"/>
      <c r="O75" s="12"/>
    </row>
    <row r="76" spans="1:15">
      <c r="A76" s="4"/>
      <c r="B76" s="4"/>
      <c r="C76" s="4"/>
      <c r="D76" s="4"/>
      <c r="E76" s="4"/>
      <c r="F76" s="4"/>
      <c r="G76" s="4"/>
      <c r="H76" s="4"/>
      <c r="I76" s="4"/>
      <c r="J76" s="4"/>
      <c r="K76" s="4"/>
      <c r="L76" s="4"/>
      <c r="M76" s="4"/>
      <c r="N76" s="4"/>
      <c r="O76" s="4"/>
    </row>
    <row r="77" spans="1:15">
      <c r="A77" s="4"/>
      <c r="B77" s="4"/>
      <c r="C77" s="4"/>
      <c r="D77" s="4"/>
      <c r="E77" s="4"/>
      <c r="F77" s="4"/>
      <c r="G77" s="4"/>
      <c r="H77" s="4"/>
      <c r="I77" s="4"/>
      <c r="J77" s="4"/>
      <c r="K77" s="4"/>
      <c r="L77" s="4"/>
      <c r="M77" s="4"/>
      <c r="N77" s="4"/>
      <c r="O77" s="4"/>
    </row>
    <row r="78" spans="1:15">
      <c r="A78" s="4"/>
      <c r="B78" s="4"/>
      <c r="C78" s="4"/>
      <c r="D78" s="4"/>
      <c r="E78" s="4"/>
      <c r="F78" s="4"/>
      <c r="G78" s="4"/>
      <c r="H78" s="4"/>
      <c r="I78" s="4"/>
      <c r="J78" s="4"/>
      <c r="K78" s="4"/>
      <c r="L78" s="4"/>
      <c r="M78" s="4"/>
      <c r="N78" s="4"/>
      <c r="O78" s="4"/>
    </row>
    <row r="79" spans="1:15">
      <c r="A79" s="4"/>
      <c r="B79" s="4"/>
      <c r="C79" s="4"/>
      <c r="D79" s="4"/>
      <c r="E79" s="4"/>
      <c r="F79" s="4"/>
      <c r="G79" s="4"/>
      <c r="H79" s="4"/>
      <c r="I79" s="4"/>
      <c r="J79" s="4"/>
      <c r="K79" s="4"/>
      <c r="L79" s="4"/>
      <c r="M79" s="4"/>
      <c r="N79" s="4"/>
      <c r="O79" s="4"/>
    </row>
    <row r="80" spans="1:15">
      <c r="A80" s="4"/>
      <c r="B80" s="4"/>
      <c r="C80" s="4"/>
      <c r="D80" s="4"/>
      <c r="E80" s="4"/>
      <c r="F80" s="113"/>
      <c r="G80" s="4"/>
      <c r="H80" s="4"/>
      <c r="I80" s="4"/>
      <c r="J80" s="4"/>
      <c r="K80" s="4"/>
      <c r="L80" s="4"/>
      <c r="M80" s="4"/>
      <c r="N80" s="4"/>
      <c r="O80" s="4"/>
    </row>
    <row r="81" spans="1:15">
      <c r="A81" s="4"/>
      <c r="B81" s="113"/>
      <c r="D81" s="4"/>
      <c r="E81" s="4"/>
      <c r="G81" s="4"/>
      <c r="H81" s="4"/>
      <c r="I81" s="4"/>
      <c r="J81" s="4"/>
      <c r="K81" s="4"/>
      <c r="L81" s="4"/>
      <c r="M81" s="4"/>
      <c r="N81" s="4"/>
      <c r="O81" s="4"/>
    </row>
    <row r="82" spans="1:15">
      <c r="A82" s="4"/>
      <c r="D82" s="4"/>
      <c r="E82" s="4"/>
      <c r="G82" s="4"/>
      <c r="H82" s="4"/>
      <c r="I82" s="4"/>
      <c r="J82" s="4"/>
      <c r="K82" s="4"/>
      <c r="L82" s="4"/>
      <c r="M82" s="4"/>
      <c r="N82" s="4"/>
      <c r="O82" s="4"/>
    </row>
    <row r="83" spans="1:15">
      <c r="A83" s="4"/>
      <c r="D83" s="4"/>
      <c r="E83" s="4"/>
      <c r="F83" s="113"/>
      <c r="G83" s="4"/>
      <c r="H83" s="4"/>
      <c r="I83" s="4"/>
      <c r="J83" s="4"/>
      <c r="K83" s="4"/>
      <c r="L83" s="4"/>
      <c r="M83" s="4"/>
      <c r="N83" s="4"/>
      <c r="O83" s="4"/>
    </row>
    <row r="84" spans="1:15">
      <c r="A84" s="4"/>
      <c r="B84" s="113"/>
      <c r="D84" s="4"/>
      <c r="E84" s="4"/>
      <c r="F84" s="113"/>
      <c r="G84" s="4"/>
      <c r="H84" s="4"/>
      <c r="I84" s="4"/>
      <c r="J84" s="4"/>
      <c r="K84" s="4"/>
      <c r="L84" s="4"/>
      <c r="M84" s="4"/>
      <c r="N84" s="4"/>
      <c r="O84" s="4"/>
    </row>
    <row r="85" spans="1:15">
      <c r="A85" s="4"/>
      <c r="B85" s="113"/>
      <c r="D85" s="4"/>
      <c r="E85" s="4"/>
      <c r="F85" s="113"/>
      <c r="G85" s="4"/>
      <c r="H85" s="4"/>
      <c r="I85" s="4"/>
      <c r="J85" s="4"/>
      <c r="K85" s="4"/>
      <c r="L85" s="4"/>
      <c r="M85" s="4"/>
      <c r="N85" s="4"/>
      <c r="O85" s="4"/>
    </row>
    <row r="86" spans="1:15">
      <c r="A86" s="4"/>
      <c r="B86" s="113"/>
      <c r="D86" s="4"/>
      <c r="E86" s="4"/>
      <c r="F86" s="113"/>
      <c r="G86" s="4"/>
      <c r="H86" s="4"/>
      <c r="I86" s="4"/>
      <c r="J86" s="4"/>
      <c r="K86" s="4"/>
      <c r="L86" s="4"/>
      <c r="M86" s="4"/>
      <c r="N86" s="4"/>
      <c r="O86" s="4"/>
    </row>
    <row r="87" spans="1:15">
      <c r="A87" s="4"/>
      <c r="B87" s="113"/>
      <c r="D87" s="4"/>
      <c r="E87" s="4"/>
      <c r="F87" s="113"/>
      <c r="G87" s="4"/>
      <c r="H87" s="4"/>
      <c r="I87" s="4"/>
      <c r="J87" s="4"/>
      <c r="K87" s="4"/>
      <c r="L87" s="4"/>
      <c r="M87" s="4"/>
      <c r="N87" s="4"/>
      <c r="O87" s="4"/>
    </row>
    <row r="88" spans="1:15">
      <c r="A88" s="4"/>
      <c r="B88" s="113"/>
      <c r="D88" s="4"/>
      <c r="E88" s="4"/>
      <c r="F88" s="113"/>
      <c r="G88" s="4"/>
      <c r="H88" s="4"/>
      <c r="I88" s="4"/>
      <c r="J88" s="4"/>
      <c r="K88" s="4"/>
      <c r="L88" s="4"/>
      <c r="M88" s="4"/>
      <c r="N88" s="4"/>
      <c r="O88" s="4"/>
    </row>
    <row r="89" spans="1:15">
      <c r="A89" s="4"/>
      <c r="B89" s="113"/>
      <c r="D89" s="4"/>
      <c r="E89" s="4"/>
      <c r="F89" s="4"/>
      <c r="G89" s="4"/>
      <c r="H89" s="4"/>
      <c r="I89" s="4"/>
      <c r="J89" s="4"/>
      <c r="K89" s="4"/>
      <c r="L89" s="4"/>
      <c r="M89" s="4"/>
      <c r="N89" s="4"/>
      <c r="O89" s="4"/>
    </row>
    <row r="90" spans="1:15">
      <c r="A90" s="4"/>
      <c r="B90" s="4"/>
      <c r="C90" s="4"/>
      <c r="D90" s="4"/>
      <c r="E90" s="4"/>
      <c r="F90" s="4"/>
      <c r="G90" s="4"/>
      <c r="H90" s="4"/>
      <c r="I90" s="4"/>
      <c r="J90" s="4"/>
      <c r="K90" s="4"/>
      <c r="L90" s="4"/>
      <c r="M90" s="4"/>
      <c r="N90" s="4"/>
      <c r="O90" s="4"/>
    </row>
    <row r="91" spans="1:15">
      <c r="B91" s="4"/>
    </row>
  </sheetData>
  <printOptions horizontalCentered="1"/>
  <pageMargins left="0.5" right="0.5" top="0.5" bottom="0.5" header="0.5" footer="0.5"/>
  <pageSetup scale="61" orientation="portrait" r:id="rId1"/>
  <headerFooter alignWithMargins="0"/>
  <colBreaks count="1" manualBreakCount="1">
    <brk id="4"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K224"/>
  <sheetViews>
    <sheetView defaultGridColor="0" topLeftCell="A163" colorId="22" zoomScale="70" zoomScaleNormal="70" zoomScaleSheetLayoutView="80" workbookViewId="0">
      <selection activeCell="K191" sqref="K191"/>
    </sheetView>
  </sheetViews>
  <sheetFormatPr defaultColWidth="9.6640625" defaultRowHeight="15"/>
  <cols>
    <col min="1" max="1" width="4.6640625" style="1" customWidth="1"/>
    <col min="2" max="2" width="6.6640625" style="1" customWidth="1"/>
    <col min="3" max="3" width="44.6640625" style="1" customWidth="1"/>
    <col min="4" max="4" width="15.6640625" style="1" customWidth="1"/>
    <col min="5" max="8" width="13.5546875" style="1" customWidth="1"/>
    <col min="9" max="9" width="15.77734375" style="1" customWidth="1"/>
    <col min="10" max="16384" width="9.6640625" style="1"/>
  </cols>
  <sheetData>
    <row r="1" spans="1:9" ht="15.75" thickBot="1">
      <c r="A1" s="2" t="s">
        <v>3101</v>
      </c>
      <c r="B1" s="337"/>
      <c r="C1" s="337"/>
      <c r="D1" s="337"/>
      <c r="E1" s="337"/>
      <c r="F1" s="368"/>
      <c r="G1" s="368"/>
      <c r="H1" s="368" t="s">
        <v>3102</v>
      </c>
      <c r="I1" s="709"/>
    </row>
    <row r="2" spans="1:9" ht="15.75">
      <c r="A2" s="906"/>
      <c r="B2" s="907"/>
      <c r="C2" s="907"/>
      <c r="D2" s="907"/>
      <c r="E2" s="907"/>
      <c r="F2" s="907"/>
      <c r="G2" s="907"/>
      <c r="H2" s="907"/>
      <c r="I2" s="908"/>
    </row>
    <row r="3" spans="1:9" ht="15.75">
      <c r="A3" s="909" t="s">
        <v>2515</v>
      </c>
      <c r="B3" s="12"/>
      <c r="C3" s="910"/>
      <c r="D3" s="910"/>
      <c r="E3" s="910"/>
      <c r="F3" s="910"/>
      <c r="G3" s="910"/>
      <c r="H3" s="406"/>
      <c r="I3" s="911"/>
    </row>
    <row r="4" spans="1:9">
      <c r="A4" s="67"/>
      <c r="B4" s="4"/>
      <c r="C4" s="337"/>
      <c r="D4" s="337"/>
      <c r="E4" s="337"/>
      <c r="F4" s="337"/>
      <c r="G4" s="337"/>
      <c r="H4" s="337"/>
      <c r="I4" s="449"/>
    </row>
    <row r="5" spans="1:9">
      <c r="A5" s="470">
        <v>1</v>
      </c>
      <c r="B5" s="337" t="s">
        <v>258</v>
      </c>
      <c r="I5" s="43"/>
    </row>
    <row r="6" spans="1:9">
      <c r="A6" s="470">
        <v>2</v>
      </c>
      <c r="B6" s="337" t="s">
        <v>259</v>
      </c>
      <c r="I6" s="43"/>
    </row>
    <row r="7" spans="1:9">
      <c r="A7" s="470"/>
      <c r="B7" s="337" t="s">
        <v>260</v>
      </c>
      <c r="I7" s="43"/>
    </row>
    <row r="8" spans="1:9">
      <c r="A8" s="470">
        <v>3</v>
      </c>
      <c r="B8" s="337" t="s">
        <v>261</v>
      </c>
      <c r="I8" s="43"/>
    </row>
    <row r="9" spans="1:9">
      <c r="A9" s="470">
        <v>4</v>
      </c>
      <c r="B9" s="337" t="s">
        <v>262</v>
      </c>
      <c r="I9" s="43"/>
    </row>
    <row r="10" spans="1:9">
      <c r="A10" s="912">
        <v>5</v>
      </c>
      <c r="B10" s="451" t="s">
        <v>2411</v>
      </c>
      <c r="C10" s="152"/>
      <c r="D10" s="152"/>
      <c r="E10" s="152"/>
      <c r="F10" s="152"/>
      <c r="G10" s="152"/>
      <c r="I10" s="43"/>
    </row>
    <row r="11" spans="1:9">
      <c r="A11" s="913"/>
      <c r="B11" s="451" t="s">
        <v>2412</v>
      </c>
      <c r="C11" s="152"/>
      <c r="D11" s="152"/>
      <c r="E11" s="152"/>
      <c r="F11" s="152"/>
      <c r="G11" s="152"/>
      <c r="I11" s="43"/>
    </row>
    <row r="12" spans="1:9">
      <c r="A12" s="913"/>
      <c r="B12" s="451" t="s">
        <v>2413</v>
      </c>
      <c r="C12" s="152"/>
      <c r="D12" s="152"/>
      <c r="E12" s="152"/>
      <c r="F12" s="152"/>
      <c r="G12" s="152"/>
      <c r="I12" s="43"/>
    </row>
    <row r="13" spans="1:9">
      <c r="A13" s="913"/>
      <c r="B13" s="451" t="s">
        <v>2414</v>
      </c>
      <c r="C13" s="152"/>
      <c r="D13" s="152"/>
      <c r="E13" s="152"/>
      <c r="F13" s="152"/>
      <c r="G13" s="152"/>
      <c r="I13" s="43"/>
    </row>
    <row r="14" spans="1:9">
      <c r="A14" s="913"/>
      <c r="B14" s="451" t="s">
        <v>2415</v>
      </c>
      <c r="C14" s="152"/>
      <c r="D14" s="152"/>
      <c r="E14" s="152"/>
      <c r="F14" s="152"/>
      <c r="G14" s="152"/>
      <c r="I14" s="43"/>
    </row>
    <row r="15" spans="1:9">
      <c r="A15" s="913"/>
      <c r="B15" s="451" t="s">
        <v>2416</v>
      </c>
      <c r="C15" s="152"/>
      <c r="D15" s="152"/>
      <c r="E15" s="152"/>
      <c r="F15" s="152"/>
      <c r="G15" s="152"/>
      <c r="I15" s="43"/>
    </row>
    <row r="16" spans="1:9">
      <c r="A16" s="913"/>
      <c r="B16" s="451" t="s">
        <v>2417</v>
      </c>
      <c r="C16" s="152"/>
      <c r="D16" s="152"/>
      <c r="E16" s="152"/>
      <c r="F16" s="152"/>
      <c r="G16" s="152"/>
      <c r="I16" s="43"/>
    </row>
    <row r="17" spans="1:9">
      <c r="A17" s="913"/>
      <c r="B17" s="451" t="s">
        <v>2418</v>
      </c>
      <c r="C17" s="152"/>
      <c r="D17" s="152"/>
      <c r="E17" s="152"/>
      <c r="F17" s="152"/>
      <c r="G17" s="152"/>
      <c r="I17" s="43"/>
    </row>
    <row r="18" spans="1:9">
      <c r="A18" s="913"/>
      <c r="B18" s="451" t="s">
        <v>2419</v>
      </c>
      <c r="C18" s="152"/>
      <c r="D18" s="152"/>
      <c r="E18" s="152"/>
      <c r="F18" s="152"/>
      <c r="G18" s="152"/>
      <c r="I18" s="43"/>
    </row>
    <row r="19" spans="1:9">
      <c r="A19" s="913"/>
      <c r="B19" s="451" t="s">
        <v>2420</v>
      </c>
      <c r="C19" s="152"/>
      <c r="D19" s="152"/>
      <c r="E19" s="152"/>
      <c r="F19" s="152"/>
      <c r="G19" s="152"/>
      <c r="I19" s="43"/>
    </row>
    <row r="20" spans="1:9">
      <c r="A20" s="912">
        <v>6</v>
      </c>
      <c r="B20" s="451" t="s">
        <v>2421</v>
      </c>
      <c r="C20" s="152"/>
      <c r="D20" s="152"/>
      <c r="E20" s="152"/>
      <c r="F20" s="152"/>
      <c r="G20" s="152"/>
      <c r="I20" s="43"/>
    </row>
    <row r="21" spans="1:9">
      <c r="A21" s="913"/>
      <c r="B21" s="451" t="s">
        <v>2422</v>
      </c>
      <c r="C21" s="152"/>
      <c r="D21" s="152"/>
      <c r="E21" s="152"/>
      <c r="F21" s="152"/>
      <c r="G21" s="152"/>
      <c r="I21" s="43"/>
    </row>
    <row r="22" spans="1:9">
      <c r="A22" s="913"/>
      <c r="B22" s="451" t="s">
        <v>2423</v>
      </c>
      <c r="C22" s="152"/>
      <c r="D22" s="152"/>
      <c r="E22" s="152"/>
      <c r="F22" s="152"/>
      <c r="G22" s="152"/>
      <c r="I22" s="43"/>
    </row>
    <row r="23" spans="1:9">
      <c r="A23" s="913"/>
      <c r="B23" s="451" t="s">
        <v>2424</v>
      </c>
      <c r="C23" s="152"/>
      <c r="D23" s="152"/>
      <c r="E23" s="152"/>
      <c r="F23" s="152"/>
      <c r="G23" s="152"/>
      <c r="I23" s="43"/>
    </row>
    <row r="24" spans="1:9">
      <c r="A24" s="913"/>
      <c r="B24" s="451" t="s">
        <v>2425</v>
      </c>
      <c r="C24" s="152"/>
      <c r="D24" s="152"/>
      <c r="E24" s="152"/>
      <c r="F24" s="152"/>
      <c r="G24" s="152"/>
      <c r="I24" s="43"/>
    </row>
    <row r="25" spans="1:9">
      <c r="A25" s="914">
        <v>7</v>
      </c>
      <c r="B25" s="4" t="s">
        <v>263</v>
      </c>
      <c r="I25" s="43"/>
    </row>
    <row r="26" spans="1:9">
      <c r="A26" s="160"/>
      <c r="B26" s="4" t="s">
        <v>264</v>
      </c>
      <c r="I26" s="43"/>
    </row>
    <row r="27" spans="1:9">
      <c r="A27" s="470">
        <v>8</v>
      </c>
      <c r="B27" s="4" t="s">
        <v>265</v>
      </c>
      <c r="I27" s="43"/>
    </row>
    <row r="28" spans="1:9">
      <c r="A28" s="472"/>
      <c r="B28" s="4" t="s">
        <v>266</v>
      </c>
      <c r="I28" s="43"/>
    </row>
    <row r="29" spans="1:9">
      <c r="A29" s="67"/>
      <c r="B29" s="337" t="s">
        <v>989</v>
      </c>
      <c r="I29" s="43"/>
    </row>
    <row r="30" spans="1:9">
      <c r="A30" s="67"/>
      <c r="B30" s="4"/>
      <c r="C30" s="337"/>
      <c r="D30" s="337"/>
      <c r="E30" s="337"/>
      <c r="F30" s="337"/>
      <c r="G30" s="337"/>
      <c r="H30" s="337"/>
      <c r="I30" s="449"/>
    </row>
    <row r="31" spans="1:9">
      <c r="A31" s="67"/>
      <c r="B31" s="4"/>
      <c r="C31" s="337"/>
      <c r="D31" s="337"/>
      <c r="E31" s="337"/>
      <c r="F31" s="337"/>
      <c r="G31" s="337"/>
      <c r="H31" s="337"/>
      <c r="I31" s="449"/>
    </row>
    <row r="32" spans="1:9">
      <c r="A32" s="915"/>
      <c r="B32" s="916"/>
      <c r="C32" s="917"/>
      <c r="D32" s="918" t="s">
        <v>1293</v>
      </c>
      <c r="E32" s="917"/>
      <c r="F32" s="917"/>
      <c r="G32" s="919"/>
      <c r="H32" s="919"/>
      <c r="I32" s="920" t="s">
        <v>1293</v>
      </c>
    </row>
    <row r="33" spans="1:9">
      <c r="A33" s="921"/>
      <c r="B33" s="922"/>
      <c r="C33" s="923"/>
      <c r="D33" s="924" t="s">
        <v>1295</v>
      </c>
      <c r="E33" s="923"/>
      <c r="F33" s="923"/>
      <c r="G33" s="925"/>
      <c r="H33" s="925"/>
      <c r="I33" s="926" t="s">
        <v>990</v>
      </c>
    </row>
    <row r="34" spans="1:9">
      <c r="A34" s="927" t="s">
        <v>991</v>
      </c>
      <c r="B34" s="928" t="s">
        <v>1865</v>
      </c>
      <c r="C34" s="929"/>
      <c r="D34" s="924" t="s">
        <v>1299</v>
      </c>
      <c r="E34" s="930" t="s">
        <v>992</v>
      </c>
      <c r="F34" s="930" t="s">
        <v>993</v>
      </c>
      <c r="G34" s="924" t="s">
        <v>2426</v>
      </c>
      <c r="H34" s="924" t="s">
        <v>2427</v>
      </c>
      <c r="I34" s="926" t="s">
        <v>1299</v>
      </c>
    </row>
    <row r="35" spans="1:9">
      <c r="A35" s="931" t="s">
        <v>1371</v>
      </c>
      <c r="B35" s="932" t="s">
        <v>2070</v>
      </c>
      <c r="C35" s="933"/>
      <c r="D35" s="934" t="s">
        <v>2071</v>
      </c>
      <c r="E35" s="935" t="s">
        <v>514</v>
      </c>
      <c r="F35" s="935" t="s">
        <v>564</v>
      </c>
      <c r="G35" s="934" t="s">
        <v>1335</v>
      </c>
      <c r="H35" s="934" t="s">
        <v>1336</v>
      </c>
      <c r="I35" s="936" t="s">
        <v>1337</v>
      </c>
    </row>
    <row r="36" spans="1:9">
      <c r="A36" s="921">
        <v>1</v>
      </c>
      <c r="B36" s="910" t="s">
        <v>994</v>
      </c>
      <c r="C36" s="314"/>
      <c r="D36" s="925"/>
      <c r="E36" s="923"/>
      <c r="F36" s="923"/>
      <c r="G36" s="925"/>
      <c r="H36" s="925"/>
      <c r="I36" s="937"/>
    </row>
    <row r="37" spans="1:9">
      <c r="A37" s="921">
        <v>2</v>
      </c>
      <c r="B37" s="922" t="s">
        <v>995</v>
      </c>
      <c r="C37" s="451" t="s">
        <v>996</v>
      </c>
      <c r="D37" s="938"/>
      <c r="E37" s="939"/>
      <c r="F37" s="939"/>
      <c r="G37" s="938"/>
      <c r="H37" s="938"/>
      <c r="I37" s="940">
        <f>D37+E37-F37</f>
        <v>0</v>
      </c>
    </row>
    <row r="38" spans="1:9">
      <c r="A38" s="921">
        <v>3</v>
      </c>
      <c r="B38" s="922" t="s">
        <v>997</v>
      </c>
      <c r="C38" s="451" t="s">
        <v>998</v>
      </c>
      <c r="D38" s="941">
        <v>11442</v>
      </c>
      <c r="E38" s="942"/>
      <c r="F38" s="942"/>
      <c r="G38" s="941"/>
      <c r="H38" s="941"/>
      <c r="I38" s="943">
        <f>D38+E38-F38</f>
        <v>11442</v>
      </c>
    </row>
    <row r="39" spans="1:9">
      <c r="A39" s="921">
        <v>4</v>
      </c>
      <c r="B39" s="922" t="s">
        <v>999</v>
      </c>
      <c r="C39" s="451" t="s">
        <v>1000</v>
      </c>
      <c r="D39" s="941">
        <v>124387305</v>
      </c>
      <c r="E39" s="942">
        <v>698895</v>
      </c>
      <c r="F39" s="942"/>
      <c r="G39" s="941"/>
      <c r="H39" s="941"/>
      <c r="I39" s="943">
        <f>D39+E39-F39</f>
        <v>125086200</v>
      </c>
    </row>
    <row r="40" spans="1:9">
      <c r="A40" s="921">
        <v>5</v>
      </c>
      <c r="B40" s="922"/>
      <c r="C40" s="451" t="s">
        <v>1001</v>
      </c>
      <c r="D40" s="944">
        <f t="shared" ref="D40:I40" si="0">SUM(D37:D39)</f>
        <v>124398747</v>
      </c>
      <c r="E40" s="945">
        <f t="shared" si="0"/>
        <v>698895</v>
      </c>
      <c r="F40" s="945">
        <f t="shared" si="0"/>
        <v>0</v>
      </c>
      <c r="G40" s="945">
        <f t="shared" si="0"/>
        <v>0</v>
      </c>
      <c r="H40" s="945">
        <f t="shared" si="0"/>
        <v>0</v>
      </c>
      <c r="I40" s="946">
        <f t="shared" si="0"/>
        <v>125097642</v>
      </c>
    </row>
    <row r="41" spans="1:9">
      <c r="A41" s="921">
        <v>6</v>
      </c>
      <c r="B41" s="910" t="s">
        <v>1002</v>
      </c>
      <c r="C41" s="314"/>
      <c r="D41" s="947"/>
      <c r="E41" s="948"/>
      <c r="F41" s="948"/>
      <c r="G41" s="947"/>
      <c r="H41" s="947"/>
      <c r="I41" s="943"/>
    </row>
    <row r="42" spans="1:9">
      <c r="A42" s="921">
        <v>7</v>
      </c>
      <c r="B42" s="910" t="s">
        <v>1003</v>
      </c>
      <c r="C42" s="314"/>
      <c r="D42" s="947"/>
      <c r="E42" s="948"/>
      <c r="F42" s="948"/>
      <c r="G42" s="947"/>
      <c r="H42" s="947"/>
      <c r="I42" s="943"/>
    </row>
    <row r="43" spans="1:9">
      <c r="A43" s="921">
        <v>8</v>
      </c>
      <c r="B43" s="922" t="s">
        <v>1004</v>
      </c>
      <c r="C43" s="451" t="s">
        <v>1005</v>
      </c>
      <c r="D43" s="941"/>
      <c r="E43" s="942"/>
      <c r="F43" s="942"/>
      <c r="G43" s="941"/>
      <c r="H43" s="941"/>
      <c r="I43" s="943">
        <f t="shared" ref="I43:I60" si="1">D43+E43-F43</f>
        <v>0</v>
      </c>
    </row>
    <row r="44" spans="1:9">
      <c r="A44" s="921">
        <v>9</v>
      </c>
      <c r="B44" s="922" t="s">
        <v>1006</v>
      </c>
      <c r="C44" s="451" t="s">
        <v>140</v>
      </c>
      <c r="D44" s="941"/>
      <c r="E44" s="942"/>
      <c r="F44" s="942"/>
      <c r="G44" s="941"/>
      <c r="H44" s="941"/>
      <c r="I44" s="943">
        <f t="shared" si="1"/>
        <v>0</v>
      </c>
    </row>
    <row r="45" spans="1:9">
      <c r="A45" s="921">
        <v>10</v>
      </c>
      <c r="B45" s="922" t="s">
        <v>141</v>
      </c>
      <c r="C45" s="451" t="s">
        <v>142</v>
      </c>
      <c r="D45" s="941"/>
      <c r="E45" s="942"/>
      <c r="F45" s="942"/>
      <c r="G45" s="941"/>
      <c r="H45" s="941"/>
      <c r="I45" s="943">
        <f t="shared" si="1"/>
        <v>0</v>
      </c>
    </row>
    <row r="46" spans="1:9">
      <c r="A46" s="921">
        <v>11</v>
      </c>
      <c r="B46" s="922" t="s">
        <v>143</v>
      </c>
      <c r="C46" s="451" t="s">
        <v>144</v>
      </c>
      <c r="D46" s="941"/>
      <c r="E46" s="942"/>
      <c r="F46" s="942"/>
      <c r="G46" s="941"/>
      <c r="H46" s="941"/>
      <c r="I46" s="943">
        <f t="shared" si="1"/>
        <v>0</v>
      </c>
    </row>
    <row r="47" spans="1:9">
      <c r="A47" s="921">
        <v>12</v>
      </c>
      <c r="B47" s="922" t="s">
        <v>145</v>
      </c>
      <c r="C47" s="451" t="s">
        <v>146</v>
      </c>
      <c r="D47" s="941"/>
      <c r="E47" s="942"/>
      <c r="F47" s="942"/>
      <c r="G47" s="941"/>
      <c r="H47" s="941"/>
      <c r="I47" s="943">
        <f t="shared" si="1"/>
        <v>0</v>
      </c>
    </row>
    <row r="48" spans="1:9">
      <c r="A48" s="921">
        <v>13</v>
      </c>
      <c r="B48" s="922" t="s">
        <v>147</v>
      </c>
      <c r="C48" s="451" t="s">
        <v>148</v>
      </c>
      <c r="D48" s="941" t="s">
        <v>516</v>
      </c>
      <c r="E48" s="942"/>
      <c r="F48" s="942"/>
      <c r="G48" s="941"/>
      <c r="H48" s="941"/>
      <c r="I48" s="943">
        <f t="shared" si="1"/>
        <v>0</v>
      </c>
    </row>
    <row r="49" spans="1:9">
      <c r="A49" s="921">
        <v>14</v>
      </c>
      <c r="B49" s="922" t="s">
        <v>149</v>
      </c>
      <c r="C49" s="451" t="s">
        <v>1228</v>
      </c>
      <c r="D49" s="941"/>
      <c r="E49" s="942"/>
      <c r="F49" s="942"/>
      <c r="G49" s="941"/>
      <c r="H49" s="941"/>
      <c r="I49" s="943">
        <f t="shared" si="1"/>
        <v>0</v>
      </c>
    </row>
    <row r="50" spans="1:9">
      <c r="A50" s="921">
        <v>15</v>
      </c>
      <c r="B50" s="922" t="s">
        <v>1229</v>
      </c>
      <c r="C50" s="451" t="s">
        <v>1230</v>
      </c>
      <c r="D50" s="941"/>
      <c r="E50" s="942"/>
      <c r="F50" s="942"/>
      <c r="G50" s="941"/>
      <c r="H50" s="941"/>
      <c r="I50" s="943">
        <f t="shared" si="1"/>
        <v>0</v>
      </c>
    </row>
    <row r="51" spans="1:9">
      <c r="A51" s="921">
        <v>16</v>
      </c>
      <c r="B51" s="922" t="s">
        <v>1231</v>
      </c>
      <c r="C51" s="451" t="s">
        <v>1232</v>
      </c>
      <c r="D51" s="941"/>
      <c r="E51" s="942"/>
      <c r="F51" s="942"/>
      <c r="G51" s="941"/>
      <c r="H51" s="941"/>
      <c r="I51" s="943">
        <f t="shared" si="1"/>
        <v>0</v>
      </c>
    </row>
    <row r="52" spans="1:9">
      <c r="A52" s="921">
        <v>17</v>
      </c>
      <c r="B52" s="922" t="s">
        <v>1233</v>
      </c>
      <c r="C52" s="451" t="s">
        <v>1234</v>
      </c>
      <c r="D52" s="941"/>
      <c r="E52" s="942"/>
      <c r="F52" s="942"/>
      <c r="G52" s="941"/>
      <c r="H52" s="941"/>
      <c r="I52" s="943">
        <f t="shared" si="1"/>
        <v>0</v>
      </c>
    </row>
    <row r="53" spans="1:9">
      <c r="A53" s="921">
        <v>18</v>
      </c>
      <c r="B53" s="922" t="s">
        <v>1235</v>
      </c>
      <c r="C53" s="451" t="s">
        <v>1236</v>
      </c>
      <c r="D53" s="941"/>
      <c r="E53" s="942"/>
      <c r="F53" s="942"/>
      <c r="G53" s="941"/>
      <c r="H53" s="941"/>
      <c r="I53" s="943">
        <f t="shared" si="1"/>
        <v>0</v>
      </c>
    </row>
    <row r="54" spans="1:9">
      <c r="A54" s="921">
        <v>19</v>
      </c>
      <c r="B54" s="922" t="s">
        <v>1237</v>
      </c>
      <c r="C54" s="451" t="s">
        <v>1238</v>
      </c>
      <c r="D54" s="941" t="s">
        <v>516</v>
      </c>
      <c r="E54" s="942"/>
      <c r="F54" s="942"/>
      <c r="G54" s="941"/>
      <c r="H54" s="941"/>
      <c r="I54" s="943">
        <f t="shared" si="1"/>
        <v>0</v>
      </c>
    </row>
    <row r="55" spans="1:9">
      <c r="A55" s="921">
        <v>20</v>
      </c>
      <c r="B55" s="922" t="s">
        <v>1239</v>
      </c>
      <c r="C55" s="451" t="s">
        <v>1240</v>
      </c>
      <c r="D55" s="941"/>
      <c r="E55" s="942"/>
      <c r="F55" s="942"/>
      <c r="G55" s="941"/>
      <c r="H55" s="941"/>
      <c r="I55" s="943">
        <f t="shared" si="1"/>
        <v>0</v>
      </c>
    </row>
    <row r="56" spans="1:9">
      <c r="A56" s="921">
        <v>21</v>
      </c>
      <c r="B56" s="922" t="s">
        <v>1241</v>
      </c>
      <c r="C56" s="451" t="s">
        <v>1242</v>
      </c>
      <c r="D56" s="941"/>
      <c r="E56" s="942"/>
      <c r="F56" s="942"/>
      <c r="G56" s="941"/>
      <c r="H56" s="941"/>
      <c r="I56" s="943">
        <f t="shared" si="1"/>
        <v>0</v>
      </c>
    </row>
    <row r="57" spans="1:9">
      <c r="A57" s="921">
        <v>22</v>
      </c>
      <c r="B57" s="922" t="s">
        <v>1243</v>
      </c>
      <c r="C57" s="451" t="s">
        <v>1244</v>
      </c>
      <c r="D57" s="941"/>
      <c r="E57" s="942"/>
      <c r="F57" s="942"/>
      <c r="G57" s="941"/>
      <c r="H57" s="941"/>
      <c r="I57" s="943">
        <f t="shared" si="1"/>
        <v>0</v>
      </c>
    </row>
    <row r="58" spans="1:9">
      <c r="A58" s="921">
        <v>23</v>
      </c>
      <c r="B58" s="922" t="s">
        <v>1245</v>
      </c>
      <c r="C58" s="451" t="s">
        <v>1246</v>
      </c>
      <c r="D58" s="941"/>
      <c r="E58" s="942"/>
      <c r="F58" s="942"/>
      <c r="G58" s="941"/>
      <c r="H58" s="941"/>
      <c r="I58" s="943">
        <f t="shared" si="1"/>
        <v>0</v>
      </c>
    </row>
    <row r="59" spans="1:9">
      <c r="A59" s="921">
        <v>24</v>
      </c>
      <c r="B59" s="922" t="s">
        <v>1247</v>
      </c>
      <c r="C59" s="451" t="s">
        <v>1248</v>
      </c>
      <c r="D59" s="941"/>
      <c r="E59" s="942"/>
      <c r="F59" s="942"/>
      <c r="G59" s="941"/>
      <c r="H59" s="941"/>
      <c r="I59" s="943">
        <f t="shared" si="1"/>
        <v>0</v>
      </c>
    </row>
    <row r="60" spans="1:9">
      <c r="A60" s="921">
        <v>25</v>
      </c>
      <c r="B60" s="922" t="s">
        <v>1249</v>
      </c>
      <c r="C60" s="451" t="s">
        <v>1250</v>
      </c>
      <c r="D60" s="941"/>
      <c r="E60" s="942"/>
      <c r="F60" s="942"/>
      <c r="G60" s="941"/>
      <c r="H60" s="941"/>
      <c r="I60" s="943">
        <f t="shared" si="1"/>
        <v>0</v>
      </c>
    </row>
    <row r="61" spans="1:9" ht="30">
      <c r="A61" s="921">
        <v>26</v>
      </c>
      <c r="B61" s="949" t="s">
        <v>2428</v>
      </c>
      <c r="C61" s="950" t="s">
        <v>2429</v>
      </c>
      <c r="D61" s="941"/>
      <c r="E61" s="942"/>
      <c r="F61" s="942"/>
      <c r="G61" s="941"/>
      <c r="H61" s="941"/>
      <c r="I61" s="943">
        <f>D61+E61-F61+G61+H61</f>
        <v>0</v>
      </c>
    </row>
    <row r="62" spans="1:9">
      <c r="A62" s="921">
        <v>27</v>
      </c>
      <c r="B62" s="152"/>
      <c r="C62" s="451" t="s">
        <v>1251</v>
      </c>
      <c r="D62" s="944">
        <f t="shared" ref="D62:I62" si="2">SUM(D43:D61)</f>
        <v>0</v>
      </c>
      <c r="E62" s="944">
        <f t="shared" si="2"/>
        <v>0</v>
      </c>
      <c r="F62" s="944">
        <f t="shared" si="2"/>
        <v>0</v>
      </c>
      <c r="G62" s="944">
        <f t="shared" si="2"/>
        <v>0</v>
      </c>
      <c r="H62" s="944">
        <f t="shared" si="2"/>
        <v>0</v>
      </c>
      <c r="I62" s="946">
        <f t="shared" si="2"/>
        <v>0</v>
      </c>
    </row>
    <row r="63" spans="1:9">
      <c r="A63" s="921">
        <v>28</v>
      </c>
      <c r="B63" s="314" t="s">
        <v>121</v>
      </c>
      <c r="C63" s="910"/>
      <c r="D63" s="941"/>
      <c r="E63" s="942"/>
      <c r="F63" s="942"/>
      <c r="G63" s="941"/>
      <c r="H63" s="941"/>
      <c r="I63" s="943"/>
    </row>
    <row r="64" spans="1:9">
      <c r="A64" s="921">
        <v>29</v>
      </c>
      <c r="B64" s="922" t="s">
        <v>122</v>
      </c>
      <c r="C64" s="451" t="s">
        <v>123</v>
      </c>
      <c r="D64" s="941"/>
      <c r="E64" s="942"/>
      <c r="F64" s="942"/>
      <c r="G64" s="941"/>
      <c r="H64" s="941"/>
      <c r="I64" s="943">
        <f t="shared" ref="I64:I71" si="3">D64+E64-F64</f>
        <v>0</v>
      </c>
    </row>
    <row r="65" spans="1:9">
      <c r="A65" s="921">
        <v>30</v>
      </c>
      <c r="B65" s="922" t="s">
        <v>124</v>
      </c>
      <c r="C65" s="451" t="s">
        <v>125</v>
      </c>
      <c r="D65" s="941"/>
      <c r="E65" s="942"/>
      <c r="F65" s="942"/>
      <c r="G65" s="941"/>
      <c r="H65" s="941"/>
      <c r="I65" s="943">
        <f t="shared" si="3"/>
        <v>0</v>
      </c>
    </row>
    <row r="66" spans="1:9">
      <c r="A66" s="921">
        <v>31</v>
      </c>
      <c r="B66" s="922" t="s">
        <v>126</v>
      </c>
      <c r="C66" s="451" t="s">
        <v>127</v>
      </c>
      <c r="D66" s="941"/>
      <c r="E66" s="942"/>
      <c r="F66" s="942"/>
      <c r="G66" s="941"/>
      <c r="H66" s="941"/>
      <c r="I66" s="943">
        <f t="shared" si="3"/>
        <v>0</v>
      </c>
    </row>
    <row r="67" spans="1:9">
      <c r="A67" s="921">
        <v>32</v>
      </c>
      <c r="B67" s="922" t="s">
        <v>128</v>
      </c>
      <c r="C67" s="451" t="s">
        <v>129</v>
      </c>
      <c r="D67" s="941"/>
      <c r="E67" s="942"/>
      <c r="F67" s="942"/>
      <c r="G67" s="941"/>
      <c r="H67" s="941"/>
      <c r="I67" s="943">
        <f t="shared" si="3"/>
        <v>0</v>
      </c>
    </row>
    <row r="68" spans="1:9">
      <c r="A68" s="921">
        <v>33</v>
      </c>
      <c r="B68" s="922" t="s">
        <v>130</v>
      </c>
      <c r="C68" s="451" t="s">
        <v>131</v>
      </c>
      <c r="D68" s="941"/>
      <c r="E68" s="942"/>
      <c r="F68" s="942"/>
      <c r="G68" s="941"/>
      <c r="H68" s="941"/>
      <c r="I68" s="943">
        <f t="shared" si="3"/>
        <v>0</v>
      </c>
    </row>
    <row r="69" spans="1:9">
      <c r="A69" s="921">
        <v>34</v>
      </c>
      <c r="B69" s="922" t="s">
        <v>132</v>
      </c>
      <c r="C69" s="451" t="s">
        <v>133</v>
      </c>
      <c r="D69" s="941"/>
      <c r="E69" s="942"/>
      <c r="F69" s="942"/>
      <c r="G69" s="941"/>
      <c r="H69" s="941"/>
      <c r="I69" s="943">
        <f t="shared" si="3"/>
        <v>0</v>
      </c>
    </row>
    <row r="70" spans="1:9">
      <c r="A70" s="921">
        <v>35</v>
      </c>
      <c r="B70" s="922" t="s">
        <v>134</v>
      </c>
      <c r="C70" s="451" t="s">
        <v>135</v>
      </c>
      <c r="D70" s="941"/>
      <c r="E70" s="942"/>
      <c r="F70" s="942"/>
      <c r="G70" s="941"/>
      <c r="H70" s="941"/>
      <c r="I70" s="943">
        <f t="shared" si="3"/>
        <v>0</v>
      </c>
    </row>
    <row r="71" spans="1:9">
      <c r="A71" s="921">
        <v>36</v>
      </c>
      <c r="B71" s="922" t="s">
        <v>136</v>
      </c>
      <c r="C71" s="152" t="s">
        <v>1248</v>
      </c>
      <c r="D71" s="941"/>
      <c r="E71" s="942"/>
      <c r="F71" s="942"/>
      <c r="G71" s="951"/>
      <c r="H71" s="951"/>
      <c r="I71" s="943">
        <f t="shared" si="3"/>
        <v>0</v>
      </c>
    </row>
    <row r="72" spans="1:9">
      <c r="A72" s="921">
        <v>37</v>
      </c>
      <c r="B72" s="949" t="s">
        <v>2430</v>
      </c>
      <c r="C72" s="451" t="s">
        <v>2431</v>
      </c>
      <c r="D72" s="941"/>
      <c r="E72" s="942"/>
      <c r="F72" s="942"/>
      <c r="G72" s="951"/>
      <c r="H72" s="951"/>
      <c r="I72" s="943">
        <f>D72+E72-F72+G72+H72</f>
        <v>0</v>
      </c>
    </row>
    <row r="73" spans="1:9" ht="30">
      <c r="A73" s="921">
        <v>38</v>
      </c>
      <c r="B73" s="922"/>
      <c r="C73" s="950" t="s">
        <v>2512</v>
      </c>
      <c r="D73" s="952">
        <f t="shared" ref="D73:I73" si="4">SUM(D64:D72)</f>
        <v>0</v>
      </c>
      <c r="E73" s="952">
        <f t="shared" si="4"/>
        <v>0</v>
      </c>
      <c r="F73" s="952">
        <f t="shared" si="4"/>
        <v>0</v>
      </c>
      <c r="G73" s="952">
        <f t="shared" si="4"/>
        <v>0</v>
      </c>
      <c r="H73" s="952">
        <f t="shared" si="4"/>
        <v>0</v>
      </c>
      <c r="I73" s="953">
        <f t="shared" si="4"/>
        <v>0</v>
      </c>
    </row>
    <row r="74" spans="1:9" ht="30">
      <c r="A74" s="921">
        <v>39</v>
      </c>
      <c r="B74" s="928"/>
      <c r="C74" s="950" t="s">
        <v>2513</v>
      </c>
      <c r="D74" s="954">
        <f>D62+D73</f>
        <v>0</v>
      </c>
      <c r="E74" s="955">
        <f>E62+E73</f>
        <v>0</v>
      </c>
      <c r="F74" s="956">
        <f>F62+F73</f>
        <v>0</v>
      </c>
      <c r="G74" s="956">
        <f t="shared" ref="G74:H74" si="5">G62+G73</f>
        <v>0</v>
      </c>
      <c r="H74" s="956">
        <f t="shared" si="5"/>
        <v>0</v>
      </c>
      <c r="I74" s="957">
        <f>I62+I73</f>
        <v>0</v>
      </c>
    </row>
    <row r="75" spans="1:9">
      <c r="A75" s="921">
        <v>40</v>
      </c>
      <c r="B75" s="928" t="s">
        <v>137</v>
      </c>
      <c r="C75" s="910"/>
      <c r="D75" s="958" t="s">
        <v>1747</v>
      </c>
      <c r="E75" s="959"/>
      <c r="F75" s="960"/>
      <c r="G75" s="960"/>
      <c r="H75" s="960"/>
      <c r="I75" s="943">
        <f>D75+E75-F75</f>
        <v>0</v>
      </c>
    </row>
    <row r="76" spans="1:9" ht="30">
      <c r="A76" s="921">
        <v>41</v>
      </c>
      <c r="B76" s="928"/>
      <c r="C76" s="950" t="s">
        <v>2514</v>
      </c>
      <c r="D76" s="961">
        <f t="shared" ref="D76:I76" si="6">D74+D75</f>
        <v>0</v>
      </c>
      <c r="E76" s="962">
        <f t="shared" si="6"/>
        <v>0</v>
      </c>
      <c r="F76" s="962">
        <f t="shared" si="6"/>
        <v>0</v>
      </c>
      <c r="G76" s="963">
        <f t="shared" si="6"/>
        <v>0</v>
      </c>
      <c r="H76" s="963">
        <f t="shared" si="6"/>
        <v>0</v>
      </c>
      <c r="I76" s="964">
        <f t="shared" si="6"/>
        <v>0</v>
      </c>
    </row>
    <row r="77" spans="1:9" ht="15.75" thickBot="1">
      <c r="A77" s="921"/>
      <c r="B77" s="928"/>
      <c r="C77" s="451"/>
      <c r="D77" s="965"/>
      <c r="E77" s="966"/>
      <c r="F77" s="966"/>
      <c r="G77" s="965"/>
      <c r="H77" s="965"/>
      <c r="I77" s="967"/>
    </row>
    <row r="78" spans="1:9">
      <c r="A78" s="968"/>
      <c r="B78" s="969"/>
      <c r="C78" s="969"/>
      <c r="D78" s="969"/>
      <c r="E78" s="969"/>
      <c r="F78" s="969"/>
      <c r="G78" s="570"/>
      <c r="H78" s="970"/>
      <c r="I78" s="341" t="s">
        <v>2574</v>
      </c>
    </row>
    <row r="79" spans="1:9">
      <c r="A79" s="12" t="s">
        <v>138</v>
      </c>
      <c r="B79" s="406"/>
      <c r="C79" s="406"/>
      <c r="D79" s="406"/>
      <c r="E79" s="406"/>
      <c r="F79" s="406"/>
      <c r="G79" s="406"/>
      <c r="H79" s="406"/>
      <c r="I79" s="406"/>
    </row>
    <row r="80" spans="1:9" ht="15.75" thickBot="1">
      <c r="A80" s="2" t="s">
        <v>3101</v>
      </c>
      <c r="B80" s="337"/>
      <c r="C80" s="337"/>
      <c r="D80" s="337"/>
      <c r="E80" s="337"/>
      <c r="F80" s="226"/>
      <c r="G80" s="368"/>
      <c r="H80" s="368" t="s">
        <v>3102</v>
      </c>
      <c r="I80" s="709"/>
    </row>
    <row r="81" spans="1:9" ht="15.75">
      <c r="A81" s="906"/>
      <c r="B81" s="907"/>
      <c r="C81" s="907"/>
      <c r="D81" s="907"/>
      <c r="E81" s="907"/>
      <c r="F81" s="907"/>
      <c r="G81" s="907"/>
      <c r="H81" s="907"/>
      <c r="I81" s="908"/>
    </row>
    <row r="82" spans="1:9" ht="15.75">
      <c r="A82" s="909" t="s">
        <v>139</v>
      </c>
      <c r="B82" s="406"/>
      <c r="C82" s="406"/>
      <c r="D82" s="406"/>
      <c r="E82" s="406"/>
      <c r="F82" s="406"/>
      <c r="G82" s="406"/>
      <c r="H82" s="406"/>
      <c r="I82" s="911"/>
    </row>
    <row r="83" spans="1:9">
      <c r="A83" s="971"/>
      <c r="B83" s="406"/>
      <c r="C83" s="406"/>
      <c r="D83" s="406"/>
      <c r="E83" s="406"/>
      <c r="F83" s="406"/>
      <c r="G83" s="406"/>
      <c r="H83" s="406"/>
      <c r="I83" s="911"/>
    </row>
    <row r="84" spans="1:9">
      <c r="A84" s="971"/>
      <c r="B84" s="406"/>
      <c r="C84" s="406"/>
      <c r="D84" s="406"/>
      <c r="E84" s="406"/>
      <c r="F84" s="406"/>
      <c r="G84" s="406"/>
      <c r="H84" s="406"/>
      <c r="I84" s="911"/>
    </row>
    <row r="85" spans="1:9">
      <c r="A85" s="972"/>
      <c r="B85" s="973"/>
      <c r="C85" s="973"/>
      <c r="D85" s="973"/>
      <c r="E85" s="973"/>
      <c r="F85" s="973"/>
      <c r="G85" s="973"/>
      <c r="H85" s="973"/>
      <c r="I85" s="974"/>
    </row>
    <row r="86" spans="1:9">
      <c r="A86" s="915"/>
      <c r="B86" s="916"/>
      <c r="C86" s="917"/>
      <c r="D86" s="918" t="s">
        <v>1293</v>
      </c>
      <c r="E86" s="917"/>
      <c r="F86" s="917"/>
      <c r="G86" s="919"/>
      <c r="H86" s="975"/>
      <c r="I86" s="920" t="s">
        <v>1293</v>
      </c>
    </row>
    <row r="87" spans="1:9">
      <c r="A87" s="921"/>
      <c r="B87" s="922"/>
      <c r="C87" s="923"/>
      <c r="D87" s="924" t="s">
        <v>1295</v>
      </c>
      <c r="E87" s="923"/>
      <c r="F87" s="923"/>
      <c r="G87" s="925"/>
      <c r="H87" s="970"/>
      <c r="I87" s="926" t="s">
        <v>990</v>
      </c>
    </row>
    <row r="88" spans="1:9">
      <c r="A88" s="921" t="s">
        <v>991</v>
      </c>
      <c r="B88" s="928" t="s">
        <v>1865</v>
      </c>
      <c r="C88" s="976"/>
      <c r="D88" s="924" t="s">
        <v>1299</v>
      </c>
      <c r="E88" s="930" t="s">
        <v>992</v>
      </c>
      <c r="F88" s="930" t="s">
        <v>993</v>
      </c>
      <c r="G88" s="924" t="s">
        <v>2426</v>
      </c>
      <c r="H88" s="977" t="s">
        <v>2427</v>
      </c>
      <c r="I88" s="926" t="s">
        <v>1299</v>
      </c>
    </row>
    <row r="89" spans="1:9">
      <c r="A89" s="978" t="s">
        <v>1371</v>
      </c>
      <c r="B89" s="932" t="s">
        <v>2070</v>
      </c>
      <c r="C89" s="979"/>
      <c r="D89" s="934" t="s">
        <v>2071</v>
      </c>
      <c r="E89" s="935" t="s">
        <v>514</v>
      </c>
      <c r="F89" s="935" t="s">
        <v>564</v>
      </c>
      <c r="G89" s="935" t="s">
        <v>1335</v>
      </c>
      <c r="H89" s="935" t="s">
        <v>1336</v>
      </c>
      <c r="I89" s="936" t="s">
        <v>1337</v>
      </c>
    </row>
    <row r="90" spans="1:9">
      <c r="A90" s="921">
        <v>42</v>
      </c>
      <c r="B90" s="928" t="s">
        <v>571</v>
      </c>
      <c r="C90" s="976"/>
      <c r="D90" s="925"/>
      <c r="E90" s="923"/>
      <c r="F90" s="923"/>
      <c r="G90" s="925"/>
      <c r="H90" s="970"/>
      <c r="I90" s="937"/>
    </row>
    <row r="91" spans="1:9">
      <c r="A91" s="921">
        <v>43</v>
      </c>
      <c r="B91" s="928" t="s">
        <v>572</v>
      </c>
      <c r="C91" s="976"/>
      <c r="D91" s="925"/>
      <c r="E91" s="923"/>
      <c r="F91" s="923"/>
      <c r="G91" s="925"/>
      <c r="H91" s="970"/>
      <c r="I91" s="937"/>
    </row>
    <row r="92" spans="1:9">
      <c r="A92" s="921">
        <v>44</v>
      </c>
      <c r="B92" s="922" t="s">
        <v>573</v>
      </c>
      <c r="C92" s="923" t="s">
        <v>574</v>
      </c>
      <c r="D92" s="980"/>
      <c r="E92" s="981"/>
      <c r="F92" s="981"/>
      <c r="G92" s="980"/>
      <c r="H92" s="982"/>
      <c r="I92" s="943">
        <f t="shared" ref="I92:I103" si="7">D92+E92-F92</f>
        <v>0</v>
      </c>
    </row>
    <row r="93" spans="1:9">
      <c r="A93" s="921">
        <v>45</v>
      </c>
      <c r="B93" s="922" t="s">
        <v>575</v>
      </c>
      <c r="C93" s="923" t="s">
        <v>144</v>
      </c>
      <c r="D93" s="941"/>
      <c r="E93" s="942"/>
      <c r="F93" s="942"/>
      <c r="G93" s="941"/>
      <c r="H93" s="983"/>
      <c r="I93" s="943">
        <f t="shared" si="7"/>
        <v>0</v>
      </c>
    </row>
    <row r="94" spans="1:9">
      <c r="A94" s="921">
        <v>46</v>
      </c>
      <c r="B94" s="922" t="s">
        <v>576</v>
      </c>
      <c r="C94" s="923" t="s">
        <v>125</v>
      </c>
      <c r="D94" s="941"/>
      <c r="E94" s="942"/>
      <c r="F94" s="942"/>
      <c r="G94" s="941"/>
      <c r="H94" s="983"/>
      <c r="I94" s="943">
        <f t="shared" si="7"/>
        <v>0</v>
      </c>
    </row>
    <row r="95" spans="1:9">
      <c r="A95" s="921">
        <v>47</v>
      </c>
      <c r="B95" s="922" t="s">
        <v>577</v>
      </c>
      <c r="C95" s="923" t="s">
        <v>578</v>
      </c>
      <c r="D95" s="941"/>
      <c r="E95" s="942"/>
      <c r="F95" s="942"/>
      <c r="G95" s="941"/>
      <c r="H95" s="983"/>
      <c r="I95" s="943">
        <f t="shared" si="7"/>
        <v>0</v>
      </c>
    </row>
    <row r="96" spans="1:9">
      <c r="A96" s="921">
        <v>48</v>
      </c>
      <c r="B96" s="922" t="s">
        <v>579</v>
      </c>
      <c r="C96" s="923" t="s">
        <v>580</v>
      </c>
      <c r="D96" s="941"/>
      <c r="E96" s="942"/>
      <c r="F96" s="942"/>
      <c r="G96" s="941"/>
      <c r="H96" s="983"/>
      <c r="I96" s="943">
        <f t="shared" si="7"/>
        <v>0</v>
      </c>
    </row>
    <row r="97" spans="1:9">
      <c r="A97" s="921">
        <v>49</v>
      </c>
      <c r="B97" s="922" t="s">
        <v>581</v>
      </c>
      <c r="C97" s="923" t="s">
        <v>582</v>
      </c>
      <c r="D97" s="941"/>
      <c r="E97" s="942"/>
      <c r="F97" s="942"/>
      <c r="G97" s="941"/>
      <c r="H97" s="983"/>
      <c r="I97" s="943">
        <f t="shared" si="7"/>
        <v>0</v>
      </c>
    </row>
    <row r="98" spans="1:9">
      <c r="A98" s="921">
        <v>50</v>
      </c>
      <c r="B98" s="922" t="s">
        <v>583</v>
      </c>
      <c r="C98" s="923" t="s">
        <v>584</v>
      </c>
      <c r="D98" s="941"/>
      <c r="E98" s="942"/>
      <c r="F98" s="942"/>
      <c r="G98" s="941"/>
      <c r="H98" s="983"/>
      <c r="I98" s="943">
        <f t="shared" si="7"/>
        <v>0</v>
      </c>
    </row>
    <row r="99" spans="1:9">
      <c r="A99" s="921">
        <v>51</v>
      </c>
      <c r="B99" s="922" t="s">
        <v>585</v>
      </c>
      <c r="C99" s="923" t="s">
        <v>586</v>
      </c>
      <c r="D99" s="941"/>
      <c r="E99" s="942"/>
      <c r="F99" s="942"/>
      <c r="G99" s="941"/>
      <c r="H99" s="983"/>
      <c r="I99" s="943">
        <f t="shared" si="7"/>
        <v>0</v>
      </c>
    </row>
    <row r="100" spans="1:9">
      <c r="A100" s="921">
        <v>52</v>
      </c>
      <c r="B100" s="922" t="s">
        <v>587</v>
      </c>
      <c r="C100" s="923" t="s">
        <v>588</v>
      </c>
      <c r="D100" s="941"/>
      <c r="E100" s="942"/>
      <c r="F100" s="942"/>
      <c r="G100" s="941"/>
      <c r="H100" s="983"/>
      <c r="I100" s="943">
        <f t="shared" si="7"/>
        <v>0</v>
      </c>
    </row>
    <row r="101" spans="1:9">
      <c r="A101" s="921">
        <v>53</v>
      </c>
      <c r="B101" s="922" t="s">
        <v>589</v>
      </c>
      <c r="C101" s="923" t="s">
        <v>590</v>
      </c>
      <c r="D101" s="941"/>
      <c r="E101" s="942"/>
      <c r="F101" s="942"/>
      <c r="G101" s="941"/>
      <c r="H101" s="983"/>
      <c r="I101" s="943">
        <f t="shared" si="7"/>
        <v>0</v>
      </c>
    </row>
    <row r="102" spans="1:9">
      <c r="A102" s="921">
        <v>54</v>
      </c>
      <c r="B102" s="922" t="s">
        <v>591</v>
      </c>
      <c r="C102" s="923" t="s">
        <v>1246</v>
      </c>
      <c r="D102" s="941"/>
      <c r="E102" s="942"/>
      <c r="F102" s="942"/>
      <c r="G102" s="941"/>
      <c r="H102" s="983"/>
      <c r="I102" s="943">
        <f t="shared" si="7"/>
        <v>0</v>
      </c>
    </row>
    <row r="103" spans="1:9">
      <c r="A103" s="921">
        <v>55</v>
      </c>
      <c r="B103" s="922" t="s">
        <v>592</v>
      </c>
      <c r="C103" s="923" t="s">
        <v>1248</v>
      </c>
      <c r="D103" s="941"/>
      <c r="E103" s="942"/>
      <c r="F103" s="942"/>
      <c r="G103" s="941"/>
      <c r="H103" s="983"/>
      <c r="I103" s="943">
        <f t="shared" si="7"/>
        <v>0</v>
      </c>
    </row>
    <row r="104" spans="1:9">
      <c r="A104" s="921">
        <v>56</v>
      </c>
      <c r="B104" s="949" t="s">
        <v>2432</v>
      </c>
      <c r="C104" s="984" t="s">
        <v>2433</v>
      </c>
      <c r="D104" s="941"/>
      <c r="E104" s="942"/>
      <c r="F104" s="942"/>
      <c r="G104" s="941"/>
      <c r="H104" s="983"/>
      <c r="I104" s="943">
        <f>D104+E104-F104+G104+H104</f>
        <v>0</v>
      </c>
    </row>
    <row r="105" spans="1:9">
      <c r="A105" s="921">
        <v>57</v>
      </c>
      <c r="B105" s="922"/>
      <c r="C105" s="923" t="s">
        <v>593</v>
      </c>
      <c r="D105" s="944">
        <f t="shared" ref="D105:I105" si="8">SUM(D92:D104)</f>
        <v>0</v>
      </c>
      <c r="E105" s="945">
        <f t="shared" si="8"/>
        <v>0</v>
      </c>
      <c r="F105" s="945">
        <f t="shared" si="8"/>
        <v>0</v>
      </c>
      <c r="G105" s="944">
        <f t="shared" si="8"/>
        <v>0</v>
      </c>
      <c r="H105" s="944">
        <f t="shared" si="8"/>
        <v>0</v>
      </c>
      <c r="I105" s="946">
        <f t="shared" si="8"/>
        <v>0</v>
      </c>
    </row>
    <row r="106" spans="1:9">
      <c r="A106" s="921">
        <v>58</v>
      </c>
      <c r="B106" s="928" t="s">
        <v>594</v>
      </c>
      <c r="C106" s="976"/>
      <c r="D106" s="947"/>
      <c r="E106" s="948"/>
      <c r="F106" s="948"/>
      <c r="G106" s="947"/>
      <c r="H106" s="985"/>
      <c r="I106" s="943"/>
    </row>
    <row r="107" spans="1:9">
      <c r="A107" s="921">
        <v>59</v>
      </c>
      <c r="B107" s="922" t="s">
        <v>595</v>
      </c>
      <c r="C107" s="923" t="s">
        <v>123</v>
      </c>
      <c r="D107" s="941">
        <v>2626176</v>
      </c>
      <c r="E107" s="942"/>
      <c r="F107" s="942"/>
      <c r="G107" s="941"/>
      <c r="H107" s="941"/>
      <c r="I107" s="943">
        <v>2626176</v>
      </c>
    </row>
    <row r="108" spans="1:9">
      <c r="A108" s="921">
        <v>60</v>
      </c>
      <c r="B108" s="922" t="s">
        <v>596</v>
      </c>
      <c r="C108" s="923" t="s">
        <v>125</v>
      </c>
      <c r="D108" s="941">
        <v>6800271</v>
      </c>
      <c r="E108" s="942">
        <v>8829</v>
      </c>
      <c r="F108" s="942"/>
      <c r="G108" s="941"/>
      <c r="H108" s="941"/>
      <c r="I108" s="943">
        <v>6809100</v>
      </c>
    </row>
    <row r="109" spans="1:9">
      <c r="A109" s="921">
        <v>61</v>
      </c>
      <c r="B109" s="922" t="s">
        <v>597</v>
      </c>
      <c r="C109" s="923" t="s">
        <v>598</v>
      </c>
      <c r="D109" s="941">
        <v>31560525</v>
      </c>
      <c r="E109" s="942">
        <v>1176290</v>
      </c>
      <c r="F109" s="942"/>
      <c r="G109" s="941"/>
      <c r="H109" s="941"/>
      <c r="I109" s="943">
        <v>32736814</v>
      </c>
    </row>
    <row r="110" spans="1:9">
      <c r="A110" s="921">
        <v>62</v>
      </c>
      <c r="B110" s="922" t="s">
        <v>599</v>
      </c>
      <c r="C110" s="923" t="s">
        <v>1246</v>
      </c>
      <c r="D110" s="941">
        <v>5300852</v>
      </c>
      <c r="E110" s="942">
        <v>-1876306</v>
      </c>
      <c r="F110" s="942"/>
      <c r="G110" s="941"/>
      <c r="H110" s="941"/>
      <c r="I110" s="943">
        <v>3424545</v>
      </c>
    </row>
    <row r="111" spans="1:9">
      <c r="A111" s="921">
        <v>63</v>
      </c>
      <c r="B111" s="922" t="s">
        <v>600</v>
      </c>
      <c r="C111" s="923" t="s">
        <v>601</v>
      </c>
      <c r="D111" s="941">
        <v>60777378</v>
      </c>
      <c r="E111" s="942">
        <v>1707076</v>
      </c>
      <c r="F111" s="942">
        <v>-901803</v>
      </c>
      <c r="G111" s="941"/>
      <c r="H111" s="941"/>
      <c r="I111" s="943">
        <v>61582651</v>
      </c>
    </row>
    <row r="112" spans="1:9">
      <c r="A112" s="921">
        <v>64</v>
      </c>
      <c r="B112" s="922" t="s">
        <v>602</v>
      </c>
      <c r="C112" s="923" t="s">
        <v>603</v>
      </c>
      <c r="D112" s="941">
        <v>21748535</v>
      </c>
      <c r="E112" s="942">
        <v>617102</v>
      </c>
      <c r="F112" s="942">
        <v>-316376</v>
      </c>
      <c r="G112" s="941"/>
      <c r="H112" s="941"/>
      <c r="I112" s="943">
        <v>22049261</v>
      </c>
    </row>
    <row r="113" spans="1:9">
      <c r="A113" s="921">
        <v>65</v>
      </c>
      <c r="B113" s="922" t="s">
        <v>604</v>
      </c>
      <c r="C113" s="923" t="s">
        <v>133</v>
      </c>
      <c r="D113" s="941">
        <v>670815</v>
      </c>
      <c r="E113" s="942">
        <v>-85951</v>
      </c>
      <c r="F113" s="942"/>
      <c r="G113" s="941"/>
      <c r="H113" s="941"/>
      <c r="I113" s="943">
        <v>584864</v>
      </c>
    </row>
    <row r="114" spans="1:9">
      <c r="A114" s="921">
        <v>66</v>
      </c>
      <c r="B114" s="922" t="s">
        <v>605</v>
      </c>
      <c r="C114" s="923" t="s">
        <v>590</v>
      </c>
      <c r="D114" s="941">
        <v>1534966</v>
      </c>
      <c r="E114" s="942"/>
      <c r="F114" s="942"/>
      <c r="G114" s="941"/>
      <c r="H114" s="941"/>
      <c r="I114" s="943">
        <v>1534966</v>
      </c>
    </row>
    <row r="115" spans="1:9">
      <c r="A115" s="921">
        <v>67</v>
      </c>
      <c r="B115" s="922" t="s">
        <v>606</v>
      </c>
      <c r="C115" s="923" t="s">
        <v>1248</v>
      </c>
      <c r="D115" s="941">
        <v>8332857</v>
      </c>
      <c r="E115" s="942">
        <v>1562695</v>
      </c>
      <c r="F115" s="942">
        <v>-6683</v>
      </c>
      <c r="G115" s="941"/>
      <c r="H115" s="941"/>
      <c r="I115" s="943">
        <v>9888868</v>
      </c>
    </row>
    <row r="116" spans="1:9">
      <c r="A116" s="921">
        <v>68</v>
      </c>
      <c r="B116" s="949" t="s">
        <v>2434</v>
      </c>
      <c r="C116" s="923" t="s">
        <v>2435</v>
      </c>
      <c r="D116" s="941"/>
      <c r="E116" s="942"/>
      <c r="F116" s="942"/>
      <c r="G116" s="941"/>
      <c r="H116" s="941"/>
      <c r="I116" s="943">
        <v>0</v>
      </c>
    </row>
    <row r="117" spans="1:9">
      <c r="A117" s="921">
        <v>69</v>
      </c>
      <c r="B117" s="922"/>
      <c r="C117" s="923" t="s">
        <v>607</v>
      </c>
      <c r="D117" s="944">
        <f t="shared" ref="D117:I117" si="9">SUM(D107:D116)</f>
        <v>139352375</v>
      </c>
      <c r="E117" s="945">
        <f t="shared" si="9"/>
        <v>3109735</v>
      </c>
      <c r="F117" s="945">
        <f t="shared" si="9"/>
        <v>-1224862</v>
      </c>
      <c r="G117" s="944">
        <f t="shared" si="9"/>
        <v>0</v>
      </c>
      <c r="H117" s="944">
        <f t="shared" si="9"/>
        <v>0</v>
      </c>
      <c r="I117" s="946">
        <f t="shared" si="9"/>
        <v>141237245</v>
      </c>
    </row>
    <row r="118" spans="1:9">
      <c r="A118" s="921">
        <v>70</v>
      </c>
      <c r="B118" s="928" t="s">
        <v>608</v>
      </c>
      <c r="C118" s="929"/>
      <c r="D118" s="947"/>
      <c r="E118" s="948"/>
      <c r="F118" s="948"/>
      <c r="G118" s="947"/>
      <c r="H118" s="985"/>
      <c r="I118" s="943"/>
    </row>
    <row r="119" spans="1:9">
      <c r="A119" s="921">
        <v>71</v>
      </c>
      <c r="B119" s="928" t="s">
        <v>609</v>
      </c>
      <c r="C119" s="929"/>
      <c r="D119" s="947"/>
      <c r="E119" s="948"/>
      <c r="F119" s="948"/>
      <c r="G119" s="947"/>
      <c r="H119" s="985"/>
      <c r="I119" s="943"/>
    </row>
    <row r="120" spans="1:9">
      <c r="A120" s="921">
        <v>72</v>
      </c>
      <c r="B120" s="922" t="s">
        <v>610</v>
      </c>
      <c r="C120" s="923" t="s">
        <v>123</v>
      </c>
      <c r="D120" s="947"/>
      <c r="E120" s="948"/>
      <c r="F120" s="948"/>
      <c r="G120" s="947"/>
      <c r="H120" s="985"/>
      <c r="I120" s="943">
        <f t="shared" ref="I120:I127" si="10">D120+E120-F120</f>
        <v>0</v>
      </c>
    </row>
    <row r="121" spans="1:9">
      <c r="A121" s="921">
        <v>73</v>
      </c>
      <c r="B121" s="922" t="s">
        <v>611</v>
      </c>
      <c r="C121" s="923" t="s">
        <v>125</v>
      </c>
      <c r="D121" s="947"/>
      <c r="E121" s="948"/>
      <c r="F121" s="948"/>
      <c r="G121" s="947"/>
      <c r="H121" s="985"/>
      <c r="I121" s="943">
        <f t="shared" si="10"/>
        <v>0</v>
      </c>
    </row>
    <row r="122" spans="1:9">
      <c r="A122" s="921">
        <v>74</v>
      </c>
      <c r="B122" s="922" t="s">
        <v>612</v>
      </c>
      <c r="C122" s="923" t="s">
        <v>613</v>
      </c>
      <c r="D122" s="947"/>
      <c r="E122" s="948"/>
      <c r="F122" s="948"/>
      <c r="G122" s="947"/>
      <c r="H122" s="985"/>
      <c r="I122" s="943">
        <f t="shared" si="10"/>
        <v>0</v>
      </c>
    </row>
    <row r="123" spans="1:9">
      <c r="A123" s="921">
        <v>75</v>
      </c>
      <c r="B123" s="922" t="s">
        <v>614</v>
      </c>
      <c r="C123" s="923" t="s">
        <v>615</v>
      </c>
      <c r="D123" s="947"/>
      <c r="E123" s="948"/>
      <c r="F123" s="948"/>
      <c r="G123" s="947"/>
      <c r="H123" s="985"/>
      <c r="I123" s="943">
        <f t="shared" si="10"/>
        <v>0</v>
      </c>
    </row>
    <row r="124" spans="1:9">
      <c r="A124" s="921">
        <v>76</v>
      </c>
      <c r="B124" s="922" t="s">
        <v>616</v>
      </c>
      <c r="C124" s="923" t="s">
        <v>617</v>
      </c>
      <c r="D124" s="947"/>
      <c r="E124" s="948"/>
      <c r="F124" s="948"/>
      <c r="G124" s="947"/>
      <c r="H124" s="985"/>
      <c r="I124" s="943">
        <f t="shared" si="10"/>
        <v>0</v>
      </c>
    </row>
    <row r="125" spans="1:9">
      <c r="A125" s="921">
        <v>77</v>
      </c>
      <c r="B125" s="922" t="s">
        <v>618</v>
      </c>
      <c r="C125" s="923" t="s">
        <v>588</v>
      </c>
      <c r="D125" s="947"/>
      <c r="E125" s="948"/>
      <c r="F125" s="948"/>
      <c r="G125" s="947"/>
      <c r="H125" s="985"/>
      <c r="I125" s="943">
        <f t="shared" si="10"/>
        <v>0</v>
      </c>
    </row>
    <row r="126" spans="1:9">
      <c r="A126" s="921">
        <v>78</v>
      </c>
      <c r="B126" s="922" t="s">
        <v>619</v>
      </c>
      <c r="C126" s="923" t="s">
        <v>620</v>
      </c>
      <c r="D126" s="947"/>
      <c r="E126" s="948"/>
      <c r="F126" s="948"/>
      <c r="G126" s="947"/>
      <c r="H126" s="985"/>
      <c r="I126" s="943">
        <f t="shared" si="10"/>
        <v>0</v>
      </c>
    </row>
    <row r="127" spans="1:9">
      <c r="A127" s="921">
        <v>79</v>
      </c>
      <c r="B127" s="922" t="s">
        <v>621</v>
      </c>
      <c r="C127" s="923" t="s">
        <v>1248</v>
      </c>
      <c r="D127" s="947"/>
      <c r="E127" s="948"/>
      <c r="F127" s="948"/>
      <c r="G127" s="947"/>
      <c r="H127" s="985"/>
      <c r="I127" s="943">
        <f t="shared" si="10"/>
        <v>0</v>
      </c>
    </row>
    <row r="128" spans="1:9" ht="30">
      <c r="A128" s="921">
        <v>80</v>
      </c>
      <c r="B128" s="949" t="s">
        <v>2436</v>
      </c>
      <c r="C128" s="984" t="s">
        <v>2437</v>
      </c>
      <c r="D128" s="947"/>
      <c r="E128" s="948"/>
      <c r="F128" s="948"/>
      <c r="G128" s="947"/>
      <c r="H128" s="985"/>
      <c r="I128" s="943">
        <f>D128+E128-F128+G128+H128</f>
        <v>0</v>
      </c>
    </row>
    <row r="129" spans="1:9">
      <c r="A129" s="921">
        <v>81</v>
      </c>
      <c r="B129" s="922"/>
      <c r="C129" s="923" t="s">
        <v>622</v>
      </c>
      <c r="D129" s="986"/>
      <c r="E129" s="987"/>
      <c r="F129" s="987"/>
      <c r="G129" s="986"/>
      <c r="H129" s="988"/>
      <c r="I129" s="989"/>
    </row>
    <row r="130" spans="1:9">
      <c r="A130" s="921">
        <v>82</v>
      </c>
      <c r="B130" s="922"/>
      <c r="C130" s="923" t="s">
        <v>623</v>
      </c>
      <c r="D130" s="990">
        <f t="shared" ref="D130:I130" si="11">SUM(D120:D128)</f>
        <v>0</v>
      </c>
      <c r="E130" s="991">
        <f t="shared" si="11"/>
        <v>0</v>
      </c>
      <c r="F130" s="991">
        <f t="shared" si="11"/>
        <v>0</v>
      </c>
      <c r="G130" s="990">
        <f t="shared" si="11"/>
        <v>0</v>
      </c>
      <c r="H130" s="990">
        <f t="shared" si="11"/>
        <v>0</v>
      </c>
      <c r="I130" s="992">
        <f t="shared" si="11"/>
        <v>0</v>
      </c>
    </row>
    <row r="131" spans="1:9">
      <c r="A131" s="921">
        <v>83</v>
      </c>
      <c r="B131" s="922"/>
      <c r="C131" s="923" t="s">
        <v>624</v>
      </c>
      <c r="D131" s="990">
        <f t="shared" ref="D131:I131" si="12">D105+D117+D130</f>
        <v>139352375</v>
      </c>
      <c r="E131" s="991">
        <f t="shared" si="12"/>
        <v>3109735</v>
      </c>
      <c r="F131" s="991">
        <f t="shared" si="12"/>
        <v>-1224862</v>
      </c>
      <c r="G131" s="991">
        <f t="shared" si="12"/>
        <v>0</v>
      </c>
      <c r="H131" s="991">
        <f t="shared" si="12"/>
        <v>0</v>
      </c>
      <c r="I131" s="992">
        <f t="shared" si="12"/>
        <v>141237245</v>
      </c>
    </row>
    <row r="132" spans="1:9">
      <c r="A132" s="921">
        <v>84</v>
      </c>
      <c r="B132" s="928" t="s">
        <v>625</v>
      </c>
      <c r="C132" s="976"/>
      <c r="D132" s="947"/>
      <c r="E132" s="948"/>
      <c r="F132" s="948"/>
      <c r="G132" s="947"/>
      <c r="H132" s="985"/>
      <c r="I132" s="943"/>
    </row>
    <row r="133" spans="1:9">
      <c r="A133" s="921">
        <v>85</v>
      </c>
      <c r="B133" s="922" t="s">
        <v>626</v>
      </c>
      <c r="C133" s="923" t="s">
        <v>123</v>
      </c>
      <c r="D133" s="947">
        <v>18326</v>
      </c>
      <c r="E133" s="948"/>
      <c r="F133" s="948"/>
      <c r="G133" s="947"/>
      <c r="H133" s="983"/>
      <c r="I133" s="943">
        <v>18326</v>
      </c>
    </row>
    <row r="134" spans="1:9">
      <c r="A134" s="921">
        <v>86</v>
      </c>
      <c r="B134" s="922" t="s">
        <v>627</v>
      </c>
      <c r="C134" s="923" t="s">
        <v>144</v>
      </c>
      <c r="D134" s="947">
        <v>27739</v>
      </c>
      <c r="E134" s="948"/>
      <c r="F134" s="948"/>
      <c r="G134" s="947"/>
      <c r="H134" s="983"/>
      <c r="I134" s="943">
        <v>27739</v>
      </c>
    </row>
    <row r="135" spans="1:9">
      <c r="A135" s="921">
        <v>87</v>
      </c>
      <c r="B135" s="922" t="s">
        <v>628</v>
      </c>
      <c r="C135" s="923" t="s">
        <v>125</v>
      </c>
      <c r="D135" s="947">
        <v>44119</v>
      </c>
      <c r="E135" s="948"/>
      <c r="F135" s="948"/>
      <c r="G135" s="947"/>
      <c r="H135" s="983"/>
      <c r="I135" s="943">
        <v>44119</v>
      </c>
    </row>
    <row r="136" spans="1:9">
      <c r="A136" s="921">
        <v>88</v>
      </c>
      <c r="B136" s="922" t="s">
        <v>629</v>
      </c>
      <c r="C136" s="923" t="s">
        <v>630</v>
      </c>
      <c r="D136" s="947">
        <v>191130569</v>
      </c>
      <c r="E136" s="948">
        <v>105017795</v>
      </c>
      <c r="F136" s="948">
        <v>-159678</v>
      </c>
      <c r="G136" s="947"/>
      <c r="H136" s="983"/>
      <c r="I136" s="943">
        <f>295988685+1</f>
        <v>295988686</v>
      </c>
    </row>
    <row r="137" spans="1:9">
      <c r="A137" s="921">
        <v>89</v>
      </c>
      <c r="B137" s="922" t="s">
        <v>631</v>
      </c>
      <c r="C137" s="923" t="s">
        <v>588</v>
      </c>
      <c r="D137" s="947"/>
      <c r="E137" s="948"/>
      <c r="F137" s="948"/>
      <c r="G137" s="947"/>
      <c r="H137" s="983"/>
      <c r="I137" s="943">
        <v>0</v>
      </c>
    </row>
    <row r="138" spans="1:9">
      <c r="A138" s="921">
        <v>90</v>
      </c>
      <c r="B138" s="922" t="s">
        <v>632</v>
      </c>
      <c r="C138" s="923" t="s">
        <v>633</v>
      </c>
      <c r="D138" s="947">
        <v>13522251</v>
      </c>
      <c r="E138" s="948">
        <v>7664814</v>
      </c>
      <c r="F138" s="948"/>
      <c r="G138" s="947"/>
      <c r="H138" s="983"/>
      <c r="I138" s="943">
        <v>21187065</v>
      </c>
    </row>
    <row r="139" spans="1:9">
      <c r="A139" s="921">
        <v>91</v>
      </c>
      <c r="B139" s="922" t="s">
        <v>634</v>
      </c>
      <c r="C139" s="923" t="s">
        <v>635</v>
      </c>
      <c r="D139" s="947"/>
      <c r="E139" s="948"/>
      <c r="F139" s="948"/>
      <c r="G139" s="947"/>
      <c r="H139" s="983"/>
      <c r="I139" s="943">
        <v>0</v>
      </c>
    </row>
    <row r="140" spans="1:9">
      <c r="A140" s="921">
        <v>92</v>
      </c>
      <c r="B140" s="922" t="s">
        <v>636</v>
      </c>
      <c r="C140" s="923" t="s">
        <v>1248</v>
      </c>
      <c r="D140" s="941"/>
      <c r="E140" s="942"/>
      <c r="F140" s="942"/>
      <c r="G140" s="941"/>
      <c r="H140" s="983"/>
      <c r="I140" s="943">
        <v>0</v>
      </c>
    </row>
    <row r="141" spans="1:9">
      <c r="A141" s="921">
        <v>93</v>
      </c>
      <c r="B141" s="949" t="s">
        <v>2438</v>
      </c>
      <c r="C141" s="923" t="s">
        <v>2439</v>
      </c>
      <c r="D141" s="941"/>
      <c r="E141" s="942"/>
      <c r="F141" s="942"/>
      <c r="G141" s="941"/>
      <c r="H141" s="983"/>
      <c r="I141" s="943">
        <v>0</v>
      </c>
    </row>
    <row r="142" spans="1:9">
      <c r="A142" s="921">
        <v>94</v>
      </c>
      <c r="B142" s="922"/>
      <c r="C142" s="923" t="s">
        <v>637</v>
      </c>
      <c r="D142" s="993">
        <f t="shared" ref="D142:I142" si="13">SUM(D133:D141)</f>
        <v>204743004</v>
      </c>
      <c r="E142" s="994">
        <f t="shared" si="13"/>
        <v>112682609</v>
      </c>
      <c r="F142" s="994">
        <f t="shared" si="13"/>
        <v>-159678</v>
      </c>
      <c r="G142" s="993">
        <f t="shared" si="13"/>
        <v>0</v>
      </c>
      <c r="H142" s="993">
        <f t="shared" si="13"/>
        <v>0</v>
      </c>
      <c r="I142" s="995">
        <f t="shared" si="13"/>
        <v>317265935</v>
      </c>
    </row>
    <row r="143" spans="1:9" ht="15.75" thickBot="1">
      <c r="A143" s="996"/>
      <c r="B143" s="997"/>
      <c r="C143" s="998"/>
      <c r="D143" s="999"/>
      <c r="E143" s="999"/>
      <c r="F143" s="999"/>
      <c r="G143" s="1000"/>
      <c r="H143" s="1001"/>
      <c r="I143" s="1002"/>
    </row>
    <row r="144" spans="1:9">
      <c r="A144" s="332"/>
      <c r="B144" s="337"/>
      <c r="C144" s="337"/>
      <c r="D144" s="337"/>
      <c r="E144" s="337"/>
      <c r="F144" s="337"/>
      <c r="G144" s="337"/>
      <c r="H144" s="451"/>
      <c r="I144" s="341" t="s">
        <v>2574</v>
      </c>
    </row>
    <row r="145" spans="1:9">
      <c r="A145" s="1003" t="s">
        <v>638</v>
      </c>
      <c r="B145" s="406"/>
      <c r="C145" s="406"/>
      <c r="D145" s="406"/>
      <c r="E145" s="406"/>
      <c r="F145" s="406"/>
      <c r="G145" s="406"/>
      <c r="H145" s="406"/>
      <c r="I145" s="406"/>
    </row>
    <row r="146" spans="1:9" ht="15.75" thickBot="1">
      <c r="A146" s="2" t="s">
        <v>3101</v>
      </c>
      <c r="B146" s="337"/>
      <c r="C146" s="337"/>
      <c r="D146" s="337"/>
      <c r="E146" s="337"/>
      <c r="F146" s="226"/>
      <c r="G146" s="226"/>
      <c r="H146" s="368" t="s">
        <v>3102</v>
      </c>
      <c r="I146" s="5"/>
    </row>
    <row r="147" spans="1:9">
      <c r="A147" s="1004"/>
      <c r="B147" s="969"/>
      <c r="C147" s="969"/>
      <c r="D147" s="969"/>
      <c r="E147" s="969"/>
      <c r="F147" s="1005"/>
      <c r="G147" s="1005"/>
      <c r="H147" s="1005"/>
      <c r="I147" s="1006"/>
    </row>
    <row r="148" spans="1:9" ht="15.75">
      <c r="A148" s="909" t="s">
        <v>139</v>
      </c>
      <c r="B148" s="406"/>
      <c r="C148" s="12"/>
      <c r="D148" s="406"/>
      <c r="E148" s="406"/>
      <c r="F148" s="406"/>
      <c r="G148" s="406"/>
      <c r="H148" s="406"/>
      <c r="I148" s="911"/>
    </row>
    <row r="149" spans="1:9">
      <c r="A149" s="1007"/>
      <c r="B149" s="910"/>
      <c r="C149" s="314"/>
      <c r="D149" s="910"/>
      <c r="E149" s="910"/>
      <c r="F149" s="910"/>
      <c r="G149" s="910"/>
      <c r="H149" s="910"/>
      <c r="I149" s="1008"/>
    </row>
    <row r="150" spans="1:9">
      <c r="A150" s="1009"/>
      <c r="B150" s="1010"/>
      <c r="C150" s="1011"/>
      <c r="D150" s="1011"/>
      <c r="E150" s="1011"/>
      <c r="F150" s="1011"/>
      <c r="G150" s="1011"/>
      <c r="H150" s="1011"/>
      <c r="I150" s="1012"/>
    </row>
    <row r="151" spans="1:9">
      <c r="A151" s="915"/>
      <c r="B151" s="916"/>
      <c r="C151" s="917"/>
      <c r="D151" s="918" t="s">
        <v>1293</v>
      </c>
      <c r="E151" s="917"/>
      <c r="F151" s="917"/>
      <c r="G151" s="919"/>
      <c r="H151" s="975"/>
      <c r="I151" s="920" t="s">
        <v>1293</v>
      </c>
    </row>
    <row r="152" spans="1:9">
      <c r="A152" s="921"/>
      <c r="B152" s="922"/>
      <c r="C152" s="923"/>
      <c r="D152" s="924" t="s">
        <v>1295</v>
      </c>
      <c r="E152" s="923"/>
      <c r="F152" s="923"/>
      <c r="G152" s="925"/>
      <c r="H152" s="970"/>
      <c r="I152" s="926" t="s">
        <v>990</v>
      </c>
    </row>
    <row r="153" spans="1:9">
      <c r="A153" s="921" t="s">
        <v>991</v>
      </c>
      <c r="B153" s="928" t="s">
        <v>1865</v>
      </c>
      <c r="C153" s="929"/>
      <c r="D153" s="924" t="s">
        <v>1299</v>
      </c>
      <c r="E153" s="930" t="s">
        <v>992</v>
      </c>
      <c r="F153" s="924" t="s">
        <v>993</v>
      </c>
      <c r="G153" s="924" t="s">
        <v>2426</v>
      </c>
      <c r="H153" s="977" t="s">
        <v>2427</v>
      </c>
      <c r="I153" s="926" t="s">
        <v>1299</v>
      </c>
    </row>
    <row r="154" spans="1:9">
      <c r="A154" s="978" t="s">
        <v>1371</v>
      </c>
      <c r="B154" s="932" t="s">
        <v>2070</v>
      </c>
      <c r="C154" s="933"/>
      <c r="D154" s="934" t="s">
        <v>2071</v>
      </c>
      <c r="E154" s="935" t="s">
        <v>514</v>
      </c>
      <c r="F154" s="935" t="s">
        <v>564</v>
      </c>
      <c r="G154" s="935" t="s">
        <v>1335</v>
      </c>
      <c r="H154" s="935" t="s">
        <v>1336</v>
      </c>
      <c r="I154" s="936" t="s">
        <v>1337</v>
      </c>
    </row>
    <row r="155" spans="1:9">
      <c r="A155" s="921">
        <v>95</v>
      </c>
      <c r="B155" s="928" t="s">
        <v>639</v>
      </c>
      <c r="C155" s="976"/>
      <c r="D155" s="947"/>
      <c r="E155" s="948"/>
      <c r="F155" s="948"/>
      <c r="G155" s="947"/>
      <c r="H155" s="985"/>
      <c r="I155" s="943"/>
    </row>
    <row r="156" spans="1:9">
      <c r="A156" s="921">
        <v>96</v>
      </c>
      <c r="B156" s="922" t="s">
        <v>640</v>
      </c>
      <c r="C156" s="923" t="s">
        <v>123</v>
      </c>
      <c r="D156" s="947">
        <v>20144043</v>
      </c>
      <c r="E156" s="948"/>
      <c r="F156" s="948"/>
      <c r="G156" s="947"/>
      <c r="H156" s="1013"/>
      <c r="I156" s="943">
        <v>20144043</v>
      </c>
    </row>
    <row r="157" spans="1:9">
      <c r="A157" s="921">
        <v>97</v>
      </c>
      <c r="B157" s="922" t="s">
        <v>641</v>
      </c>
      <c r="C157" s="923" t="s">
        <v>125</v>
      </c>
      <c r="D157" s="947">
        <v>98728335</v>
      </c>
      <c r="E157" s="948">
        <v>7693106</v>
      </c>
      <c r="F157" s="948">
        <v>-133163</v>
      </c>
      <c r="G157" s="947"/>
      <c r="H157" s="983"/>
      <c r="I157" s="943">
        <v>106288278</v>
      </c>
    </row>
    <row r="158" spans="1:9">
      <c r="A158" s="921">
        <v>98</v>
      </c>
      <c r="B158" s="922" t="s">
        <v>642</v>
      </c>
      <c r="C158" s="923" t="s">
        <v>630</v>
      </c>
      <c r="D158" s="947">
        <v>1977440596</v>
      </c>
      <c r="E158" s="948">
        <v>235564753</v>
      </c>
      <c r="F158" s="948">
        <v>-10622256</v>
      </c>
      <c r="G158" s="947"/>
      <c r="H158" s="983"/>
      <c r="I158" s="943">
        <v>2202383092</v>
      </c>
    </row>
    <row r="159" spans="1:9">
      <c r="A159" s="921">
        <v>99</v>
      </c>
      <c r="B159" s="922" t="s">
        <v>643</v>
      </c>
      <c r="C159" s="923" t="s">
        <v>588</v>
      </c>
      <c r="D159" s="947"/>
      <c r="E159" s="948"/>
      <c r="F159" s="948"/>
      <c r="G159" s="947"/>
      <c r="H159" s="983"/>
      <c r="I159" s="943">
        <v>0</v>
      </c>
    </row>
    <row r="160" spans="1:9">
      <c r="A160" s="921">
        <v>100</v>
      </c>
      <c r="B160" s="922" t="s">
        <v>644</v>
      </c>
      <c r="C160" s="923" t="s">
        <v>645</v>
      </c>
      <c r="D160" s="947">
        <v>88574837</v>
      </c>
      <c r="E160" s="948">
        <v>18880310</v>
      </c>
      <c r="F160" s="948">
        <v>-12363</v>
      </c>
      <c r="G160" s="947"/>
      <c r="H160" s="983"/>
      <c r="I160" s="943">
        <v>107442783</v>
      </c>
    </row>
    <row r="161" spans="1:9">
      <c r="A161" s="921">
        <v>101</v>
      </c>
      <c r="B161" s="922" t="s">
        <v>646</v>
      </c>
      <c r="C161" s="923" t="s">
        <v>647</v>
      </c>
      <c r="D161" s="947"/>
      <c r="E161" s="948"/>
      <c r="F161" s="948"/>
      <c r="G161" s="947"/>
      <c r="H161" s="983"/>
      <c r="I161" s="943">
        <v>0</v>
      </c>
    </row>
    <row r="162" spans="1:9">
      <c r="A162" s="921">
        <v>102</v>
      </c>
      <c r="B162" s="922" t="s">
        <v>648</v>
      </c>
      <c r="C162" s="923" t="s">
        <v>649</v>
      </c>
      <c r="D162" s="947">
        <v>1131895539</v>
      </c>
      <c r="E162" s="948">
        <v>10434048</v>
      </c>
      <c r="F162" s="948">
        <v>-41801216</v>
      </c>
      <c r="G162" s="947"/>
      <c r="H162" s="983"/>
      <c r="I162" s="943">
        <v>1100528371</v>
      </c>
    </row>
    <row r="163" spans="1:9">
      <c r="A163" s="921">
        <v>103</v>
      </c>
      <c r="B163" s="922" t="s">
        <v>650</v>
      </c>
      <c r="C163" s="923" t="s">
        <v>2052</v>
      </c>
      <c r="D163" s="947">
        <v>249344856</v>
      </c>
      <c r="E163" s="948">
        <v>-19099610</v>
      </c>
      <c r="F163" s="948">
        <v>-38986260</v>
      </c>
      <c r="G163" s="947"/>
      <c r="H163" s="983"/>
      <c r="I163" s="943">
        <v>191258986</v>
      </c>
    </row>
    <row r="164" spans="1:9">
      <c r="A164" s="921">
        <v>104</v>
      </c>
      <c r="B164" s="922" t="s">
        <v>651</v>
      </c>
      <c r="C164" s="923" t="s">
        <v>652</v>
      </c>
      <c r="D164" s="947">
        <v>53256852</v>
      </c>
      <c r="E164" s="948">
        <v>3949064</v>
      </c>
      <c r="F164" s="948">
        <v>-18808262</v>
      </c>
      <c r="G164" s="947"/>
      <c r="H164" s="983"/>
      <c r="I164" s="943">
        <v>38397655</v>
      </c>
    </row>
    <row r="165" spans="1:9">
      <c r="A165" s="921">
        <v>105</v>
      </c>
      <c r="B165" s="922" t="s">
        <v>653</v>
      </c>
      <c r="C165" s="923" t="s">
        <v>654</v>
      </c>
      <c r="D165" s="947">
        <v>6026077</v>
      </c>
      <c r="E165" s="948"/>
      <c r="F165" s="948"/>
      <c r="G165" s="947"/>
      <c r="H165" s="983"/>
      <c r="I165" s="943">
        <v>6026077</v>
      </c>
    </row>
    <row r="166" spans="1:9">
      <c r="A166" s="921">
        <v>106</v>
      </c>
      <c r="B166" s="922" t="s">
        <v>655</v>
      </c>
      <c r="C166" s="923" t="s">
        <v>656</v>
      </c>
      <c r="D166" s="947">
        <v>10187792</v>
      </c>
      <c r="E166" s="948"/>
      <c r="F166" s="948"/>
      <c r="G166" s="947"/>
      <c r="H166" s="983"/>
      <c r="I166" s="943">
        <v>10187792</v>
      </c>
    </row>
    <row r="167" spans="1:9">
      <c r="A167" s="921">
        <v>107</v>
      </c>
      <c r="B167" s="922" t="s">
        <v>657</v>
      </c>
      <c r="C167" s="923" t="s">
        <v>658</v>
      </c>
      <c r="D167" s="941">
        <v>8328766</v>
      </c>
      <c r="E167" s="942"/>
      <c r="F167" s="942"/>
      <c r="G167" s="941"/>
      <c r="H167" s="983"/>
      <c r="I167" s="943">
        <v>8328766</v>
      </c>
    </row>
    <row r="168" spans="1:9">
      <c r="A168" s="921">
        <v>108</v>
      </c>
      <c r="B168" s="922" t="s">
        <v>659</v>
      </c>
      <c r="C168" s="923" t="s">
        <v>660</v>
      </c>
      <c r="D168" s="941">
        <v>3366030</v>
      </c>
      <c r="E168" s="942">
        <v>-3088</v>
      </c>
      <c r="F168" s="942">
        <v>-2955563</v>
      </c>
      <c r="G168" s="941"/>
      <c r="H168" s="983"/>
      <c r="I168" s="943">
        <v>407378</v>
      </c>
    </row>
    <row r="169" spans="1:9">
      <c r="A169" s="921">
        <v>109</v>
      </c>
      <c r="B169" s="922" t="s">
        <v>661</v>
      </c>
      <c r="C169" s="923" t="s">
        <v>1248</v>
      </c>
      <c r="D169" s="941"/>
      <c r="E169" s="942"/>
      <c r="F169" s="942"/>
      <c r="G169" s="941"/>
      <c r="H169" s="983"/>
      <c r="I169" s="943">
        <v>0</v>
      </c>
    </row>
    <row r="170" spans="1:9">
      <c r="A170" s="921">
        <v>110</v>
      </c>
      <c r="B170" s="949" t="s">
        <v>2440</v>
      </c>
      <c r="C170" s="923" t="s">
        <v>2441</v>
      </c>
      <c r="D170" s="947">
        <v>9451403</v>
      </c>
      <c r="E170" s="948">
        <v>-99488</v>
      </c>
      <c r="F170" s="942"/>
      <c r="G170" s="941"/>
      <c r="H170" s="983"/>
      <c r="I170" s="943">
        <v>9351915</v>
      </c>
    </row>
    <row r="171" spans="1:9">
      <c r="A171" s="921">
        <v>111</v>
      </c>
      <c r="B171" s="922"/>
      <c r="C171" s="923" t="s">
        <v>662</v>
      </c>
      <c r="D171" s="944">
        <f t="shared" ref="D171:I171" si="14">SUM(D156:D170)</f>
        <v>3656745126</v>
      </c>
      <c r="E171" s="945">
        <f t="shared" si="14"/>
        <v>257319095</v>
      </c>
      <c r="F171" s="945">
        <f t="shared" si="14"/>
        <v>-113319083</v>
      </c>
      <c r="G171" s="944">
        <f t="shared" si="14"/>
        <v>0</v>
      </c>
      <c r="H171" s="944">
        <f t="shared" si="14"/>
        <v>0</v>
      </c>
      <c r="I171" s="946">
        <f t="shared" si="14"/>
        <v>3800745136</v>
      </c>
    </row>
    <row r="172" spans="1:9">
      <c r="A172" s="921">
        <v>112</v>
      </c>
      <c r="B172" s="928" t="s">
        <v>663</v>
      </c>
      <c r="C172" s="976"/>
      <c r="D172" s="925"/>
      <c r="E172" s="923"/>
      <c r="F172" s="923"/>
      <c r="G172" s="925"/>
      <c r="H172" s="970"/>
      <c r="I172" s="937"/>
    </row>
    <row r="173" spans="1:9">
      <c r="A173" s="921">
        <v>113</v>
      </c>
      <c r="B173" s="922" t="s">
        <v>664</v>
      </c>
      <c r="C173" s="923" t="s">
        <v>123</v>
      </c>
      <c r="D173" s="947">
        <v>20523</v>
      </c>
      <c r="E173" s="948"/>
      <c r="F173" s="948"/>
      <c r="G173" s="947"/>
      <c r="H173" s="983"/>
      <c r="I173" s="943">
        <v>20523</v>
      </c>
    </row>
    <row r="174" spans="1:9">
      <c r="A174" s="921">
        <v>114</v>
      </c>
      <c r="B174" s="922" t="s">
        <v>665</v>
      </c>
      <c r="C174" s="923" t="s">
        <v>125</v>
      </c>
      <c r="D174" s="947">
        <v>51658353</v>
      </c>
      <c r="E174" s="948">
        <v>-1211754</v>
      </c>
      <c r="F174" s="948">
        <v>-6312</v>
      </c>
      <c r="G174" s="947"/>
      <c r="H174" s="983"/>
      <c r="I174" s="943">
        <v>50440287</v>
      </c>
    </row>
    <row r="175" spans="1:9">
      <c r="A175" s="921">
        <v>115</v>
      </c>
      <c r="B175" s="922" t="s">
        <v>666</v>
      </c>
      <c r="C175" s="923" t="s">
        <v>667</v>
      </c>
      <c r="D175" s="947">
        <v>23581834</v>
      </c>
      <c r="E175" s="948">
        <v>1483979</v>
      </c>
      <c r="F175" s="948">
        <v>-15506184</v>
      </c>
      <c r="G175" s="947"/>
      <c r="H175" s="983"/>
      <c r="I175" s="943">
        <v>9559629</v>
      </c>
    </row>
    <row r="176" spans="1:9">
      <c r="A176" s="921">
        <v>116</v>
      </c>
      <c r="B176" s="922" t="s">
        <v>668</v>
      </c>
      <c r="C176" s="923" t="s">
        <v>669</v>
      </c>
      <c r="D176" s="947">
        <v>2616933</v>
      </c>
      <c r="E176" s="948"/>
      <c r="F176" s="948">
        <v>-2616933</v>
      </c>
      <c r="G176" s="947"/>
      <c r="H176" s="983"/>
      <c r="I176" s="943">
        <v>0</v>
      </c>
    </row>
    <row r="177" spans="1:11">
      <c r="A177" s="921">
        <v>117</v>
      </c>
      <c r="B177" s="922" t="s">
        <v>670</v>
      </c>
      <c r="C177" s="923" t="s">
        <v>671</v>
      </c>
      <c r="D177" s="947">
        <v>1327327</v>
      </c>
      <c r="E177" s="948"/>
      <c r="F177" s="948">
        <v>-183766</v>
      </c>
      <c r="G177" s="947"/>
      <c r="H177" s="983"/>
      <c r="I177" s="943">
        <v>1143561</v>
      </c>
    </row>
    <row r="178" spans="1:11">
      <c r="A178" s="921">
        <v>118</v>
      </c>
      <c r="B178" s="922" t="s">
        <v>672</v>
      </c>
      <c r="C178" s="923" t="s">
        <v>673</v>
      </c>
      <c r="D178" s="947">
        <v>36662377</v>
      </c>
      <c r="E178" s="948">
        <v>5052545</v>
      </c>
      <c r="F178" s="948">
        <v>-3773257</v>
      </c>
      <c r="G178" s="947"/>
      <c r="H178" s="983"/>
      <c r="I178" s="943">
        <v>37941665</v>
      </c>
    </row>
    <row r="179" spans="1:11">
      <c r="A179" s="921">
        <v>119</v>
      </c>
      <c r="B179" s="922" t="s">
        <v>674</v>
      </c>
      <c r="C179" s="923" t="s">
        <v>675</v>
      </c>
      <c r="D179" s="947">
        <v>1965456</v>
      </c>
      <c r="E179" s="948"/>
      <c r="F179" s="948">
        <v>-71962</v>
      </c>
      <c r="G179" s="947"/>
      <c r="H179" s="983"/>
      <c r="I179" s="943">
        <v>1893494</v>
      </c>
    </row>
    <row r="180" spans="1:11">
      <c r="A180" s="921">
        <v>120</v>
      </c>
      <c r="B180" s="922" t="s">
        <v>676</v>
      </c>
      <c r="C180" s="923" t="s">
        <v>677</v>
      </c>
      <c r="D180" s="947">
        <v>1140183</v>
      </c>
      <c r="E180" s="948">
        <v>-110172</v>
      </c>
      <c r="F180" s="948">
        <v>-908480</v>
      </c>
      <c r="G180" s="947"/>
      <c r="H180" s="983"/>
      <c r="I180" s="943">
        <v>121531</v>
      </c>
    </row>
    <row r="181" spans="1:11">
      <c r="A181" s="921">
        <v>121</v>
      </c>
      <c r="B181" s="922" t="s">
        <v>678</v>
      </c>
      <c r="C181" s="923" t="s">
        <v>635</v>
      </c>
      <c r="D181" s="947">
        <v>19836876</v>
      </c>
      <c r="E181" s="948">
        <v>32149409</v>
      </c>
      <c r="F181" s="948">
        <v>-5308087</v>
      </c>
      <c r="G181" s="947"/>
      <c r="H181" s="983"/>
      <c r="I181" s="943">
        <v>46678198</v>
      </c>
    </row>
    <row r="182" spans="1:11">
      <c r="A182" s="921">
        <v>122</v>
      </c>
      <c r="B182" s="922" t="s">
        <v>679</v>
      </c>
      <c r="C182" s="923" t="s">
        <v>680</v>
      </c>
      <c r="D182" s="947">
        <v>15622015</v>
      </c>
      <c r="E182" s="948">
        <v>28852</v>
      </c>
      <c r="F182" s="948">
        <v>-663173</v>
      </c>
      <c r="G182" s="947"/>
      <c r="H182" s="983"/>
      <c r="I182" s="943">
        <v>14987694</v>
      </c>
    </row>
    <row r="183" spans="1:11">
      <c r="A183" s="921">
        <v>123</v>
      </c>
      <c r="B183" s="922"/>
      <c r="C183" s="923" t="s">
        <v>681</v>
      </c>
      <c r="D183" s="1014">
        <f>SUM(D173:D182)</f>
        <v>154431877</v>
      </c>
      <c r="E183" s="1015">
        <f>SUM(E173:E182)</f>
        <v>37392859</v>
      </c>
      <c r="F183" s="1015">
        <f>SUM(F173:F182)</f>
        <v>-29038154</v>
      </c>
      <c r="G183" s="1015">
        <f t="shared" ref="G183:H183" si="15">SUM(G173:G182)</f>
        <v>0</v>
      </c>
      <c r="H183" s="1015">
        <f t="shared" si="15"/>
        <v>0</v>
      </c>
      <c r="I183" s="1016">
        <f>SUM(I173:I182)</f>
        <v>162786582</v>
      </c>
    </row>
    <row r="184" spans="1:11">
      <c r="A184" s="921">
        <v>124</v>
      </c>
      <c r="B184" s="922" t="s">
        <v>682</v>
      </c>
      <c r="C184" s="923" t="s">
        <v>683</v>
      </c>
      <c r="D184" s="941">
        <v>28327</v>
      </c>
      <c r="E184" s="942">
        <v>99484</v>
      </c>
      <c r="F184" s="942"/>
      <c r="G184" s="941"/>
      <c r="H184" s="983"/>
      <c r="I184" s="943">
        <v>127811</v>
      </c>
    </row>
    <row r="185" spans="1:11">
      <c r="A185" s="921">
        <v>125</v>
      </c>
      <c r="B185" s="949" t="s">
        <v>2442</v>
      </c>
      <c r="C185" s="923" t="s">
        <v>2443</v>
      </c>
      <c r="D185" s="941"/>
      <c r="E185" s="942"/>
      <c r="F185" s="942"/>
      <c r="G185" s="941"/>
      <c r="H185" s="983"/>
      <c r="I185" s="943"/>
    </row>
    <row r="186" spans="1:11">
      <c r="A186" s="921">
        <v>126</v>
      </c>
      <c r="B186" s="922"/>
      <c r="C186" s="923" t="s">
        <v>684</v>
      </c>
      <c r="D186" s="944">
        <f t="shared" ref="D186:I186" si="16">D183+D184+D185</f>
        <v>154460204</v>
      </c>
      <c r="E186" s="945">
        <f t="shared" si="16"/>
        <v>37492343</v>
      </c>
      <c r="F186" s="945">
        <f t="shared" si="16"/>
        <v>-29038154</v>
      </c>
      <c r="G186" s="944">
        <f t="shared" si="16"/>
        <v>0</v>
      </c>
      <c r="H186" s="944">
        <f t="shared" si="16"/>
        <v>0</v>
      </c>
      <c r="I186" s="946">
        <f t="shared" si="16"/>
        <v>162914393</v>
      </c>
    </row>
    <row r="187" spans="1:11">
      <c r="A187" s="921">
        <v>127</v>
      </c>
      <c r="B187" s="922"/>
      <c r="C187" s="923" t="s">
        <v>685</v>
      </c>
      <c r="D187" s="990">
        <f t="shared" ref="D187:I187" si="17">D40+D58+D76+D131+D142+D171+D186</f>
        <v>4279699456</v>
      </c>
      <c r="E187" s="991">
        <f t="shared" si="17"/>
        <v>411302677</v>
      </c>
      <c r="F187" s="991">
        <f t="shared" si="17"/>
        <v>-143741777</v>
      </c>
      <c r="G187" s="991">
        <f t="shared" si="17"/>
        <v>0</v>
      </c>
      <c r="H187" s="991">
        <f t="shared" si="17"/>
        <v>0</v>
      </c>
      <c r="I187" s="992">
        <f t="shared" si="17"/>
        <v>4547260351</v>
      </c>
    </row>
    <row r="188" spans="1:11">
      <c r="A188" s="921">
        <v>128</v>
      </c>
      <c r="B188" s="922"/>
      <c r="C188" s="923" t="s">
        <v>686</v>
      </c>
      <c r="D188" s="941"/>
      <c r="E188" s="942" t="s">
        <v>516</v>
      </c>
      <c r="F188" s="942" t="s">
        <v>516</v>
      </c>
      <c r="G188" s="941"/>
      <c r="H188" s="983"/>
      <c r="I188" s="943">
        <f>D188+E188-F188</f>
        <v>0</v>
      </c>
    </row>
    <row r="189" spans="1:11">
      <c r="A189" s="921">
        <v>129</v>
      </c>
      <c r="B189" s="922"/>
      <c r="C189" s="923" t="s">
        <v>687</v>
      </c>
      <c r="D189" s="941"/>
      <c r="E189" s="942"/>
      <c r="F189" s="942"/>
      <c r="G189" s="941"/>
      <c r="H189" s="983"/>
      <c r="I189" s="943">
        <f>D189+E189-F189</f>
        <v>0</v>
      </c>
    </row>
    <row r="190" spans="1:11">
      <c r="A190" s="921">
        <v>130</v>
      </c>
      <c r="B190" s="922"/>
      <c r="C190" s="923" t="s">
        <v>688</v>
      </c>
      <c r="D190" s="941"/>
      <c r="E190" s="942"/>
      <c r="F190" s="942"/>
      <c r="G190" s="941"/>
      <c r="H190" s="983"/>
      <c r="I190" s="943">
        <f>D190+E190-F190</f>
        <v>0</v>
      </c>
    </row>
    <row r="191" spans="1:11" ht="15.75" thickBot="1">
      <c r="A191" s="996">
        <v>131</v>
      </c>
      <c r="B191" s="997"/>
      <c r="C191" s="1017" t="s">
        <v>689</v>
      </c>
      <c r="D191" s="1018">
        <f t="shared" ref="D191:I191" si="18">D187+D188-D189+D190</f>
        <v>4279699456</v>
      </c>
      <c r="E191" s="1019">
        <f t="shared" si="18"/>
        <v>411302677</v>
      </c>
      <c r="F191" s="1019">
        <f t="shared" si="18"/>
        <v>-143741777</v>
      </c>
      <c r="G191" s="1019">
        <f t="shared" si="18"/>
        <v>0</v>
      </c>
      <c r="H191" s="1019">
        <f t="shared" si="18"/>
        <v>0</v>
      </c>
      <c r="I191" s="1020">
        <f t="shared" si="18"/>
        <v>4547260351</v>
      </c>
      <c r="J191" s="439"/>
      <c r="K191" s="1173"/>
    </row>
    <row r="192" spans="1:11">
      <c r="A192" s="332"/>
      <c r="B192" s="337"/>
      <c r="C192" s="337"/>
      <c r="D192" s="337"/>
      <c r="E192" s="337"/>
      <c r="F192" s="337"/>
      <c r="G192" s="337"/>
      <c r="H192" s="451"/>
      <c r="I192" s="341" t="s">
        <v>2574</v>
      </c>
    </row>
    <row r="193" spans="1:9">
      <c r="A193" s="406" t="s">
        <v>388</v>
      </c>
      <c r="B193" s="406"/>
      <c r="C193" s="406"/>
      <c r="D193" s="406"/>
      <c r="E193" s="406"/>
      <c r="F193" s="406"/>
      <c r="G193" s="406"/>
      <c r="H193" s="406"/>
      <c r="I193" s="406"/>
    </row>
    <row r="194" spans="1:9">
      <c r="A194" s="406"/>
      <c r="B194" s="406"/>
      <c r="C194" s="406"/>
      <c r="D194" s="406"/>
      <c r="E194" s="406"/>
      <c r="F194" s="406"/>
      <c r="G194" s="406"/>
      <c r="H194" s="406"/>
      <c r="I194" s="406"/>
    </row>
    <row r="195" spans="1:9">
      <c r="A195" s="406"/>
      <c r="B195" s="406"/>
      <c r="C195" s="406"/>
      <c r="D195" s="406"/>
      <c r="E195" s="406"/>
      <c r="F195" s="406"/>
      <c r="G195" s="406"/>
      <c r="H195" s="406"/>
      <c r="I195" s="406"/>
    </row>
    <row r="196" spans="1:9">
      <c r="A196" s="406"/>
      <c r="B196" s="406"/>
      <c r="C196" s="406"/>
      <c r="D196" s="406"/>
      <c r="E196" s="406"/>
      <c r="F196" s="406"/>
      <c r="G196" s="406"/>
      <c r="H196" s="406"/>
      <c r="I196" s="406"/>
    </row>
    <row r="197" spans="1:9">
      <c r="A197" s="406"/>
      <c r="B197" s="406"/>
      <c r="C197" s="406"/>
      <c r="D197" s="406"/>
      <c r="E197" s="406"/>
      <c r="F197" s="406"/>
      <c r="G197" s="406"/>
      <c r="H197" s="406"/>
      <c r="I197" s="406"/>
    </row>
    <row r="198" spans="1:9">
      <c r="A198" s="406"/>
      <c r="B198" s="406"/>
      <c r="C198" s="406"/>
      <c r="D198" s="1021"/>
      <c r="E198" s="406"/>
      <c r="F198" s="406"/>
      <c r="G198" s="406"/>
      <c r="H198" s="406"/>
      <c r="I198" s="406"/>
    </row>
    <row r="199" spans="1:9">
      <c r="A199" s="337"/>
      <c r="B199" s="337"/>
      <c r="C199" s="337"/>
      <c r="D199" s="337"/>
      <c r="E199" s="337"/>
      <c r="F199" s="337"/>
      <c r="G199" s="337"/>
      <c r="H199" s="337"/>
      <c r="I199" s="337"/>
    </row>
    <row r="200" spans="1:9">
      <c r="A200" s="4"/>
      <c r="B200" s="4"/>
      <c r="C200" s="113"/>
      <c r="D200" s="4"/>
      <c r="E200" s="337"/>
      <c r="F200" s="337"/>
      <c r="G200" s="337"/>
      <c r="H200" s="337"/>
      <c r="I200" s="337"/>
    </row>
    <row r="201" spans="1:9">
      <c r="A201" s="4"/>
      <c r="B201" s="4"/>
      <c r="C201" s="4"/>
      <c r="D201" s="4"/>
      <c r="E201" s="337"/>
      <c r="F201" s="337"/>
      <c r="G201" s="337"/>
      <c r="H201" s="337"/>
      <c r="I201" s="337"/>
    </row>
    <row r="202" spans="1:9">
      <c r="A202" s="4"/>
      <c r="B202" s="4"/>
      <c r="C202" s="4"/>
      <c r="D202" s="4"/>
      <c r="E202" s="337"/>
      <c r="F202" s="337"/>
      <c r="G202" s="337"/>
      <c r="H202" s="337"/>
      <c r="I202" s="337"/>
    </row>
    <row r="203" spans="1:9">
      <c r="A203" s="4"/>
      <c r="B203" s="4"/>
      <c r="C203" s="113"/>
      <c r="D203" s="4"/>
      <c r="E203" s="337"/>
      <c r="F203" s="337"/>
      <c r="G203" s="337"/>
      <c r="H203" s="337"/>
      <c r="I203" s="337"/>
    </row>
    <row r="204" spans="1:9">
      <c r="A204" s="4"/>
      <c r="B204" s="4"/>
      <c r="C204" s="113"/>
      <c r="D204" s="4"/>
      <c r="E204" s="337"/>
      <c r="F204" s="337"/>
      <c r="G204" s="337"/>
      <c r="H204" s="337"/>
      <c r="I204" s="337"/>
    </row>
    <row r="205" spans="1:9">
      <c r="A205" s="4"/>
      <c r="B205" s="4"/>
      <c r="C205" s="113"/>
      <c r="D205" s="4"/>
      <c r="E205" s="337"/>
      <c r="F205" s="337"/>
      <c r="G205" s="337"/>
      <c r="H205" s="337"/>
      <c r="I205" s="337"/>
    </row>
    <row r="206" spans="1:9">
      <c r="A206" s="4"/>
      <c r="B206" s="4"/>
      <c r="C206" s="113"/>
      <c r="D206" s="4"/>
      <c r="E206" s="337"/>
      <c r="F206" s="337"/>
      <c r="G206" s="337"/>
      <c r="H206" s="337"/>
      <c r="I206" s="337"/>
    </row>
    <row r="207" spans="1:9">
      <c r="A207" s="4"/>
      <c r="B207" s="4"/>
      <c r="C207" s="113"/>
      <c r="D207" s="4"/>
      <c r="E207" s="337"/>
      <c r="F207" s="337"/>
      <c r="G207" s="337"/>
      <c r="H207" s="337"/>
      <c r="I207" s="337"/>
    </row>
    <row r="208" spans="1:9">
      <c r="A208" s="4"/>
      <c r="B208" s="4"/>
      <c r="C208" s="113"/>
      <c r="D208" s="4"/>
      <c r="E208" s="337"/>
      <c r="F208" s="337"/>
      <c r="G208" s="337"/>
      <c r="H208" s="337"/>
      <c r="I208" s="337"/>
    </row>
    <row r="209" spans="1:9">
      <c r="A209" s="4"/>
      <c r="B209" s="4"/>
      <c r="C209" s="4"/>
      <c r="D209" s="4"/>
      <c r="E209" s="4"/>
      <c r="F209" s="4"/>
      <c r="G209" s="4"/>
      <c r="H209" s="4"/>
      <c r="I209" s="4"/>
    </row>
    <row r="210" spans="1:9">
      <c r="A210" s="4"/>
      <c r="B210" s="4"/>
      <c r="C210" s="4"/>
      <c r="D210" s="4"/>
      <c r="E210" s="4"/>
      <c r="F210" s="4"/>
      <c r="G210" s="4"/>
      <c r="H210" s="4"/>
      <c r="I210" s="4"/>
    </row>
    <row r="211" spans="1:9">
      <c r="A211" s="4"/>
      <c r="B211" s="4"/>
      <c r="C211" s="113"/>
      <c r="D211" s="4"/>
      <c r="E211" s="4"/>
      <c r="F211" s="4"/>
      <c r="G211" s="4"/>
      <c r="H211" s="4"/>
      <c r="I211" s="4"/>
    </row>
    <row r="212" spans="1:9">
      <c r="A212" s="4"/>
      <c r="B212" s="4"/>
      <c r="C212" s="113"/>
      <c r="D212" s="4"/>
      <c r="E212" s="4"/>
      <c r="F212" s="4"/>
      <c r="G212" s="4"/>
      <c r="H212" s="4"/>
      <c r="I212" s="4"/>
    </row>
    <row r="213" spans="1:9">
      <c r="A213" s="4"/>
      <c r="B213" s="4"/>
      <c r="C213" s="113"/>
      <c r="D213" s="4"/>
      <c r="E213" s="4"/>
      <c r="F213" s="4"/>
      <c r="G213" s="4"/>
      <c r="H213" s="4"/>
      <c r="I213" s="4"/>
    </row>
    <row r="214" spans="1:9">
      <c r="A214" s="4"/>
      <c r="B214" s="4"/>
      <c r="C214" s="113"/>
      <c r="D214" s="4"/>
      <c r="E214" s="4"/>
      <c r="F214" s="4"/>
      <c r="G214" s="4"/>
      <c r="H214" s="4"/>
      <c r="I214" s="4"/>
    </row>
    <row r="215" spans="1:9">
      <c r="A215" s="4"/>
      <c r="B215" s="4"/>
      <c r="C215" s="113"/>
      <c r="D215" s="4"/>
      <c r="E215" s="4"/>
      <c r="F215" s="4"/>
      <c r="G215" s="4"/>
      <c r="H215" s="4"/>
      <c r="I215" s="4"/>
    </row>
    <row r="216" spans="1:9">
      <c r="A216" s="4"/>
      <c r="B216" s="4"/>
      <c r="C216" s="113"/>
      <c r="D216" s="4"/>
      <c r="E216" s="4"/>
      <c r="F216" s="4"/>
      <c r="G216" s="4"/>
      <c r="H216" s="4"/>
      <c r="I216" s="4"/>
    </row>
    <row r="217" spans="1:9">
      <c r="A217" s="4"/>
      <c r="B217" s="4"/>
      <c r="C217" s="4"/>
      <c r="D217" s="4"/>
      <c r="E217" s="4"/>
      <c r="F217" s="4"/>
      <c r="G217" s="4"/>
      <c r="H217" s="4"/>
      <c r="I217" s="4"/>
    </row>
    <row r="218" spans="1:9">
      <c r="A218" s="4"/>
      <c r="B218" s="4"/>
      <c r="C218" s="4"/>
      <c r="D218" s="4"/>
      <c r="E218" s="4"/>
      <c r="F218" s="4"/>
      <c r="G218" s="4"/>
      <c r="H218" s="4"/>
      <c r="I218" s="4"/>
    </row>
    <row r="219" spans="1:9">
      <c r="A219" s="4"/>
      <c r="B219" s="4"/>
      <c r="C219" s="113"/>
      <c r="D219" s="4"/>
      <c r="E219" s="4"/>
      <c r="F219" s="4"/>
      <c r="G219" s="4"/>
      <c r="H219" s="4"/>
      <c r="I219" s="4"/>
    </row>
    <row r="220" spans="1:9">
      <c r="A220" s="4"/>
      <c r="B220" s="4"/>
      <c r="C220" s="113"/>
      <c r="D220" s="4"/>
      <c r="E220" s="4"/>
      <c r="F220" s="4"/>
      <c r="G220" s="4"/>
      <c r="H220" s="4"/>
      <c r="I220" s="4"/>
    </row>
    <row r="221" spans="1:9">
      <c r="A221" s="4"/>
      <c r="B221" s="4"/>
      <c r="C221" s="113"/>
      <c r="D221" s="4"/>
      <c r="E221" s="4"/>
      <c r="F221" s="4"/>
      <c r="G221" s="4"/>
      <c r="H221" s="4"/>
      <c r="I221" s="4"/>
    </row>
    <row r="222" spans="1:9">
      <c r="A222" s="4"/>
      <c r="B222" s="4"/>
      <c r="C222" s="113"/>
      <c r="D222" s="4"/>
      <c r="E222" s="4"/>
      <c r="F222" s="4"/>
      <c r="G222" s="4"/>
      <c r="H222" s="4"/>
      <c r="I222" s="4"/>
    </row>
    <row r="223" spans="1:9">
      <c r="A223" s="4"/>
      <c r="B223" s="4"/>
      <c r="C223" s="113"/>
      <c r="D223" s="4"/>
      <c r="E223" s="4"/>
      <c r="F223" s="4"/>
      <c r="G223" s="4"/>
      <c r="H223" s="4"/>
      <c r="I223" s="4"/>
    </row>
    <row r="224" spans="1:9">
      <c r="A224" s="4"/>
      <c r="B224" s="4"/>
      <c r="C224" s="113"/>
      <c r="D224" s="4"/>
      <c r="E224" s="4"/>
      <c r="F224" s="4"/>
      <c r="G224" s="4"/>
      <c r="H224" s="4"/>
      <c r="I224" s="4"/>
    </row>
  </sheetData>
  <pageMargins left="0.5" right="0.5" top="0.5" bottom="0.5" header="0" footer="0"/>
  <pageSetup scale="56" fitToHeight="3" orientation="portrait" r:id="rId1"/>
  <headerFooter alignWithMargins="0"/>
  <rowBreaks count="2" manualBreakCount="2">
    <brk id="79" max="8" man="1"/>
    <brk id="145" max="8"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90"/>
  <sheetViews>
    <sheetView defaultGridColor="0" colorId="22" zoomScale="70" zoomScaleNormal="70" zoomScaleSheetLayoutView="70" workbookViewId="0">
      <selection activeCell="G59" sqref="G59"/>
    </sheetView>
  </sheetViews>
  <sheetFormatPr defaultColWidth="9.6640625" defaultRowHeight="15"/>
  <cols>
    <col min="1" max="1" width="5.6640625" style="4" customWidth="1"/>
    <col min="2" max="2" width="58.109375" style="4" customWidth="1"/>
    <col min="3" max="6" width="22.21875" style="4" customWidth="1"/>
    <col min="7" max="7" width="18.6640625" style="681" customWidth="1"/>
    <col min="8" max="16384" width="9.6640625" style="4"/>
  </cols>
  <sheetData>
    <row r="1" spans="1:10" ht="15.75" thickBot="1">
      <c r="A1" s="4" t="s">
        <v>3103</v>
      </c>
      <c r="B1" s="337"/>
      <c r="C1" s="337"/>
      <c r="D1" s="337"/>
      <c r="E1" s="113"/>
      <c r="F1" s="113"/>
      <c r="G1" s="1022"/>
      <c r="H1" s="337"/>
      <c r="I1" s="12"/>
      <c r="J1" s="12"/>
    </row>
    <row r="2" spans="1:10">
      <c r="A2" s="132"/>
      <c r="B2" s="8"/>
      <c r="C2" s="8"/>
      <c r="D2" s="8"/>
      <c r="E2" s="8"/>
      <c r="F2" s="133"/>
    </row>
    <row r="3" spans="1:10" ht="15.75">
      <c r="A3" s="10" t="s">
        <v>389</v>
      </c>
      <c r="B3" s="636"/>
      <c r="C3" s="636"/>
      <c r="D3" s="1023"/>
      <c r="E3" s="1023"/>
      <c r="F3" s="19"/>
    </row>
    <row r="4" spans="1:10">
      <c r="A4" s="67"/>
      <c r="F4" s="134"/>
    </row>
    <row r="5" spans="1:10">
      <c r="A5" s="67"/>
      <c r="B5" s="4" t="s">
        <v>2516</v>
      </c>
      <c r="D5" s="163"/>
      <c r="F5" s="134"/>
    </row>
    <row r="6" spans="1:10">
      <c r="A6" s="67"/>
      <c r="D6" s="163"/>
      <c r="F6" s="134"/>
    </row>
    <row r="7" spans="1:10">
      <c r="A7" s="67"/>
      <c r="D7" s="163"/>
      <c r="F7" s="134"/>
    </row>
    <row r="8" spans="1:10">
      <c r="A8" s="67"/>
      <c r="B8" s="4" t="s">
        <v>2519</v>
      </c>
      <c r="D8" s="163"/>
      <c r="F8" s="134"/>
    </row>
    <row r="9" spans="1:10">
      <c r="A9" s="67"/>
      <c r="B9" s="4" t="s">
        <v>2518</v>
      </c>
      <c r="D9" s="163"/>
      <c r="F9" s="134"/>
    </row>
    <row r="10" spans="1:10">
      <c r="A10" s="67"/>
      <c r="B10" s="4" t="s">
        <v>2517</v>
      </c>
      <c r="D10" s="163"/>
      <c r="F10" s="134"/>
    </row>
    <row r="11" spans="1:10">
      <c r="A11" s="67"/>
      <c r="D11" s="163"/>
      <c r="F11" s="134"/>
    </row>
    <row r="12" spans="1:10">
      <c r="A12" s="67"/>
      <c r="B12" s="4" t="s">
        <v>2520</v>
      </c>
      <c r="D12" s="163"/>
      <c r="F12" s="134"/>
    </row>
    <row r="13" spans="1:10">
      <c r="A13" s="67"/>
      <c r="B13" s="4" t="s">
        <v>2521</v>
      </c>
      <c r="D13" s="163"/>
      <c r="F13" s="134"/>
    </row>
    <row r="14" spans="1:10">
      <c r="A14" s="67"/>
      <c r="B14" s="4" t="s">
        <v>2522</v>
      </c>
      <c r="D14" s="163"/>
      <c r="F14" s="134"/>
    </row>
    <row r="15" spans="1:10">
      <c r="A15" s="67"/>
      <c r="B15" s="4" t="s">
        <v>2523</v>
      </c>
      <c r="D15" s="163"/>
      <c r="F15" s="134"/>
    </row>
    <row r="16" spans="1:10">
      <c r="A16" s="67"/>
      <c r="B16" s="4" t="s">
        <v>2524</v>
      </c>
      <c r="D16" s="163"/>
      <c r="F16" s="134"/>
    </row>
    <row r="17" spans="1:6">
      <c r="A17" s="67"/>
      <c r="B17" s="4" t="s">
        <v>2444</v>
      </c>
      <c r="D17" s="163"/>
      <c r="F17" s="134"/>
    </row>
    <row r="18" spans="1:6">
      <c r="A18" s="67"/>
      <c r="D18" s="163"/>
      <c r="F18" s="134"/>
    </row>
    <row r="19" spans="1:6">
      <c r="A19" s="67"/>
      <c r="D19" s="163"/>
      <c r="F19" s="134"/>
    </row>
    <row r="20" spans="1:6">
      <c r="A20" s="67"/>
      <c r="B20" s="152" t="s">
        <v>2445</v>
      </c>
      <c r="C20" s="152"/>
      <c r="D20" s="172"/>
      <c r="F20" s="134"/>
    </row>
    <row r="21" spans="1:6">
      <c r="A21" s="67"/>
      <c r="B21" s="152"/>
      <c r="C21" s="152"/>
      <c r="D21" s="172"/>
      <c r="F21" s="134"/>
    </row>
    <row r="22" spans="1:6">
      <c r="A22" s="67"/>
      <c r="D22" s="163"/>
      <c r="F22" s="134"/>
    </row>
    <row r="23" spans="1:6">
      <c r="A23" s="67"/>
      <c r="B23" s="152" t="s">
        <v>2446</v>
      </c>
      <c r="C23" s="152"/>
      <c r="D23" s="172"/>
      <c r="F23" s="134"/>
    </row>
    <row r="24" spans="1:6">
      <c r="A24" s="67"/>
      <c r="B24" s="152"/>
      <c r="C24" s="152"/>
      <c r="D24" s="172"/>
      <c r="F24" s="134"/>
    </row>
    <row r="25" spans="1:6">
      <c r="A25" s="67"/>
      <c r="B25" s="152"/>
      <c r="C25" s="152"/>
      <c r="D25" s="172"/>
      <c r="F25" s="134"/>
    </row>
    <row r="26" spans="1:6">
      <c r="A26" s="67"/>
      <c r="B26" s="152"/>
      <c r="C26" s="152"/>
      <c r="D26" s="172"/>
      <c r="F26" s="134"/>
    </row>
    <row r="27" spans="1:6">
      <c r="A27" s="67"/>
      <c r="F27" s="134"/>
    </row>
    <row r="28" spans="1:6">
      <c r="A28" s="67"/>
      <c r="F28" s="134"/>
    </row>
    <row r="29" spans="1:6">
      <c r="A29" s="140"/>
      <c r="B29" s="371"/>
      <c r="C29" s="371"/>
      <c r="D29" s="371"/>
      <c r="E29" s="371"/>
      <c r="F29" s="372"/>
    </row>
    <row r="30" spans="1:6">
      <c r="A30" s="617"/>
      <c r="B30" s="1024"/>
      <c r="C30" s="1025"/>
      <c r="D30" s="1024"/>
      <c r="E30" s="1024"/>
      <c r="F30" s="1026"/>
    </row>
    <row r="31" spans="1:6">
      <c r="A31" s="1027"/>
      <c r="B31" s="1028" t="s">
        <v>2217</v>
      </c>
      <c r="C31" s="1029" t="s">
        <v>1681</v>
      </c>
      <c r="D31" s="1028" t="s">
        <v>257</v>
      </c>
      <c r="E31" s="1028" t="s">
        <v>2449</v>
      </c>
      <c r="F31" s="153" t="s">
        <v>2450</v>
      </c>
    </row>
    <row r="32" spans="1:6">
      <c r="A32" s="1030" t="s">
        <v>1368</v>
      </c>
      <c r="B32" s="1028" t="s">
        <v>1864</v>
      </c>
      <c r="C32" s="1029" t="s">
        <v>2448</v>
      </c>
      <c r="D32" s="1028" t="s">
        <v>2218</v>
      </c>
      <c r="E32" s="1028" t="s">
        <v>2451</v>
      </c>
      <c r="F32" s="153" t="s">
        <v>2452</v>
      </c>
    </row>
    <row r="33" spans="1:6">
      <c r="A33" s="1031" t="s">
        <v>1371</v>
      </c>
      <c r="B33" s="1032" t="s">
        <v>2070</v>
      </c>
      <c r="C33" s="1033" t="s">
        <v>2071</v>
      </c>
      <c r="D33" s="1032" t="s">
        <v>514</v>
      </c>
      <c r="E33" s="1032" t="s">
        <v>564</v>
      </c>
      <c r="F33" s="1034" t="s">
        <v>1335</v>
      </c>
    </row>
    <row r="34" spans="1:6">
      <c r="A34" s="1027"/>
      <c r="B34" s="951"/>
      <c r="C34" s="1035"/>
      <c r="D34" s="951"/>
      <c r="E34" s="951"/>
      <c r="F34" s="1026"/>
    </row>
    <row r="35" spans="1:6">
      <c r="A35" s="1027">
        <v>1</v>
      </c>
      <c r="B35" s="951" t="s">
        <v>2219</v>
      </c>
      <c r="C35" s="1036">
        <v>1185001113</v>
      </c>
      <c r="D35" s="1037">
        <v>1185001113</v>
      </c>
      <c r="E35" s="1037"/>
      <c r="F35" s="1038"/>
    </row>
    <row r="36" spans="1:6">
      <c r="A36" s="1027">
        <v>2</v>
      </c>
      <c r="B36" s="951" t="s">
        <v>2220</v>
      </c>
      <c r="C36" s="1035"/>
      <c r="D36" s="951"/>
      <c r="E36" s="951"/>
      <c r="F36" s="1039"/>
    </row>
    <row r="37" spans="1:6">
      <c r="A37" s="1027">
        <v>3</v>
      </c>
      <c r="B37" s="951" t="s">
        <v>2221</v>
      </c>
      <c r="C37" s="1040">
        <f>96922069-1</f>
        <v>96922068</v>
      </c>
      <c r="D37" s="1041">
        <f>96922069-1</f>
        <v>96922068</v>
      </c>
      <c r="E37" s="1042"/>
      <c r="F37" s="1043"/>
    </row>
    <row r="38" spans="1:6">
      <c r="A38" s="1027">
        <v>4</v>
      </c>
      <c r="B38" s="951" t="s">
        <v>2525</v>
      </c>
      <c r="C38" s="1040">
        <v>0</v>
      </c>
      <c r="D38" s="1042"/>
      <c r="E38" s="1042"/>
      <c r="F38" s="1043"/>
    </row>
    <row r="39" spans="1:6">
      <c r="A39" s="1027">
        <v>5</v>
      </c>
      <c r="B39" s="951" t="s">
        <v>2222</v>
      </c>
      <c r="C39" s="1040">
        <v>0</v>
      </c>
      <c r="D39" s="951"/>
      <c r="E39" s="951"/>
      <c r="F39" s="1039"/>
    </row>
    <row r="40" spans="1:6">
      <c r="A40" s="1027">
        <v>6</v>
      </c>
      <c r="B40" s="951" t="s">
        <v>2223</v>
      </c>
      <c r="C40" s="1040">
        <v>0</v>
      </c>
      <c r="D40" s="1042"/>
      <c r="E40" s="1042"/>
      <c r="F40" s="1043"/>
    </row>
    <row r="41" spans="1:6">
      <c r="A41" s="1027">
        <v>7</v>
      </c>
      <c r="B41" s="951" t="s">
        <v>2224</v>
      </c>
      <c r="C41" s="1040">
        <v>0</v>
      </c>
      <c r="D41" s="1042"/>
      <c r="E41" s="1042"/>
      <c r="F41" s="1043"/>
    </row>
    <row r="42" spans="1:6">
      <c r="A42" s="1027">
        <v>8</v>
      </c>
      <c r="B42" s="951" t="s">
        <v>2225</v>
      </c>
      <c r="C42" s="1035"/>
      <c r="D42" s="1042"/>
      <c r="E42" s="1042"/>
      <c r="F42" s="1043"/>
    </row>
    <row r="43" spans="1:6">
      <c r="A43" s="1027">
        <v>9</v>
      </c>
      <c r="B43" s="951"/>
      <c r="C43" s="1035"/>
      <c r="D43" s="1042"/>
      <c r="E43" s="1042"/>
      <c r="F43" s="1043"/>
    </row>
    <row r="44" spans="1:6">
      <c r="A44" s="1027">
        <v>10</v>
      </c>
      <c r="B44" s="951"/>
      <c r="C44" s="1035"/>
      <c r="D44" s="1042"/>
      <c r="E44" s="1042"/>
      <c r="F44" s="1043"/>
    </row>
    <row r="45" spans="1:6">
      <c r="A45" s="1027">
        <v>11</v>
      </c>
      <c r="B45" s="951"/>
      <c r="C45" s="1035"/>
      <c r="D45" s="1042"/>
      <c r="E45" s="1042"/>
      <c r="F45" s="1043"/>
    </row>
    <row r="46" spans="1:6">
      <c r="A46" s="1027">
        <v>12</v>
      </c>
      <c r="B46" s="951"/>
      <c r="C46" s="1035"/>
      <c r="D46" s="1042"/>
      <c r="E46" s="1042"/>
      <c r="F46" s="1043"/>
    </row>
    <row r="47" spans="1:6">
      <c r="A47" s="1027">
        <v>13</v>
      </c>
      <c r="B47" s="951" t="s">
        <v>2226</v>
      </c>
      <c r="C47" s="1044">
        <f>SUM(C37:C46)</f>
        <v>96922068</v>
      </c>
      <c r="D47" s="1045">
        <f>SUM(D37:D46)</f>
        <v>96922068</v>
      </c>
      <c r="E47" s="1045">
        <f>SUM(E37:E46)</f>
        <v>0</v>
      </c>
      <c r="F47" s="614">
        <f>SUM(F37:F46)</f>
        <v>0</v>
      </c>
    </row>
    <row r="48" spans="1:6">
      <c r="A48" s="1027">
        <v>14</v>
      </c>
      <c r="B48" s="951" t="s">
        <v>2227</v>
      </c>
      <c r="C48" s="1035"/>
      <c r="D48" s="1042"/>
      <c r="E48" s="1042"/>
      <c r="F48" s="1043"/>
    </row>
    <row r="49" spans="1:6">
      <c r="A49" s="1027">
        <v>15</v>
      </c>
      <c r="B49" s="951" t="s">
        <v>2228</v>
      </c>
      <c r="C49" s="1040">
        <v>143741780</v>
      </c>
      <c r="D49" s="1042">
        <v>143741780</v>
      </c>
      <c r="E49" s="1042"/>
      <c r="F49" s="1043"/>
    </row>
    <row r="50" spans="1:6">
      <c r="A50" s="1027">
        <v>16</v>
      </c>
      <c r="B50" s="951" t="s">
        <v>2229</v>
      </c>
      <c r="C50" s="1040">
        <v>23316260</v>
      </c>
      <c r="D50" s="1042">
        <v>23316260</v>
      </c>
      <c r="E50" s="1042"/>
      <c r="F50" s="1043"/>
    </row>
    <row r="51" spans="1:6">
      <c r="A51" s="1027">
        <v>17</v>
      </c>
      <c r="B51" s="951" t="s">
        <v>2230</v>
      </c>
      <c r="C51" s="1040"/>
      <c r="D51" s="1042"/>
      <c r="E51" s="1042"/>
      <c r="F51" s="1043"/>
    </row>
    <row r="52" spans="1:6">
      <c r="A52" s="1027">
        <v>18</v>
      </c>
      <c r="B52" s="951" t="s">
        <v>2231</v>
      </c>
      <c r="C52" s="1044">
        <f>SUM(C49:C51)</f>
        <v>167058040</v>
      </c>
      <c r="D52" s="1045">
        <f>SUM(D49:D51)</f>
        <v>167058040</v>
      </c>
      <c r="E52" s="1045">
        <f>SUM(E49:E51)</f>
        <v>0</v>
      </c>
      <c r="F52" s="614">
        <f>SUM(F49:F51)</f>
        <v>0</v>
      </c>
    </row>
    <row r="53" spans="1:6">
      <c r="A53" s="1027">
        <v>19</v>
      </c>
      <c r="B53" s="951" t="s">
        <v>2232</v>
      </c>
      <c r="C53" s="1035"/>
      <c r="D53" s="1042"/>
      <c r="E53" s="1042"/>
      <c r="F53" s="1043"/>
    </row>
    <row r="54" spans="1:6">
      <c r="A54" s="1027">
        <v>20</v>
      </c>
      <c r="B54" s="951" t="s">
        <v>2447</v>
      </c>
      <c r="C54" s="1040">
        <f>D54+E54+F54</f>
        <v>0</v>
      </c>
      <c r="D54" s="1042"/>
      <c r="E54" s="1042"/>
      <c r="F54" s="1043"/>
    </row>
    <row r="55" spans="1:6">
      <c r="A55" s="1027">
        <v>21</v>
      </c>
      <c r="B55" s="951"/>
      <c r="C55" s="1035"/>
      <c r="D55" s="1042"/>
      <c r="E55" s="1042"/>
      <c r="F55" s="1043"/>
    </row>
    <row r="56" spans="1:6">
      <c r="A56" s="1027">
        <v>22</v>
      </c>
      <c r="B56" s="951"/>
      <c r="C56" s="1035"/>
      <c r="D56" s="1042"/>
      <c r="E56" s="1042"/>
      <c r="F56" s="1043"/>
    </row>
    <row r="57" spans="1:6">
      <c r="A57" s="1027">
        <v>23</v>
      </c>
      <c r="B57" s="951"/>
      <c r="C57" s="1035"/>
      <c r="D57" s="1042"/>
      <c r="E57" s="1042"/>
      <c r="F57" s="1043"/>
    </row>
    <row r="58" spans="1:6">
      <c r="A58" s="1027">
        <v>24</v>
      </c>
      <c r="B58" s="951"/>
      <c r="C58" s="1035"/>
      <c r="D58" s="1042"/>
      <c r="E58" s="1042"/>
      <c r="F58" s="1043"/>
    </row>
    <row r="59" spans="1:6">
      <c r="A59" s="608">
        <v>25</v>
      </c>
      <c r="B59" s="1032" t="s">
        <v>2233</v>
      </c>
      <c r="C59" s="1046">
        <f>C35+C47-C52+SUM(C53:C58)</f>
        <v>1114865141</v>
      </c>
      <c r="D59" s="1047">
        <f>D35+D47-D52+SUM(D53:D58)</f>
        <v>1114865141</v>
      </c>
      <c r="E59" s="1047">
        <f>E35+E47-E52+SUM(E53:E58)</f>
        <v>0</v>
      </c>
      <c r="F59" s="595">
        <f>F35+F47-F52+SUM(F53:F58)</f>
        <v>0</v>
      </c>
    </row>
    <row r="60" spans="1:6" ht="17.25" customHeight="1">
      <c r="A60" s="1048"/>
      <c r="B60" s="152"/>
      <c r="C60" s="152"/>
      <c r="D60" s="152"/>
      <c r="E60" s="152"/>
      <c r="F60" s="334"/>
    </row>
    <row r="61" spans="1:6" ht="17.25" customHeight="1">
      <c r="A61" s="1048"/>
      <c r="B61" s="152"/>
      <c r="C61" s="152"/>
      <c r="D61" s="152"/>
      <c r="E61" s="152"/>
      <c r="F61" s="334"/>
    </row>
    <row r="62" spans="1:6">
      <c r="A62" s="1048"/>
      <c r="B62" s="152"/>
      <c r="C62" s="152"/>
      <c r="D62" s="152"/>
      <c r="E62" s="152"/>
      <c r="F62" s="334"/>
    </row>
    <row r="63" spans="1:6" ht="15.75">
      <c r="A63" s="1049" t="s">
        <v>2234</v>
      </c>
      <c r="B63" s="1050"/>
      <c r="C63" s="1050"/>
      <c r="D63" s="1050"/>
      <c r="E63" s="1050"/>
      <c r="F63" s="1051"/>
    </row>
    <row r="64" spans="1:6">
      <c r="A64" s="1052">
        <v>25</v>
      </c>
      <c r="B64" s="951" t="s">
        <v>2235</v>
      </c>
      <c r="C64" s="1053">
        <f>D64+E64+F64</f>
        <v>0</v>
      </c>
      <c r="D64" s="1054"/>
      <c r="E64" s="1054"/>
      <c r="F64" s="1055"/>
    </row>
    <row r="65" spans="1:6">
      <c r="A65" s="1027">
        <v>26</v>
      </c>
      <c r="B65" s="951" t="s">
        <v>2236</v>
      </c>
      <c r="C65" s="1040">
        <f>D65+E65+F65</f>
        <v>0</v>
      </c>
      <c r="D65" s="1042"/>
      <c r="E65" s="1042"/>
      <c r="F65" s="1056"/>
    </row>
    <row r="66" spans="1:6">
      <c r="A66" s="1027">
        <v>27</v>
      </c>
      <c r="B66" s="152" t="s">
        <v>2237</v>
      </c>
      <c r="C66" s="1040">
        <f>D66+E66+F66</f>
        <v>0</v>
      </c>
      <c r="D66" s="1042"/>
      <c r="E66" s="1042"/>
      <c r="F66" s="1056"/>
    </row>
    <row r="67" spans="1:6">
      <c r="A67" s="1027">
        <v>28</v>
      </c>
      <c r="B67" s="951" t="s">
        <v>2238</v>
      </c>
      <c r="C67" s="1040">
        <f>D67+E67+F67</f>
        <v>0</v>
      </c>
      <c r="D67" s="1042"/>
      <c r="E67" s="1042"/>
      <c r="F67" s="1056"/>
    </row>
    <row r="68" spans="1:6">
      <c r="A68" s="1027">
        <v>29</v>
      </c>
      <c r="B68" s="951" t="s">
        <v>2239</v>
      </c>
      <c r="C68" s="1040">
        <v>127578157</v>
      </c>
      <c r="D68" s="1042"/>
      <c r="E68" s="1042"/>
      <c r="F68" s="1056"/>
    </row>
    <row r="69" spans="1:6">
      <c r="A69" s="1027">
        <v>30</v>
      </c>
      <c r="B69" s="157" t="s">
        <v>2240</v>
      </c>
      <c r="C69" s="1040">
        <v>0</v>
      </c>
      <c r="D69" s="1042"/>
      <c r="E69" s="1042"/>
      <c r="F69" s="1056"/>
    </row>
    <row r="70" spans="1:6">
      <c r="A70" s="1027">
        <v>31</v>
      </c>
      <c r="B70" s="951" t="s">
        <v>2241</v>
      </c>
      <c r="C70" s="1040">
        <v>55826445</v>
      </c>
      <c r="D70" s="1042"/>
      <c r="E70" s="1042"/>
      <c r="F70" s="1056"/>
    </row>
    <row r="71" spans="1:6">
      <c r="A71" s="1027">
        <v>32</v>
      </c>
      <c r="B71" s="951" t="s">
        <v>2242</v>
      </c>
      <c r="C71" s="1040">
        <v>894048604</v>
      </c>
      <c r="D71" s="1042"/>
      <c r="E71" s="1042"/>
      <c r="F71" s="1056"/>
    </row>
    <row r="72" spans="1:6">
      <c r="A72" s="1027">
        <v>33</v>
      </c>
      <c r="B72" s="951" t="s">
        <v>2243</v>
      </c>
      <c r="C72" s="1057">
        <v>37411935</v>
      </c>
      <c r="D72" s="1042"/>
      <c r="E72" s="1058"/>
      <c r="F72" s="1056"/>
    </row>
    <row r="73" spans="1:6" ht="15.75" thickBot="1">
      <c r="A73" s="1059">
        <v>34</v>
      </c>
      <c r="B73" s="1060" t="s">
        <v>2244</v>
      </c>
      <c r="C73" s="1061">
        <f>SUM(C64:C72)</f>
        <v>1114865141</v>
      </c>
      <c r="D73" s="1062">
        <f>SUM(D64:D72)</f>
        <v>0</v>
      </c>
      <c r="E73" s="1062">
        <f>SUM(E64:E72)</f>
        <v>0</v>
      </c>
      <c r="F73" s="1063">
        <f>SUM(F64:F72)</f>
        <v>0</v>
      </c>
    </row>
    <row r="74" spans="1:6">
      <c r="F74" s="173" t="s">
        <v>2574</v>
      </c>
    </row>
    <row r="75" spans="1:6">
      <c r="A75" s="12" t="s">
        <v>2245</v>
      </c>
      <c r="B75" s="12"/>
      <c r="C75" s="12"/>
      <c r="D75" s="12"/>
      <c r="E75" s="12"/>
      <c r="F75" s="12"/>
    </row>
    <row r="79" spans="1:6">
      <c r="D79" s="681"/>
    </row>
    <row r="82" spans="2:5">
      <c r="B82" s="113"/>
      <c r="C82" s="113"/>
      <c r="D82" s="113"/>
      <c r="E82" s="113"/>
    </row>
    <row r="85" spans="2:5">
      <c r="B85" s="113"/>
      <c r="C85" s="113"/>
      <c r="D85" s="113"/>
      <c r="E85" s="113"/>
    </row>
    <row r="86" spans="2:5">
      <c r="B86" s="113"/>
      <c r="C86" s="113"/>
      <c r="D86" s="113"/>
      <c r="E86" s="113"/>
    </row>
    <row r="87" spans="2:5">
      <c r="B87" s="113"/>
      <c r="C87" s="113"/>
      <c r="D87" s="113"/>
      <c r="E87" s="113"/>
    </row>
    <row r="88" spans="2:5">
      <c r="B88" s="113"/>
      <c r="C88" s="113"/>
      <c r="D88" s="113"/>
      <c r="E88" s="113"/>
    </row>
    <row r="89" spans="2:5">
      <c r="B89" s="113"/>
      <c r="C89" s="113"/>
      <c r="D89" s="113"/>
      <c r="E89" s="113"/>
    </row>
    <row r="90" spans="2:5">
      <c r="B90" s="113"/>
      <c r="C90" s="113"/>
      <c r="D90" s="113"/>
      <c r="E90" s="113"/>
    </row>
  </sheetData>
  <printOptions horizontalCentered="1" verticalCentered="1"/>
  <pageMargins left="0.5" right="0.5" top="0.5" bottom="0.5" header="0" footer="0"/>
  <pageSetup scale="52" orientation="portrait" r:id="rId1"/>
  <headerFooter alignWithMargins="0"/>
  <colBreaks count="1" manualBreakCount="1">
    <brk id="6"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87"/>
  <sheetViews>
    <sheetView defaultGridColor="0" topLeftCell="C1" colorId="22" zoomScale="60" zoomScaleNormal="60" zoomScaleSheetLayoutView="70" workbookViewId="0">
      <selection activeCell="M80" sqref="M80"/>
    </sheetView>
  </sheetViews>
  <sheetFormatPr defaultColWidth="9.6640625" defaultRowHeight="15"/>
  <cols>
    <col min="1" max="1" width="4.6640625" style="1" customWidth="1"/>
    <col min="2" max="2" width="40.77734375" style="1" customWidth="1"/>
    <col min="3" max="3" width="17.109375" style="1" customWidth="1"/>
    <col min="4" max="5" width="17.21875" style="1" customWidth="1"/>
    <col min="6" max="6" width="17.33203125" style="1" customWidth="1"/>
    <col min="7" max="7" width="17.88671875" style="1" customWidth="1"/>
    <col min="8" max="8" width="19.44140625" style="1" customWidth="1"/>
    <col min="9" max="9" width="16.6640625" style="1" customWidth="1"/>
    <col min="10" max="10" width="22" style="1" customWidth="1"/>
    <col min="11" max="11" width="15.109375" style="439" bestFit="1" customWidth="1"/>
    <col min="12" max="12" width="11.5546875" style="439" bestFit="1" customWidth="1"/>
    <col min="13" max="16384" width="9.6640625" style="1"/>
  </cols>
  <sheetData>
    <row r="1" spans="1:10" s="1" customFormat="1" ht="16.5" thickBot="1">
      <c r="A1" s="2" t="str">
        <f>'Data Sheet'!$A$49</f>
        <v>Annual Report of The Brooklyn Union Gas Company d/b/a National Grid New York</v>
      </c>
      <c r="B1" s="69"/>
      <c r="C1" s="69"/>
      <c r="D1" s="69"/>
      <c r="E1" s="69"/>
      <c r="F1" s="69"/>
      <c r="G1" s="69"/>
      <c r="H1" s="4"/>
      <c r="I1" s="226" t="str">
        <f>'Data Sheet'!$A$45</f>
        <v>Year ended December 31, 2016</v>
      </c>
      <c r="J1" s="682"/>
    </row>
    <row r="2" spans="1:10" s="1" customFormat="1" ht="15.75">
      <c r="A2" s="1064"/>
      <c r="B2" s="856"/>
      <c r="C2" s="856"/>
      <c r="D2" s="856"/>
      <c r="E2" s="856"/>
      <c r="F2" s="856"/>
      <c r="G2" s="856"/>
      <c r="H2" s="856"/>
      <c r="I2" s="856"/>
      <c r="J2" s="133"/>
    </row>
    <row r="3" spans="1:10" s="1" customFormat="1" ht="15.75">
      <c r="A3" s="10" t="s">
        <v>2246</v>
      </c>
      <c r="B3" s="11"/>
      <c r="C3" s="11"/>
      <c r="D3" s="11"/>
      <c r="E3" s="11"/>
      <c r="F3" s="11"/>
      <c r="G3" s="11"/>
      <c r="H3" s="11"/>
      <c r="I3" s="11"/>
      <c r="J3" s="395"/>
    </row>
    <row r="4" spans="1:10" s="1" customFormat="1" ht="15.75">
      <c r="A4" s="1065"/>
      <c r="B4" s="69"/>
      <c r="C4" s="69"/>
      <c r="D4" s="69"/>
      <c r="E4" s="69"/>
      <c r="F4" s="69"/>
      <c r="G4" s="69"/>
      <c r="H4" s="69"/>
      <c r="I4" s="69"/>
      <c r="J4" s="134"/>
    </row>
    <row r="5" spans="1:10" s="1" customFormat="1" ht="15.75">
      <c r="A5" s="1065"/>
      <c r="B5" s="152" t="s">
        <v>2487</v>
      </c>
      <c r="C5" s="1066"/>
      <c r="D5" s="1066"/>
      <c r="E5" s="1066"/>
      <c r="F5" s="1066"/>
      <c r="G5" s="1066"/>
      <c r="H5" s="1066"/>
      <c r="I5" s="1066"/>
      <c r="J5" s="334"/>
    </row>
    <row r="6" spans="1:10" s="1" customFormat="1" ht="15.75">
      <c r="A6" s="1065"/>
      <c r="B6" s="152" t="s">
        <v>2488</v>
      </c>
      <c r="C6" s="1066"/>
      <c r="D6" s="1066"/>
      <c r="E6" s="1066"/>
      <c r="F6" s="1066"/>
      <c r="G6" s="1066"/>
      <c r="H6" s="1066"/>
      <c r="I6" s="1066"/>
      <c r="J6" s="334"/>
    </row>
    <row r="7" spans="1:10" s="1" customFormat="1">
      <c r="A7" s="67"/>
      <c r="B7" s="152" t="s">
        <v>2526</v>
      </c>
      <c r="C7" s="1067"/>
      <c r="D7" s="1067"/>
      <c r="E7" s="1067"/>
      <c r="F7" s="1067"/>
      <c r="G7" s="1067"/>
      <c r="H7" s="1067"/>
      <c r="I7" s="1067"/>
      <c r="J7" s="334"/>
    </row>
    <row r="8" spans="1:10" s="1" customFormat="1">
      <c r="A8" s="67"/>
      <c r="B8" s="152" t="s">
        <v>2527</v>
      </c>
      <c r="C8" s="1068"/>
      <c r="D8" s="1068"/>
      <c r="E8" s="1068"/>
      <c r="F8" s="1068"/>
      <c r="G8" s="1068"/>
      <c r="H8" s="1068"/>
      <c r="I8" s="1068"/>
      <c r="J8" s="1069"/>
    </row>
    <row r="9" spans="1:10" s="1" customFormat="1">
      <c r="A9" s="67"/>
      <c r="B9" s="625" t="s">
        <v>2528</v>
      </c>
      <c r="C9" s="352"/>
      <c r="D9" s="352"/>
      <c r="E9" s="352"/>
      <c r="F9" s="352"/>
      <c r="G9" s="352"/>
      <c r="H9" s="352"/>
      <c r="I9" s="352"/>
      <c r="J9" s="319"/>
    </row>
    <row r="10" spans="1:10" s="1" customFormat="1">
      <c r="A10" s="67"/>
      <c r="B10" s="625" t="s">
        <v>1839</v>
      </c>
      <c r="C10" s="352"/>
      <c r="D10" s="352"/>
      <c r="E10" s="352"/>
      <c r="F10" s="352"/>
      <c r="G10" s="352"/>
      <c r="H10" s="352"/>
      <c r="I10" s="352"/>
      <c r="J10" s="319"/>
    </row>
    <row r="11" spans="1:10" s="1" customFormat="1">
      <c r="A11" s="67"/>
      <c r="B11" s="625" t="s">
        <v>1840</v>
      </c>
      <c r="C11" s="352"/>
      <c r="D11" s="352"/>
      <c r="E11" s="352"/>
      <c r="F11" s="352"/>
      <c r="G11" s="352"/>
      <c r="H11" s="352"/>
      <c r="I11" s="352"/>
      <c r="J11" s="319"/>
    </row>
    <row r="12" spans="1:10" s="1" customFormat="1">
      <c r="A12" s="67"/>
      <c r="B12" s="625" t="s">
        <v>1841</v>
      </c>
      <c r="C12" s="352"/>
      <c r="D12" s="352"/>
      <c r="E12" s="352"/>
      <c r="F12" s="352"/>
      <c r="G12" s="352"/>
      <c r="H12" s="352"/>
      <c r="I12" s="352"/>
      <c r="J12" s="319"/>
    </row>
    <row r="13" spans="1:10" s="1" customFormat="1">
      <c r="A13" s="67"/>
      <c r="B13" s="172" t="s">
        <v>2529</v>
      </c>
      <c r="C13" s="352"/>
      <c r="D13" s="352"/>
      <c r="E13" s="352"/>
      <c r="F13" s="352"/>
      <c r="G13" s="352"/>
      <c r="H13" s="352"/>
      <c r="I13" s="352"/>
      <c r="J13" s="319"/>
    </row>
    <row r="14" spans="1:10" s="1" customFormat="1">
      <c r="A14" s="67"/>
      <c r="B14" s="625" t="s">
        <v>2530</v>
      </c>
      <c r="C14" s="352"/>
      <c r="D14" s="352"/>
      <c r="E14" s="352"/>
      <c r="F14" s="352"/>
      <c r="G14" s="352"/>
      <c r="H14" s="352"/>
      <c r="I14" s="352"/>
      <c r="J14" s="319"/>
    </row>
    <row r="15" spans="1:10" s="1" customFormat="1">
      <c r="A15" s="67"/>
      <c r="B15" s="625" t="s">
        <v>2531</v>
      </c>
      <c r="C15" s="1068"/>
      <c r="D15" s="1068"/>
      <c r="E15" s="1068"/>
      <c r="F15" s="1068"/>
      <c r="G15" s="1068"/>
      <c r="H15" s="1068"/>
      <c r="I15" s="1068"/>
      <c r="J15" s="1069"/>
    </row>
    <row r="16" spans="1:10" s="1" customFormat="1">
      <c r="A16" s="67"/>
      <c r="B16" s="172" t="s">
        <v>2532</v>
      </c>
      <c r="C16" s="1070"/>
      <c r="D16" s="1070"/>
      <c r="E16" s="1070"/>
      <c r="F16" s="1070"/>
      <c r="G16" s="1070"/>
      <c r="H16" s="1070"/>
      <c r="I16" s="1070"/>
      <c r="J16" s="334"/>
    </row>
    <row r="17" spans="1:10">
      <c r="A17" s="67"/>
      <c r="B17" s="172" t="s">
        <v>2489</v>
      </c>
      <c r="C17" s="1070"/>
      <c r="D17" s="1070"/>
      <c r="E17" s="1070"/>
      <c r="F17" s="1070"/>
      <c r="G17" s="1070"/>
      <c r="H17" s="1070"/>
      <c r="I17" s="1070"/>
      <c r="J17" s="334"/>
    </row>
    <row r="18" spans="1:10">
      <c r="A18" s="67"/>
      <c r="B18" s="172" t="s">
        <v>2490</v>
      </c>
      <c r="C18" s="1070"/>
      <c r="D18" s="1070"/>
      <c r="E18" s="1070"/>
      <c r="F18" s="1070"/>
      <c r="G18" s="1070"/>
      <c r="H18" s="1070"/>
      <c r="I18" s="1070"/>
      <c r="J18" s="334"/>
    </row>
    <row r="19" spans="1:10">
      <c r="A19" s="67"/>
      <c r="B19" s="163"/>
      <c r="C19" s="1071"/>
      <c r="D19" s="1071"/>
      <c r="E19" s="1071"/>
      <c r="F19" s="1071"/>
      <c r="G19" s="1071"/>
      <c r="H19" s="1071"/>
      <c r="I19" s="1071"/>
      <c r="J19" s="134"/>
    </row>
    <row r="20" spans="1:10">
      <c r="A20" s="410"/>
      <c r="B20" s="433"/>
      <c r="C20" s="859"/>
      <c r="D20" s="859"/>
      <c r="E20" s="138"/>
      <c r="F20" s="859"/>
      <c r="G20" s="138"/>
      <c r="H20" s="859"/>
      <c r="I20" s="138"/>
      <c r="J20" s="431"/>
    </row>
    <row r="21" spans="1:10">
      <c r="A21" s="39"/>
      <c r="B21" s="373"/>
      <c r="C21" s="26" t="s">
        <v>516</v>
      </c>
      <c r="D21" s="26"/>
      <c r="E21" s="413" t="s">
        <v>698</v>
      </c>
      <c r="F21" s="866"/>
      <c r="G21" s="413" t="s">
        <v>699</v>
      </c>
      <c r="H21" s="866"/>
      <c r="I21" s="413" t="s">
        <v>700</v>
      </c>
      <c r="J21" s="395"/>
    </row>
    <row r="22" spans="1:10">
      <c r="A22" s="39"/>
      <c r="B22" s="373"/>
      <c r="C22" s="26"/>
      <c r="D22" s="26"/>
      <c r="E22" s="142"/>
      <c r="F22" s="1072"/>
      <c r="G22" s="142" t="s">
        <v>516</v>
      </c>
      <c r="H22" s="1072"/>
      <c r="I22" s="414" t="s">
        <v>701</v>
      </c>
      <c r="J22" s="1073"/>
    </row>
    <row r="23" spans="1:10">
      <c r="A23" s="39"/>
      <c r="B23" s="373"/>
      <c r="C23" s="53" t="s">
        <v>1009</v>
      </c>
      <c r="D23" s="53" t="s">
        <v>702</v>
      </c>
      <c r="E23" s="411" t="s">
        <v>231</v>
      </c>
      <c r="F23" s="136" t="s">
        <v>231</v>
      </c>
      <c r="G23" s="136" t="s">
        <v>231</v>
      </c>
      <c r="H23" s="136" t="s">
        <v>231</v>
      </c>
      <c r="I23" s="136" t="s">
        <v>1805</v>
      </c>
      <c r="J23" s="139" t="s">
        <v>1805</v>
      </c>
    </row>
    <row r="24" spans="1:10">
      <c r="A24" s="39" t="s">
        <v>1973</v>
      </c>
      <c r="B24" s="164" t="s">
        <v>703</v>
      </c>
      <c r="C24" s="53" t="s">
        <v>704</v>
      </c>
      <c r="D24" s="53" t="s">
        <v>705</v>
      </c>
      <c r="E24" s="53" t="s">
        <v>706</v>
      </c>
      <c r="F24" s="53" t="s">
        <v>706</v>
      </c>
      <c r="G24" s="53" t="s">
        <v>706</v>
      </c>
      <c r="H24" s="53" t="s">
        <v>706</v>
      </c>
      <c r="I24" s="53" t="s">
        <v>706</v>
      </c>
      <c r="J24" s="149" t="s">
        <v>706</v>
      </c>
    </row>
    <row r="25" spans="1:10">
      <c r="A25" s="39" t="s">
        <v>1979</v>
      </c>
      <c r="B25" s="373" t="s">
        <v>516</v>
      </c>
      <c r="C25" s="53" t="s">
        <v>508</v>
      </c>
      <c r="D25" s="53" t="s">
        <v>563</v>
      </c>
      <c r="E25" s="53" t="s">
        <v>1771</v>
      </c>
      <c r="F25" s="53" t="s">
        <v>707</v>
      </c>
      <c r="G25" s="53" t="s">
        <v>1771</v>
      </c>
      <c r="H25" s="53" t="s">
        <v>707</v>
      </c>
      <c r="I25" s="53" t="s">
        <v>1771</v>
      </c>
      <c r="J25" s="149" t="s">
        <v>707</v>
      </c>
    </row>
    <row r="26" spans="1:10">
      <c r="A26" s="1074"/>
      <c r="B26" s="416" t="s">
        <v>2070</v>
      </c>
      <c r="C26" s="33" t="s">
        <v>2071</v>
      </c>
      <c r="D26" s="33" t="s">
        <v>514</v>
      </c>
      <c r="E26" s="33" t="s">
        <v>564</v>
      </c>
      <c r="F26" s="33" t="s">
        <v>1335</v>
      </c>
      <c r="G26" s="1075" t="s">
        <v>1336</v>
      </c>
      <c r="H26" s="416" t="s">
        <v>1337</v>
      </c>
      <c r="I26" s="33" t="s">
        <v>1338</v>
      </c>
      <c r="J26" s="143" t="s">
        <v>227</v>
      </c>
    </row>
    <row r="27" spans="1:10">
      <c r="A27" s="25">
        <v>1</v>
      </c>
      <c r="B27" s="164" t="s">
        <v>708</v>
      </c>
      <c r="C27" s="26"/>
      <c r="D27" s="26"/>
      <c r="E27" s="26"/>
      <c r="F27" s="26"/>
      <c r="G27" s="379"/>
      <c r="H27" s="253"/>
      <c r="I27" s="665"/>
      <c r="J27" s="398"/>
    </row>
    <row r="28" spans="1:10">
      <c r="A28" s="25">
        <v>2</v>
      </c>
      <c r="B28" s="1076" t="s">
        <v>2492</v>
      </c>
      <c r="C28" s="1077"/>
      <c r="D28" s="1078"/>
      <c r="E28" s="1079"/>
      <c r="F28" s="1077"/>
      <c r="G28" s="1080"/>
      <c r="H28" s="1080"/>
      <c r="I28" s="1080"/>
      <c r="J28" s="1081"/>
    </row>
    <row r="29" spans="1:10">
      <c r="A29" s="25">
        <v>3</v>
      </c>
      <c r="B29" s="951" t="s">
        <v>709</v>
      </c>
      <c r="C29" s="1037">
        <v>842431711</v>
      </c>
      <c r="D29" s="1082"/>
      <c r="E29" s="1083">
        <v>842431711</v>
      </c>
      <c r="F29" s="1084">
        <v>871603102</v>
      </c>
      <c r="G29" s="1085">
        <v>77526683</v>
      </c>
      <c r="H29" s="1086">
        <v>80425250</v>
      </c>
      <c r="I29" s="1085">
        <v>976884</v>
      </c>
      <c r="J29" s="1043">
        <v>945181</v>
      </c>
    </row>
    <row r="30" spans="1:10">
      <c r="A30" s="25">
        <v>4</v>
      </c>
      <c r="B30" s="951" t="s">
        <v>710</v>
      </c>
      <c r="C30" s="1087"/>
      <c r="D30" s="1088"/>
      <c r="E30" s="1089"/>
      <c r="F30" s="1090"/>
      <c r="G30" s="1091"/>
      <c r="H30" s="1090"/>
      <c r="I30" s="1091"/>
      <c r="J30" s="1092"/>
    </row>
    <row r="31" spans="1:10">
      <c r="A31" s="25">
        <v>5</v>
      </c>
      <c r="B31" s="951" t="s">
        <v>2533</v>
      </c>
      <c r="C31" s="1042">
        <v>89409569</v>
      </c>
      <c r="D31" s="1093"/>
      <c r="E31" s="1094">
        <v>89409569</v>
      </c>
      <c r="F31" s="1086">
        <v>96275333</v>
      </c>
      <c r="G31" s="1094">
        <v>10531887</v>
      </c>
      <c r="H31" s="1095">
        <v>10927341</v>
      </c>
      <c r="I31" s="1085">
        <v>32516</v>
      </c>
      <c r="J31" s="1043">
        <v>30036</v>
      </c>
    </row>
    <row r="32" spans="1:10">
      <c r="A32" s="25">
        <v>6</v>
      </c>
      <c r="B32" s="951" t="s">
        <v>2534</v>
      </c>
      <c r="C32" s="1042">
        <v>12022711</v>
      </c>
      <c r="D32" s="1093"/>
      <c r="E32" s="1094">
        <v>12022711</v>
      </c>
      <c r="F32" s="1086">
        <v>12325974</v>
      </c>
      <c r="G32" s="1094">
        <v>1634729</v>
      </c>
      <c r="H32" s="1095">
        <v>1605360</v>
      </c>
      <c r="I32" s="1085">
        <v>3108</v>
      </c>
      <c r="J32" s="1043">
        <v>2636</v>
      </c>
    </row>
    <row r="33" spans="1:12">
      <c r="A33" s="25">
        <v>7</v>
      </c>
      <c r="B33" s="373" t="s">
        <v>711</v>
      </c>
      <c r="C33" s="253">
        <v>54855108</v>
      </c>
      <c r="D33" s="379"/>
      <c r="E33" s="1096">
        <v>54855108</v>
      </c>
      <c r="F33" s="1097">
        <v>56440130</v>
      </c>
      <c r="G33" s="1098">
        <v>8188979</v>
      </c>
      <c r="H33" s="1098">
        <v>7832063</v>
      </c>
      <c r="I33" s="422">
        <v>4075</v>
      </c>
      <c r="J33" s="398">
        <v>4081</v>
      </c>
    </row>
    <row r="34" spans="1:12">
      <c r="A34" s="25">
        <v>8</v>
      </c>
      <c r="B34" s="373" t="s">
        <v>713</v>
      </c>
      <c r="C34" s="255">
        <v>0</v>
      </c>
      <c r="D34" s="1099"/>
      <c r="E34" s="1100"/>
      <c r="F34" s="1101"/>
      <c r="G34" s="1102"/>
      <c r="H34" s="1102"/>
      <c r="I34" s="1103"/>
      <c r="J34" s="399"/>
    </row>
    <row r="35" spans="1:12">
      <c r="A35" s="25">
        <v>9</v>
      </c>
      <c r="B35" s="951" t="s">
        <v>2491</v>
      </c>
      <c r="C35" s="1042">
        <f>SUM(C29:C34)</f>
        <v>998719099</v>
      </c>
      <c r="D35" s="1042">
        <f>SUM(D29:D34)</f>
        <v>0</v>
      </c>
      <c r="E35" s="1086">
        <v>998719099</v>
      </c>
      <c r="F35" s="1086">
        <v>1036644539</v>
      </c>
      <c r="G35" s="1086">
        <v>97882278</v>
      </c>
      <c r="H35" s="1086">
        <v>100790014</v>
      </c>
      <c r="I35" s="1086">
        <v>1016583</v>
      </c>
      <c r="J35" s="1043">
        <v>981934</v>
      </c>
    </row>
    <row r="36" spans="1:12">
      <c r="A36" s="25">
        <v>10</v>
      </c>
      <c r="B36" s="951" t="s">
        <v>712</v>
      </c>
      <c r="C36" s="255">
        <v>84963601</v>
      </c>
      <c r="D36" s="1104"/>
      <c r="E36" s="1094">
        <v>84963601</v>
      </c>
      <c r="F36" s="1094">
        <v>131383059</v>
      </c>
      <c r="G36" s="1094">
        <v>26372144</v>
      </c>
      <c r="H36" s="1095">
        <v>29951201</v>
      </c>
      <c r="I36" s="1094">
        <v>9</v>
      </c>
      <c r="J36" s="1043">
        <v>14</v>
      </c>
    </row>
    <row r="37" spans="1:12">
      <c r="A37" s="25">
        <v>11</v>
      </c>
      <c r="B37" s="373" t="s">
        <v>714</v>
      </c>
      <c r="C37" s="424">
        <f>SUM(C35:C36)</f>
        <v>1083682700</v>
      </c>
      <c r="D37" s="424">
        <f>SUM(D35:D36)</f>
        <v>0</v>
      </c>
      <c r="E37" s="1105">
        <v>1083682700</v>
      </c>
      <c r="F37" s="1105">
        <v>1168027598</v>
      </c>
      <c r="G37" s="1105">
        <v>124254423</v>
      </c>
      <c r="H37" s="1105">
        <v>130741215</v>
      </c>
      <c r="I37" s="1105">
        <v>1016592</v>
      </c>
      <c r="J37" s="671">
        <v>981948</v>
      </c>
    </row>
    <row r="38" spans="1:12">
      <c r="A38" s="25">
        <v>12</v>
      </c>
      <c r="B38" s="951" t="s">
        <v>728</v>
      </c>
      <c r="C38" s="255">
        <v>0</v>
      </c>
      <c r="D38" s="1106"/>
      <c r="E38" s="1107"/>
      <c r="F38" s="1107"/>
      <c r="G38" s="1107"/>
      <c r="H38" s="1107"/>
      <c r="I38" s="1107"/>
      <c r="J38" s="609"/>
    </row>
    <row r="39" spans="1:12">
      <c r="A39" s="25">
        <v>13</v>
      </c>
      <c r="B39" s="951" t="s">
        <v>2493</v>
      </c>
      <c r="C39" s="1042">
        <f>SUM(C37:C38)</f>
        <v>1083682700</v>
      </c>
      <c r="D39" s="1042">
        <f>SUM(D37:D38)</f>
        <v>0</v>
      </c>
      <c r="E39" s="1086">
        <v>1083682700</v>
      </c>
      <c r="F39" s="1086">
        <v>1168027598</v>
      </c>
      <c r="G39" s="1086">
        <v>124254423</v>
      </c>
      <c r="H39" s="1086">
        <v>130741215</v>
      </c>
      <c r="I39" s="1086">
        <v>1016592</v>
      </c>
      <c r="J39" s="1043">
        <v>981948</v>
      </c>
    </row>
    <row r="40" spans="1:12">
      <c r="A40" s="25">
        <v>14</v>
      </c>
      <c r="B40" s="1108" t="s">
        <v>715</v>
      </c>
      <c r="C40" s="1077"/>
      <c r="D40" s="1078"/>
      <c r="E40" s="1109"/>
      <c r="F40" s="1110"/>
      <c r="G40" s="1111"/>
      <c r="H40" s="1111"/>
      <c r="I40" s="1111"/>
      <c r="J40" s="1081"/>
    </row>
    <row r="41" spans="1:12">
      <c r="A41" s="1030">
        <v>15</v>
      </c>
      <c r="B41" s="951" t="s">
        <v>716</v>
      </c>
      <c r="C41" s="253">
        <v>0</v>
      </c>
      <c r="D41" s="379"/>
      <c r="E41" s="1096"/>
      <c r="F41" s="1097"/>
      <c r="G41" s="1098"/>
      <c r="H41" s="1098"/>
      <c r="I41" s="1095"/>
      <c r="J41" s="1043"/>
    </row>
    <row r="42" spans="1:12">
      <c r="A42" s="1030">
        <v>16</v>
      </c>
      <c r="B42" s="951" t="s">
        <v>717</v>
      </c>
      <c r="C42" s="253">
        <v>2756778</v>
      </c>
      <c r="D42" s="379"/>
      <c r="E42" s="1096">
        <v>2756778</v>
      </c>
      <c r="F42" s="1097">
        <v>2493285</v>
      </c>
      <c r="G42" s="1098"/>
      <c r="H42" s="1098"/>
      <c r="I42" s="1095"/>
      <c r="J42" s="1043"/>
    </row>
    <row r="43" spans="1:12">
      <c r="A43" s="1030">
        <v>17</v>
      </c>
      <c r="B43" s="951" t="s">
        <v>720</v>
      </c>
      <c r="C43" s="1042">
        <v>0</v>
      </c>
      <c r="D43" s="1093"/>
      <c r="E43" s="1094"/>
      <c r="F43" s="1086"/>
      <c r="G43" s="1095"/>
      <c r="H43" s="1095"/>
      <c r="I43" s="1095"/>
      <c r="J43" s="1043"/>
    </row>
    <row r="44" spans="1:12">
      <c r="A44" s="1030">
        <v>18</v>
      </c>
      <c r="B44" s="951" t="s">
        <v>721</v>
      </c>
      <c r="C44" s="1042">
        <v>0</v>
      </c>
      <c r="D44" s="1093"/>
      <c r="E44" s="1094"/>
      <c r="F44" s="1086"/>
      <c r="G44" s="1095"/>
      <c r="H44" s="1095"/>
      <c r="I44" s="1095"/>
      <c r="J44" s="1043"/>
    </row>
    <row r="45" spans="1:12">
      <c r="A45" s="1030">
        <v>19</v>
      </c>
      <c r="B45" s="951" t="s">
        <v>722</v>
      </c>
      <c r="C45" s="1042">
        <v>0</v>
      </c>
      <c r="D45" s="1093"/>
      <c r="E45" s="1094"/>
      <c r="F45" s="1086"/>
      <c r="G45" s="1095"/>
      <c r="H45" s="1095"/>
      <c r="I45" s="1095"/>
      <c r="J45" s="1043"/>
    </row>
    <row r="46" spans="1:12">
      <c r="A46" s="1030">
        <v>20</v>
      </c>
      <c r="B46" s="951" t="s">
        <v>723</v>
      </c>
      <c r="C46" s="1042">
        <v>4378673</v>
      </c>
      <c r="D46" s="1093"/>
      <c r="E46" s="1094">
        <v>4378673</v>
      </c>
      <c r="F46" s="1086">
        <v>4394545</v>
      </c>
      <c r="G46" s="1095"/>
      <c r="H46" s="1095"/>
      <c r="I46" s="1095"/>
      <c r="J46" s="1043"/>
    </row>
    <row r="47" spans="1:12">
      <c r="A47" s="1030">
        <v>21</v>
      </c>
      <c r="B47" s="951" t="s">
        <v>724</v>
      </c>
      <c r="C47" s="1042">
        <v>0</v>
      </c>
      <c r="D47" s="1093"/>
      <c r="E47" s="1094"/>
      <c r="F47" s="1086"/>
      <c r="G47" s="1095"/>
      <c r="H47" s="1095"/>
      <c r="I47" s="1095"/>
      <c r="J47" s="1043"/>
    </row>
    <row r="48" spans="1:12" s="352" customFormat="1">
      <c r="A48" s="1030">
        <v>22</v>
      </c>
      <c r="B48" s="951" t="s">
        <v>725</v>
      </c>
      <c r="C48" s="1042">
        <v>68014531</v>
      </c>
      <c r="D48" s="1093"/>
      <c r="E48" s="1094">
        <v>68014531</v>
      </c>
      <c r="F48" s="1086">
        <f>-9964697-243932+1</f>
        <v>-10208628</v>
      </c>
      <c r="G48" s="1095"/>
      <c r="H48" s="1095"/>
      <c r="I48" s="1095"/>
      <c r="J48" s="1043"/>
      <c r="K48" s="1112"/>
      <c r="L48" s="1112"/>
    </row>
    <row r="49" spans="1:12">
      <c r="A49" s="1030">
        <v>23</v>
      </c>
      <c r="B49" s="951" t="s">
        <v>718</v>
      </c>
      <c r="C49" s="1113"/>
      <c r="D49" s="1114"/>
      <c r="E49" s="1115"/>
      <c r="F49" s="1116"/>
      <c r="G49" s="1117"/>
      <c r="H49" s="1117"/>
      <c r="I49" s="1117"/>
      <c r="J49" s="1118"/>
    </row>
    <row r="50" spans="1:12">
      <c r="A50" s="1030">
        <v>24</v>
      </c>
      <c r="B50" s="951" t="s">
        <v>2602</v>
      </c>
      <c r="C50" s="253">
        <v>0</v>
      </c>
      <c r="D50" s="379"/>
      <c r="E50" s="1096"/>
      <c r="F50" s="1097"/>
      <c r="G50" s="1098"/>
      <c r="H50" s="1098"/>
      <c r="I50" s="1098"/>
      <c r="J50" s="398"/>
    </row>
    <row r="51" spans="1:12">
      <c r="A51" s="1030">
        <v>25</v>
      </c>
      <c r="B51" s="951" t="s">
        <v>2603</v>
      </c>
      <c r="C51" s="253">
        <v>0</v>
      </c>
      <c r="D51" s="379"/>
      <c r="E51" s="1096"/>
      <c r="F51" s="1097"/>
      <c r="G51" s="1098"/>
      <c r="H51" s="1098"/>
      <c r="I51" s="1098"/>
      <c r="J51" s="398"/>
    </row>
    <row r="52" spans="1:12">
      <c r="A52" s="1030">
        <v>26</v>
      </c>
      <c r="B52" s="951" t="s">
        <v>719</v>
      </c>
      <c r="C52" s="1077"/>
      <c r="D52" s="1078"/>
      <c r="E52" s="1109"/>
      <c r="F52" s="1110"/>
      <c r="G52" s="1111"/>
      <c r="H52" s="1111"/>
      <c r="I52" s="1111"/>
      <c r="J52" s="1081"/>
    </row>
    <row r="53" spans="1:12">
      <c r="A53" s="1030">
        <v>27</v>
      </c>
      <c r="B53" s="951" t="s">
        <v>2494</v>
      </c>
      <c r="C53" s="253">
        <v>185929469</v>
      </c>
      <c r="D53" s="379"/>
      <c r="E53" s="1096">
        <v>185929469</v>
      </c>
      <c r="F53" s="1097">
        <v>183089636</v>
      </c>
      <c r="G53" s="1096">
        <v>43861661</v>
      </c>
      <c r="H53" s="1098">
        <v>43098747</v>
      </c>
      <c r="I53" s="1096">
        <v>233587</v>
      </c>
      <c r="J53" s="398">
        <v>241053</v>
      </c>
    </row>
    <row r="54" spans="1:12">
      <c r="A54" s="1030">
        <v>28</v>
      </c>
      <c r="B54" s="951" t="s">
        <v>2495</v>
      </c>
      <c r="C54" s="1077"/>
      <c r="D54" s="1078"/>
      <c r="E54" s="1109"/>
      <c r="F54" s="1110"/>
      <c r="G54" s="1111"/>
      <c r="H54" s="1111"/>
      <c r="I54" s="1111"/>
      <c r="J54" s="1081"/>
    </row>
    <row r="55" spans="1:12">
      <c r="A55" s="1030">
        <v>29</v>
      </c>
      <c r="B55" s="951" t="s">
        <v>2496</v>
      </c>
      <c r="C55" s="253">
        <v>47446665</v>
      </c>
      <c r="D55" s="379"/>
      <c r="E55" s="1096">
        <v>47446665</v>
      </c>
      <c r="F55" s="1097">
        <v>47379850</v>
      </c>
      <c r="G55" s="1096">
        <v>14946820</v>
      </c>
      <c r="H55" s="1098">
        <v>14811819</v>
      </c>
      <c r="I55" s="1096">
        <v>13135</v>
      </c>
      <c r="J55" s="398">
        <v>11315</v>
      </c>
    </row>
    <row r="56" spans="1:12">
      <c r="A56" s="1030">
        <v>30</v>
      </c>
      <c r="B56" s="951" t="s">
        <v>2497</v>
      </c>
      <c r="C56" s="253">
        <v>4538606</v>
      </c>
      <c r="D56" s="379"/>
      <c r="E56" s="1096">
        <v>4538606</v>
      </c>
      <c r="F56" s="1097">
        <v>4946013</v>
      </c>
      <c r="G56" s="1096">
        <v>1728634</v>
      </c>
      <c r="H56" s="1098">
        <v>1649166</v>
      </c>
      <c r="I56" s="1096">
        <v>1041</v>
      </c>
      <c r="J56" s="398">
        <v>1056</v>
      </c>
    </row>
    <row r="57" spans="1:12">
      <c r="A57" s="1030">
        <v>31</v>
      </c>
      <c r="B57" s="951" t="s">
        <v>2585</v>
      </c>
      <c r="C57" s="253">
        <v>14352779</v>
      </c>
      <c r="D57" s="379"/>
      <c r="E57" s="1096">
        <v>14352779</v>
      </c>
      <c r="F57" s="1097">
        <v>14936859</v>
      </c>
      <c r="G57" s="1098">
        <v>39148901</v>
      </c>
      <c r="H57" s="1098">
        <v>40077158</v>
      </c>
      <c r="I57" s="1098">
        <v>10</v>
      </c>
      <c r="J57" s="398">
        <v>9</v>
      </c>
    </row>
    <row r="58" spans="1:12">
      <c r="A58" s="1030">
        <v>32</v>
      </c>
      <c r="B58" s="951" t="s">
        <v>2586</v>
      </c>
      <c r="C58" s="253">
        <v>0</v>
      </c>
      <c r="D58" s="379"/>
      <c r="E58" s="1096"/>
      <c r="F58" s="1097"/>
      <c r="G58" s="1098"/>
      <c r="H58" s="1098"/>
      <c r="I58" s="1098"/>
      <c r="J58" s="398"/>
    </row>
    <row r="59" spans="1:12">
      <c r="A59" s="1030">
        <v>33</v>
      </c>
      <c r="B59" s="951" t="s">
        <v>2587</v>
      </c>
      <c r="C59" s="253">
        <v>0</v>
      </c>
      <c r="D59" s="379"/>
      <c r="E59" s="1119"/>
      <c r="F59" s="253"/>
      <c r="G59" s="665"/>
      <c r="H59" s="665"/>
      <c r="I59" s="665"/>
      <c r="J59" s="398"/>
    </row>
    <row r="60" spans="1:12">
      <c r="A60" s="1030">
        <v>34</v>
      </c>
      <c r="B60" s="951" t="s">
        <v>2597</v>
      </c>
      <c r="C60" s="253">
        <v>0</v>
      </c>
      <c r="D60" s="379"/>
      <c r="E60" s="1119"/>
      <c r="F60" s="253"/>
      <c r="G60" s="665"/>
      <c r="H60" s="665"/>
      <c r="I60" s="665"/>
      <c r="J60" s="398"/>
    </row>
    <row r="61" spans="1:12">
      <c r="A61" s="1030">
        <v>35</v>
      </c>
      <c r="B61" s="951" t="s">
        <v>2604</v>
      </c>
      <c r="C61" s="253">
        <v>0</v>
      </c>
      <c r="D61" s="379"/>
      <c r="E61" s="1119"/>
      <c r="F61" s="253"/>
      <c r="G61" s="665"/>
      <c r="H61" s="665"/>
      <c r="I61" s="665"/>
      <c r="J61" s="398"/>
    </row>
    <row r="62" spans="1:12">
      <c r="A62" s="1030">
        <v>36</v>
      </c>
      <c r="B62" s="951" t="s">
        <v>726</v>
      </c>
      <c r="C62" s="611">
        <f>SUM(C41:C61)</f>
        <v>327417501</v>
      </c>
      <c r="D62" s="667">
        <f t="shared" ref="D62:H62" si="0">SUM(D41:D61)</f>
        <v>0</v>
      </c>
      <c r="E62" s="667">
        <f t="shared" si="0"/>
        <v>327417501</v>
      </c>
      <c r="F62" s="667">
        <f t="shared" si="0"/>
        <v>247031560</v>
      </c>
      <c r="G62" s="667">
        <f>SUM(G41:G61)</f>
        <v>99686016</v>
      </c>
      <c r="H62" s="667">
        <f t="shared" si="0"/>
        <v>99636890</v>
      </c>
      <c r="I62" s="667">
        <f>SUM(I53:I61)</f>
        <v>247773</v>
      </c>
      <c r="J62" s="667">
        <f>SUM(J53:J61)</f>
        <v>253433</v>
      </c>
    </row>
    <row r="63" spans="1:12">
      <c r="A63" s="32">
        <v>37</v>
      </c>
      <c r="B63" s="606" t="s">
        <v>727</v>
      </c>
      <c r="C63" s="383">
        <f t="shared" ref="C63:J63" si="1">C37+C62</f>
        <v>1411100201</v>
      </c>
      <c r="D63" s="667">
        <f t="shared" si="1"/>
        <v>0</v>
      </c>
      <c r="E63" s="1211">
        <f t="shared" si="1"/>
        <v>1411100201</v>
      </c>
      <c r="F63" s="1211">
        <f t="shared" si="1"/>
        <v>1415059158</v>
      </c>
      <c r="G63" s="667">
        <f t="shared" si="1"/>
        <v>223940439</v>
      </c>
      <c r="H63" s="667">
        <f t="shared" si="1"/>
        <v>230378105</v>
      </c>
      <c r="I63" s="667">
        <f t="shared" si="1"/>
        <v>1264365</v>
      </c>
      <c r="J63" s="669">
        <f t="shared" si="1"/>
        <v>1235381</v>
      </c>
      <c r="L63" s="1591"/>
    </row>
    <row r="64" spans="1:12" ht="15.75">
      <c r="A64" s="1065" t="s">
        <v>2605</v>
      </c>
      <c r="B64" s="4"/>
      <c r="C64" s="4"/>
      <c r="D64" s="4"/>
      <c r="E64" s="4"/>
      <c r="F64" s="4"/>
      <c r="G64" s="4"/>
      <c r="H64" s="4"/>
      <c r="I64" s="4"/>
      <c r="J64" s="134"/>
    </row>
    <row r="65" spans="1:12">
      <c r="A65" s="67"/>
      <c r="B65" s="4"/>
      <c r="C65" s="4"/>
      <c r="D65" s="4"/>
      <c r="E65" s="4"/>
      <c r="F65" s="4"/>
      <c r="G65" s="68"/>
      <c r="H65" s="68"/>
      <c r="I65" s="68"/>
      <c r="J65" s="1120"/>
      <c r="K65" s="1"/>
      <c r="L65" s="1"/>
    </row>
    <row r="66" spans="1:12">
      <c r="A66" s="67"/>
      <c r="B66" s="1121" t="s">
        <v>729</v>
      </c>
      <c r="C66" s="4"/>
      <c r="D66" s="4"/>
      <c r="E66" s="337"/>
      <c r="F66" s="4"/>
      <c r="G66" s="68"/>
      <c r="H66" s="68"/>
      <c r="I66" s="68"/>
      <c r="J66" s="1120"/>
      <c r="K66" s="1"/>
      <c r="L66" s="1"/>
    </row>
    <row r="67" spans="1:12">
      <c r="A67" s="67"/>
      <c r="B67" s="337" t="s">
        <v>730</v>
      </c>
      <c r="C67" s="4"/>
      <c r="D67" s="4"/>
      <c r="E67" s="337"/>
      <c r="F67" s="4"/>
      <c r="G67" s="68"/>
      <c r="H67" s="68"/>
      <c r="I67" s="68"/>
      <c r="J67" s="1120"/>
      <c r="K67" s="1"/>
      <c r="L67" s="1"/>
    </row>
    <row r="68" spans="1:12">
      <c r="A68" s="67"/>
      <c r="B68" s="1122" t="s">
        <v>731</v>
      </c>
      <c r="C68" s="4"/>
      <c r="D68" s="4"/>
      <c r="E68" s="4"/>
      <c r="F68" s="4"/>
      <c r="G68" s="4"/>
      <c r="H68" s="4"/>
      <c r="I68" s="4"/>
      <c r="J68" s="134"/>
      <c r="K68" s="1"/>
      <c r="L68" s="1"/>
    </row>
    <row r="69" spans="1:12">
      <c r="A69" s="67"/>
      <c r="B69" s="1122" t="s">
        <v>732</v>
      </c>
      <c r="C69" s="68"/>
      <c r="D69" s="68"/>
      <c r="E69" s="4"/>
      <c r="F69" s="68"/>
      <c r="G69" s="4"/>
      <c r="H69" s="68"/>
      <c r="I69" s="68"/>
      <c r="J69" s="1120"/>
      <c r="K69" s="1"/>
      <c r="L69" s="1"/>
    </row>
    <row r="70" spans="1:12" ht="15.75" thickBot="1">
      <c r="A70" s="67"/>
      <c r="B70" s="1122" t="s">
        <v>733</v>
      </c>
      <c r="C70" s="4"/>
      <c r="D70" s="4"/>
      <c r="E70" s="4"/>
      <c r="F70" s="4"/>
      <c r="G70" s="4"/>
      <c r="H70" s="4"/>
      <c r="I70" s="4"/>
      <c r="J70" s="134"/>
      <c r="K70" s="1"/>
      <c r="L70" s="1"/>
    </row>
    <row r="71" spans="1:12">
      <c r="A71" s="8"/>
      <c r="B71" s="8"/>
      <c r="C71" s="8"/>
      <c r="D71" s="8"/>
      <c r="E71" s="8"/>
      <c r="F71" s="8"/>
      <c r="G71" s="8"/>
      <c r="H71" s="8"/>
      <c r="I71" s="8"/>
      <c r="J71" s="1123" t="s">
        <v>2606</v>
      </c>
      <c r="K71" s="1"/>
      <c r="L71" s="1"/>
    </row>
    <row r="72" spans="1:12">
      <c r="A72" s="12" t="s">
        <v>734</v>
      </c>
      <c r="B72" s="12"/>
      <c r="C72" s="12"/>
      <c r="D72" s="12"/>
      <c r="E72" s="12"/>
      <c r="F72" s="12"/>
      <c r="G72" s="12"/>
      <c r="H72" s="12"/>
      <c r="I72" s="12"/>
      <c r="J72" s="12"/>
      <c r="K72" s="1"/>
      <c r="L72" s="1"/>
    </row>
    <row r="73" spans="1:12">
      <c r="A73" s="4"/>
      <c r="B73" s="4"/>
      <c r="C73" s="4"/>
      <c r="D73" s="4"/>
      <c r="E73" s="4"/>
      <c r="F73" s="4"/>
      <c r="G73" s="4"/>
      <c r="H73" s="4"/>
      <c r="I73" s="4"/>
      <c r="J73" s="4"/>
      <c r="K73" s="1"/>
      <c r="L73" s="1"/>
    </row>
    <row r="74" spans="1:12">
      <c r="A74" s="4"/>
      <c r="B74" s="4"/>
      <c r="C74" s="4"/>
      <c r="D74" s="4"/>
      <c r="E74" s="4"/>
      <c r="F74" s="4"/>
      <c r="G74" s="4"/>
      <c r="H74" s="4"/>
      <c r="I74" s="4"/>
      <c r="J74" s="4"/>
      <c r="K74" s="1"/>
      <c r="L74" s="1"/>
    </row>
    <row r="75" spans="1:12">
      <c r="A75" s="4"/>
      <c r="B75" s="4"/>
      <c r="C75" s="4"/>
      <c r="D75" s="4"/>
      <c r="E75" s="4"/>
      <c r="F75" s="4"/>
      <c r="G75" s="4"/>
      <c r="H75" s="4"/>
      <c r="I75" s="4"/>
      <c r="J75" s="4"/>
      <c r="K75" s="1"/>
      <c r="L75" s="1"/>
    </row>
    <row r="76" spans="1:12">
      <c r="A76" s="4"/>
      <c r="B76" s="4"/>
      <c r="C76" s="4"/>
      <c r="D76" s="4"/>
      <c r="E76" s="4"/>
      <c r="F76" s="4"/>
      <c r="G76" s="4"/>
      <c r="H76" s="4"/>
      <c r="I76" s="4"/>
      <c r="J76" s="4"/>
      <c r="K76" s="1"/>
      <c r="L76" s="1"/>
    </row>
    <row r="77" spans="1:12">
      <c r="A77" s="4"/>
      <c r="B77" s="4"/>
      <c r="C77" s="4"/>
      <c r="D77" s="4"/>
      <c r="E77" s="4"/>
      <c r="F77" s="4"/>
      <c r="G77" s="4"/>
      <c r="H77" s="4"/>
      <c r="I77" s="4"/>
      <c r="J77" s="4"/>
      <c r="K77" s="1"/>
      <c r="L77" s="1"/>
    </row>
    <row r="78" spans="1:12">
      <c r="A78" s="4"/>
      <c r="B78" s="4"/>
      <c r="C78" s="4"/>
      <c r="D78" s="4"/>
      <c r="E78" s="4"/>
      <c r="F78" s="4"/>
      <c r="G78" s="4"/>
      <c r="H78" s="4"/>
      <c r="I78" s="4"/>
      <c r="J78" s="4"/>
      <c r="K78" s="1"/>
      <c r="L78" s="1"/>
    </row>
    <row r="79" spans="1:12">
      <c r="A79" s="4"/>
      <c r="B79" s="113"/>
      <c r="C79" s="4"/>
      <c r="D79" s="4"/>
      <c r="E79" s="4"/>
      <c r="F79" s="4"/>
      <c r="G79" s="4"/>
      <c r="H79" s="4"/>
      <c r="I79" s="4"/>
      <c r="J79" s="4"/>
      <c r="K79" s="1"/>
      <c r="L79" s="1"/>
    </row>
    <row r="80" spans="1:12">
      <c r="A80" s="68"/>
      <c r="B80" s="4"/>
      <c r="C80" s="4"/>
      <c r="D80" s="4"/>
      <c r="E80" s="4"/>
      <c r="F80" s="4"/>
      <c r="G80" s="4"/>
      <c r="H80" s="4"/>
      <c r="I80" s="68"/>
      <c r="J80" s="4"/>
      <c r="K80" s="1"/>
      <c r="L80" s="1"/>
    </row>
    <row r="81" spans="1:10" s="1" customFormat="1">
      <c r="A81" s="4"/>
      <c r="B81" s="4"/>
      <c r="C81" s="4"/>
      <c r="D81" s="4"/>
      <c r="E81" s="4"/>
      <c r="F81" s="4"/>
      <c r="G81" s="4"/>
      <c r="H81" s="4"/>
      <c r="I81" s="4"/>
      <c r="J81" s="4"/>
    </row>
    <row r="82" spans="1:10" s="1" customFormat="1">
      <c r="A82" s="4"/>
      <c r="B82" s="113"/>
      <c r="C82" s="4"/>
      <c r="D82" s="4"/>
      <c r="E82" s="4"/>
      <c r="F82" s="4"/>
      <c r="G82" s="4"/>
      <c r="H82" s="4"/>
      <c r="I82" s="4"/>
      <c r="J82" s="4"/>
    </row>
    <row r="83" spans="1:10" s="1" customFormat="1">
      <c r="A83" s="4"/>
      <c r="B83" s="113"/>
      <c r="C83" s="4"/>
      <c r="D83" s="4"/>
      <c r="E83" s="4"/>
      <c r="F83" s="4"/>
      <c r="G83" s="4"/>
      <c r="H83" s="4"/>
      <c r="I83" s="4"/>
      <c r="J83" s="4"/>
    </row>
    <row r="84" spans="1:10" s="1" customFormat="1">
      <c r="A84" s="4"/>
      <c r="B84" s="113"/>
      <c r="C84" s="4"/>
      <c r="D84" s="4"/>
      <c r="E84" s="4"/>
      <c r="F84" s="4"/>
      <c r="G84" s="4"/>
      <c r="H84" s="4"/>
      <c r="I84" s="4"/>
      <c r="J84" s="4"/>
    </row>
    <row r="85" spans="1:10" s="1" customFormat="1">
      <c r="A85" s="4"/>
      <c r="B85" s="113"/>
      <c r="C85" s="4"/>
      <c r="D85" s="68"/>
      <c r="E85" s="68"/>
      <c r="F85" s="68"/>
      <c r="G85" s="68"/>
      <c r="H85" s="68"/>
      <c r="I85" s="68"/>
      <c r="J85" s="4"/>
    </row>
    <row r="86" spans="1:10" s="1" customFormat="1">
      <c r="A86" s="4"/>
      <c r="B86" s="113"/>
      <c r="C86" s="4"/>
      <c r="D86" s="68"/>
      <c r="E86" s="68"/>
      <c r="F86" s="68"/>
      <c r="G86" s="68"/>
      <c r="H86" s="68"/>
      <c r="I86" s="68"/>
      <c r="J86" s="4"/>
    </row>
    <row r="87" spans="1:10" s="1" customFormat="1">
      <c r="A87" s="4"/>
      <c r="B87" s="113"/>
      <c r="C87" s="4"/>
      <c r="D87" s="4"/>
      <c r="E87" s="4"/>
      <c r="F87" s="4"/>
      <c r="G87" s="4"/>
      <c r="H87" s="4"/>
      <c r="I87" s="4"/>
      <c r="J87" s="4"/>
    </row>
  </sheetData>
  <printOptions horizontalCentered="1" verticalCentered="1"/>
  <pageMargins left="0.5" right="0.5" top="0.5" bottom="0.5" header="0" footer="0"/>
  <pageSetup scale="49" orientation="landscape" r:id="rId1"/>
  <headerFooter alignWithMargins="0"/>
  <rowBreaks count="2" manualBreakCount="2">
    <brk id="72" max="9" man="1"/>
    <brk id="94" max="9"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V82"/>
  <sheetViews>
    <sheetView defaultGridColor="0" topLeftCell="F1" colorId="22" zoomScale="70" zoomScaleNormal="70" workbookViewId="0">
      <selection activeCell="O64" activeCellId="2" sqref="H64 L64 O64"/>
    </sheetView>
  </sheetViews>
  <sheetFormatPr defaultColWidth="9.6640625" defaultRowHeight="15"/>
  <cols>
    <col min="1" max="1" width="4.6640625" style="1" customWidth="1"/>
    <col min="2" max="2" width="24.77734375" style="1" customWidth="1"/>
    <col min="3" max="4" width="9.6640625" style="1"/>
    <col min="5" max="5" width="15.77734375" style="1" customWidth="1"/>
    <col min="6" max="6" width="14.44140625" style="1" customWidth="1"/>
    <col min="7" max="7" width="14.6640625" style="1" customWidth="1"/>
    <col min="8" max="8" width="15.44140625" style="1" customWidth="1"/>
    <col min="9" max="9" width="2.6640625" style="1" customWidth="1"/>
    <col min="10" max="11" width="12.6640625" style="1" customWidth="1"/>
    <col min="12" max="12" width="14.6640625" style="1" customWidth="1"/>
    <col min="13" max="14" width="12.6640625" style="1" customWidth="1"/>
    <col min="15" max="15" width="14.6640625" style="1" customWidth="1"/>
    <col min="16" max="17" width="12.6640625" style="1" customWidth="1"/>
    <col min="18" max="18" width="4.6640625" style="1" customWidth="1"/>
    <col min="19" max="19" width="10" style="1" bestFit="1" customWidth="1"/>
    <col min="20" max="16384" width="9.6640625" style="1"/>
  </cols>
  <sheetData>
    <row r="1" spans="1:18" ht="15.75" thickBot="1">
      <c r="A1" s="2" t="str">
        <f>'Data Sheet'!$A$49</f>
        <v>Annual Report of The Brooklyn Union Gas Company d/b/a National Grid New York</v>
      </c>
      <c r="B1" s="4"/>
      <c r="C1" s="4"/>
      <c r="D1" s="4"/>
      <c r="E1" s="4"/>
      <c r="F1" s="4"/>
      <c r="G1" s="226" t="str">
        <f>'Data Sheet'!$A$45</f>
        <v>Year ended December 31, 2016</v>
      </c>
      <c r="H1" s="12"/>
      <c r="I1" s="4"/>
      <c r="J1" s="2" t="str">
        <f>'Data Sheet'!$A$49</f>
        <v>Annual Report of The Brooklyn Union Gas Company d/b/a National Grid New York</v>
      </c>
      <c r="K1" s="4"/>
      <c r="L1" s="4"/>
      <c r="M1" s="4"/>
      <c r="N1" s="4"/>
      <c r="O1" s="4"/>
      <c r="P1" s="226" t="str">
        <f>'Data Sheet'!$A$45</f>
        <v>Year ended December 31, 2016</v>
      </c>
      <c r="Q1" s="12"/>
      <c r="R1" s="12"/>
    </row>
    <row r="2" spans="1:18">
      <c r="A2" s="132"/>
      <c r="B2" s="8"/>
      <c r="C2" s="8"/>
      <c r="D2" s="8"/>
      <c r="E2" s="8"/>
      <c r="F2" s="8"/>
      <c r="G2" s="8"/>
      <c r="H2" s="133"/>
      <c r="I2" s="4"/>
      <c r="J2" s="132"/>
      <c r="K2" s="8"/>
      <c r="L2" s="8"/>
      <c r="M2" s="8"/>
      <c r="N2" s="8"/>
      <c r="O2" s="8"/>
      <c r="P2" s="8"/>
      <c r="Q2" s="8"/>
      <c r="R2" s="133"/>
    </row>
    <row r="3" spans="1:18" ht="15.75">
      <c r="A3" s="10" t="s">
        <v>735</v>
      </c>
      <c r="B3" s="11"/>
      <c r="C3" s="11"/>
      <c r="D3" s="11"/>
      <c r="E3" s="11"/>
      <c r="F3" s="11"/>
      <c r="G3" s="11"/>
      <c r="H3" s="19"/>
      <c r="I3" s="4"/>
      <c r="J3" s="10" t="s">
        <v>736</v>
      </c>
      <c r="K3" s="11"/>
      <c r="L3" s="11"/>
      <c r="M3" s="11"/>
      <c r="N3" s="11"/>
      <c r="O3" s="11"/>
      <c r="P3" s="11"/>
      <c r="Q3" s="11"/>
      <c r="R3" s="19"/>
    </row>
    <row r="4" spans="1:18">
      <c r="A4" s="67"/>
      <c r="B4" s="4"/>
      <c r="C4" s="4"/>
      <c r="D4" s="4"/>
      <c r="E4" s="4"/>
      <c r="F4" s="4"/>
      <c r="G4" s="4"/>
      <c r="H4" s="134"/>
      <c r="I4" s="4"/>
      <c r="J4" s="67"/>
      <c r="K4" s="4"/>
      <c r="L4" s="4"/>
      <c r="N4" s="4"/>
      <c r="O4" s="4"/>
      <c r="P4" s="4"/>
      <c r="Q4" s="4"/>
      <c r="R4" s="134"/>
    </row>
    <row r="5" spans="1:18">
      <c r="A5" s="67" t="s">
        <v>737</v>
      </c>
      <c r="B5" s="4"/>
      <c r="C5" s="4"/>
      <c r="D5" s="4"/>
      <c r="E5" s="4"/>
      <c r="F5" s="4"/>
      <c r="G5" s="4"/>
      <c r="H5" s="134"/>
      <c r="I5" s="4"/>
      <c r="J5" s="67" t="s">
        <v>738</v>
      </c>
      <c r="K5" s="4"/>
      <c r="L5" s="4"/>
      <c r="M5" s="4"/>
      <c r="N5" s="4"/>
      <c r="O5" s="4"/>
      <c r="P5" s="4"/>
      <c r="Q5" s="4"/>
      <c r="R5" s="134"/>
    </row>
    <row r="6" spans="1:18">
      <c r="A6" s="67" t="s">
        <v>739</v>
      </c>
      <c r="B6" s="4"/>
      <c r="C6" s="4"/>
      <c r="D6" s="4"/>
      <c r="E6" s="4"/>
      <c r="F6" s="4"/>
      <c r="G6" s="4"/>
      <c r="H6" s="134"/>
      <c r="I6" s="4"/>
      <c r="J6" s="67" t="s">
        <v>740</v>
      </c>
      <c r="K6" s="4"/>
      <c r="L6" s="4"/>
      <c r="M6" s="4"/>
      <c r="N6" s="4"/>
      <c r="O6" s="4"/>
      <c r="P6" s="4"/>
      <c r="Q6" s="4"/>
      <c r="R6" s="134"/>
    </row>
    <row r="7" spans="1:18">
      <c r="A7" s="67" t="s">
        <v>741</v>
      </c>
      <c r="B7" s="4"/>
      <c r="C7" s="4"/>
      <c r="D7" s="4"/>
      <c r="E7" s="4"/>
      <c r="F7" s="4"/>
      <c r="G7" s="4"/>
      <c r="H7" s="134"/>
      <c r="I7" s="4"/>
      <c r="J7" s="67" t="s">
        <v>742</v>
      </c>
      <c r="K7" s="4"/>
      <c r="L7" s="4"/>
      <c r="M7" s="4"/>
      <c r="N7" s="4"/>
      <c r="O7" s="4"/>
      <c r="P7" s="4"/>
      <c r="Q7" s="4"/>
      <c r="R7" s="134"/>
    </row>
    <row r="8" spans="1:18">
      <c r="A8" s="67" t="s">
        <v>743</v>
      </c>
      <c r="B8" s="4"/>
      <c r="C8" s="4"/>
      <c r="D8" s="4"/>
      <c r="E8" s="4"/>
      <c r="F8" s="4"/>
      <c r="G8" s="4"/>
      <c r="H8" s="134"/>
      <c r="I8" s="4"/>
      <c r="J8" s="67" t="s">
        <v>744</v>
      </c>
      <c r="K8" s="4"/>
      <c r="L8" s="4"/>
      <c r="M8" s="4"/>
      <c r="N8" s="4"/>
      <c r="O8" s="4"/>
      <c r="P8" s="4"/>
      <c r="Q8" s="4"/>
      <c r="R8" s="134"/>
    </row>
    <row r="9" spans="1:18">
      <c r="A9" s="140" t="s">
        <v>745</v>
      </c>
      <c r="B9" s="371"/>
      <c r="C9" s="371"/>
      <c r="D9" s="371"/>
      <c r="E9" s="371"/>
      <c r="F9" s="371"/>
      <c r="G9" s="371"/>
      <c r="H9" s="372"/>
      <c r="I9" s="4"/>
      <c r="J9" s="67" t="s">
        <v>746</v>
      </c>
      <c r="K9" s="371"/>
      <c r="L9" s="371"/>
      <c r="M9" s="371"/>
      <c r="N9" s="371"/>
      <c r="O9" s="371"/>
      <c r="P9" s="371"/>
      <c r="Q9" s="371"/>
      <c r="R9" s="372"/>
    </row>
    <row r="10" spans="1:18">
      <c r="A10" s="432"/>
      <c r="B10" s="859"/>
      <c r="C10" s="859"/>
      <c r="D10" s="859"/>
      <c r="E10" s="89"/>
      <c r="F10" s="89"/>
      <c r="G10" s="859"/>
      <c r="H10" s="431"/>
      <c r="I10" s="4"/>
      <c r="J10" s="135"/>
      <c r="K10" s="859"/>
      <c r="L10" s="89"/>
      <c r="M10" s="89"/>
      <c r="N10" s="859"/>
      <c r="O10" s="89"/>
      <c r="P10" s="89"/>
      <c r="Q10" s="859"/>
      <c r="R10" s="865"/>
    </row>
    <row r="11" spans="1:18">
      <c r="A11" s="25"/>
      <c r="B11" s="26"/>
      <c r="C11" s="26"/>
      <c r="D11" s="53" t="s">
        <v>747</v>
      </c>
      <c r="E11" s="12" t="s">
        <v>748</v>
      </c>
      <c r="F11" s="12"/>
      <c r="G11" s="866"/>
      <c r="H11" s="395" t="s">
        <v>749</v>
      </c>
      <c r="I11" s="4"/>
      <c r="J11" s="374" t="s">
        <v>750</v>
      </c>
      <c r="K11" s="866"/>
      <c r="L11" s="12" t="s">
        <v>751</v>
      </c>
      <c r="M11" s="12"/>
      <c r="N11" s="866"/>
      <c r="O11" s="12" t="s">
        <v>752</v>
      </c>
      <c r="P11" s="12"/>
      <c r="Q11" s="866"/>
      <c r="R11" s="412"/>
    </row>
    <row r="12" spans="1:18">
      <c r="A12" s="25"/>
      <c r="B12" s="26"/>
      <c r="C12" s="26"/>
      <c r="D12" s="53" t="s">
        <v>753</v>
      </c>
      <c r="E12" s="415" t="s">
        <v>754</v>
      </c>
      <c r="F12" s="415"/>
      <c r="G12" s="659"/>
      <c r="H12" s="372"/>
      <c r="I12" s="4"/>
      <c r="J12" s="140"/>
      <c r="K12" s="1072"/>
      <c r="L12" s="371"/>
      <c r="M12" s="371"/>
      <c r="N12" s="1072"/>
      <c r="O12" s="371"/>
      <c r="P12" s="371"/>
      <c r="Q12" s="1072"/>
      <c r="R12" s="412"/>
    </row>
    <row r="13" spans="1:18">
      <c r="A13" s="25"/>
      <c r="B13" s="26"/>
      <c r="C13" s="26"/>
      <c r="D13" s="53" t="s">
        <v>755</v>
      </c>
      <c r="E13" s="26"/>
      <c r="F13" s="26"/>
      <c r="G13" s="53" t="s">
        <v>756</v>
      </c>
      <c r="H13" s="134"/>
      <c r="I13" s="4"/>
      <c r="J13" s="39"/>
      <c r="K13" s="53" t="s">
        <v>756</v>
      </c>
      <c r="L13" s="26"/>
      <c r="M13" s="26"/>
      <c r="N13" s="53" t="s">
        <v>756</v>
      </c>
      <c r="O13" s="26"/>
      <c r="P13" s="26"/>
      <c r="Q13" s="53" t="s">
        <v>756</v>
      </c>
      <c r="R13" s="412"/>
    </row>
    <row r="14" spans="1:18">
      <c r="A14" s="25" t="s">
        <v>1973</v>
      </c>
      <c r="B14" s="53" t="s">
        <v>757</v>
      </c>
      <c r="C14" s="26"/>
      <c r="D14" s="53" t="s">
        <v>758</v>
      </c>
      <c r="E14" s="53" t="s">
        <v>704</v>
      </c>
      <c r="F14" s="53" t="s">
        <v>759</v>
      </c>
      <c r="G14" s="53" t="s">
        <v>2038</v>
      </c>
      <c r="H14" s="412" t="s">
        <v>704</v>
      </c>
      <c r="I14" s="4"/>
      <c r="J14" s="25" t="s">
        <v>759</v>
      </c>
      <c r="K14" s="53" t="s">
        <v>2038</v>
      </c>
      <c r="L14" s="53" t="s">
        <v>704</v>
      </c>
      <c r="M14" s="53" t="s">
        <v>759</v>
      </c>
      <c r="N14" s="53" t="s">
        <v>2038</v>
      </c>
      <c r="O14" s="53" t="s">
        <v>704</v>
      </c>
      <c r="P14" s="53" t="s">
        <v>759</v>
      </c>
      <c r="Q14" s="53" t="s">
        <v>2038</v>
      </c>
      <c r="R14" s="412" t="s">
        <v>1973</v>
      </c>
    </row>
    <row r="15" spans="1:18">
      <c r="A15" s="25" t="s">
        <v>1979</v>
      </c>
      <c r="B15" s="53" t="s">
        <v>760</v>
      </c>
      <c r="C15" s="53" t="s">
        <v>761</v>
      </c>
      <c r="D15" s="53" t="s">
        <v>762</v>
      </c>
      <c r="E15" s="53" t="s">
        <v>508</v>
      </c>
      <c r="F15" s="26" t="s">
        <v>516</v>
      </c>
      <c r="G15" s="53" t="s">
        <v>1923</v>
      </c>
      <c r="H15" s="412" t="s">
        <v>508</v>
      </c>
      <c r="I15" s="4"/>
      <c r="J15" s="39" t="s">
        <v>516</v>
      </c>
      <c r="K15" s="53" t="s">
        <v>1923</v>
      </c>
      <c r="L15" s="53" t="s">
        <v>508</v>
      </c>
      <c r="M15" s="26" t="s">
        <v>516</v>
      </c>
      <c r="N15" s="53" t="s">
        <v>1923</v>
      </c>
      <c r="O15" s="53" t="s">
        <v>508</v>
      </c>
      <c r="P15" s="26" t="s">
        <v>516</v>
      </c>
      <c r="Q15" s="53" t="s">
        <v>1923</v>
      </c>
      <c r="R15" s="412" t="s">
        <v>1979</v>
      </c>
    </row>
    <row r="16" spans="1:18">
      <c r="A16" s="25"/>
      <c r="B16" s="53" t="s">
        <v>2070</v>
      </c>
      <c r="C16" s="53" t="s">
        <v>2071</v>
      </c>
      <c r="D16" s="53" t="s">
        <v>514</v>
      </c>
      <c r="E16" s="53" t="s">
        <v>564</v>
      </c>
      <c r="F16" s="53" t="s">
        <v>1335</v>
      </c>
      <c r="G16" s="53" t="s">
        <v>763</v>
      </c>
      <c r="H16" s="412" t="s">
        <v>1337</v>
      </c>
      <c r="I16" s="4"/>
      <c r="J16" s="25" t="s">
        <v>1338</v>
      </c>
      <c r="K16" s="53" t="s">
        <v>227</v>
      </c>
      <c r="L16" s="53" t="s">
        <v>228</v>
      </c>
      <c r="M16" s="53" t="s">
        <v>1820</v>
      </c>
      <c r="N16" s="53" t="s">
        <v>1821</v>
      </c>
      <c r="O16" s="53" t="s">
        <v>1822</v>
      </c>
      <c r="P16" s="53" t="s">
        <v>1823</v>
      </c>
      <c r="Q16" s="53" t="s">
        <v>1824</v>
      </c>
      <c r="R16" s="412"/>
    </row>
    <row r="17" spans="1:22">
      <c r="A17" s="32"/>
      <c r="B17" s="1072"/>
      <c r="C17" s="1072"/>
      <c r="D17" s="1072"/>
      <c r="E17" s="1072"/>
      <c r="F17" s="1072"/>
      <c r="G17" s="1072"/>
      <c r="H17" s="372"/>
      <c r="I17" s="4"/>
      <c r="J17" s="1074"/>
      <c r="K17" s="1072"/>
      <c r="L17" s="1072"/>
      <c r="M17" s="1072"/>
      <c r="N17" s="1072"/>
      <c r="O17" s="1072"/>
      <c r="P17" s="1072"/>
      <c r="Q17" s="1072"/>
      <c r="R17" s="417"/>
    </row>
    <row r="18" spans="1:22">
      <c r="A18" s="25">
        <v>1</v>
      </c>
      <c r="B18" s="26" t="s">
        <v>2918</v>
      </c>
      <c r="C18" s="26"/>
      <c r="D18" s="26"/>
      <c r="E18" s="1124"/>
      <c r="F18" s="1125"/>
      <c r="G18" s="1125"/>
      <c r="H18" s="436"/>
      <c r="I18" s="4"/>
      <c r="J18" s="1126"/>
      <c r="K18" s="1125"/>
      <c r="L18" s="1127"/>
      <c r="M18" s="1125"/>
      <c r="N18" s="1125"/>
      <c r="O18" s="663"/>
      <c r="P18" s="26"/>
      <c r="Q18" s="26"/>
      <c r="R18" s="412">
        <v>1</v>
      </c>
      <c r="S18" s="261"/>
      <c r="V18" s="261"/>
    </row>
    <row r="19" spans="1:22">
      <c r="A19" s="1128">
        <v>2</v>
      </c>
      <c r="B19" s="26" t="s">
        <v>2919</v>
      </c>
      <c r="C19" s="26"/>
      <c r="D19" s="26"/>
      <c r="E19" s="1125"/>
      <c r="F19" s="1125"/>
      <c r="G19" s="1125"/>
      <c r="H19" s="1129"/>
      <c r="I19" s="4"/>
      <c r="J19" s="1126"/>
      <c r="K19" s="1125"/>
      <c r="L19" s="1125"/>
      <c r="M19" s="1125"/>
      <c r="N19" s="1125"/>
      <c r="O19" s="26"/>
      <c r="P19" s="26"/>
      <c r="Q19" s="26"/>
      <c r="R19" s="412">
        <v>2</v>
      </c>
      <c r="S19" s="261"/>
      <c r="V19" s="261"/>
    </row>
    <row r="20" spans="1:22">
      <c r="A20" s="1128">
        <v>3</v>
      </c>
      <c r="B20" s="26" t="s">
        <v>2920</v>
      </c>
      <c r="C20" s="26"/>
      <c r="D20" s="26"/>
      <c r="E20" s="1125">
        <v>998719099</v>
      </c>
      <c r="F20" s="1125">
        <v>97882278</v>
      </c>
      <c r="G20" s="1125">
        <v>1016583</v>
      </c>
      <c r="H20" s="1129">
        <v>842431711</v>
      </c>
      <c r="I20" s="4"/>
      <c r="J20" s="1126">
        <v>77526683</v>
      </c>
      <c r="K20" s="1125">
        <v>976884</v>
      </c>
      <c r="L20" s="1125">
        <v>101432280</v>
      </c>
      <c r="M20" s="1125">
        <v>12166616</v>
      </c>
      <c r="N20" s="1125">
        <v>35624</v>
      </c>
      <c r="O20" s="1125">
        <v>54855108</v>
      </c>
      <c r="P20" s="1125">
        <v>8188979</v>
      </c>
      <c r="Q20" s="1125">
        <v>4075</v>
      </c>
      <c r="R20" s="412">
        <v>3</v>
      </c>
      <c r="S20" s="261"/>
      <c r="V20" s="261"/>
    </row>
    <row r="21" spans="1:22">
      <c r="A21" s="1128">
        <v>4</v>
      </c>
      <c r="B21" s="26"/>
      <c r="C21" s="26"/>
      <c r="D21" s="26"/>
      <c r="E21" s="1125"/>
      <c r="F21" s="1125"/>
      <c r="G21" s="1125"/>
      <c r="H21" s="1129"/>
      <c r="I21" s="4"/>
      <c r="J21" s="1126"/>
      <c r="K21" s="1125"/>
      <c r="L21" s="1125"/>
      <c r="M21" s="1125"/>
      <c r="N21" s="1125"/>
      <c r="O21" s="26"/>
      <c r="P21" s="26"/>
      <c r="Q21" s="26"/>
      <c r="R21" s="412">
        <v>4</v>
      </c>
      <c r="S21" s="261"/>
      <c r="V21" s="261"/>
    </row>
    <row r="22" spans="1:22">
      <c r="A22" s="1128">
        <v>5</v>
      </c>
      <c r="B22" s="26"/>
      <c r="C22" s="26"/>
      <c r="D22" s="26"/>
      <c r="E22" s="1125"/>
      <c r="F22" s="1125"/>
      <c r="G22" s="1125"/>
      <c r="H22" s="1129"/>
      <c r="I22" s="4"/>
      <c r="J22" s="1126"/>
      <c r="K22" s="1125"/>
      <c r="L22" s="1125"/>
      <c r="M22" s="1125"/>
      <c r="N22" s="1125"/>
      <c r="O22" s="26"/>
      <c r="P22" s="26"/>
      <c r="Q22" s="26"/>
      <c r="R22" s="412">
        <v>5</v>
      </c>
      <c r="S22" s="261"/>
      <c r="V22" s="261"/>
    </row>
    <row r="23" spans="1:22">
      <c r="A23" s="1128">
        <v>6</v>
      </c>
      <c r="B23" s="26"/>
      <c r="C23" s="26"/>
      <c r="D23" s="26"/>
      <c r="E23" s="1125"/>
      <c r="F23" s="1125"/>
      <c r="G23" s="1125"/>
      <c r="H23" s="1129"/>
      <c r="I23" s="4"/>
      <c r="J23" s="1126"/>
      <c r="K23" s="1125"/>
      <c r="L23" s="1125"/>
      <c r="M23" s="1125"/>
      <c r="N23" s="1125"/>
      <c r="O23" s="26"/>
      <c r="P23" s="26"/>
      <c r="Q23" s="26"/>
      <c r="R23" s="412">
        <v>6</v>
      </c>
      <c r="S23" s="261"/>
      <c r="V23" s="261"/>
    </row>
    <row r="24" spans="1:22">
      <c r="A24" s="1128">
        <v>7</v>
      </c>
      <c r="B24" s="26"/>
      <c r="C24" s="26"/>
      <c r="D24" s="26"/>
      <c r="E24" s="1125"/>
      <c r="F24" s="1125"/>
      <c r="G24" s="1125"/>
      <c r="H24" s="1129"/>
      <c r="I24" s="4"/>
      <c r="J24" s="1126"/>
      <c r="K24" s="1125"/>
      <c r="L24" s="1125"/>
      <c r="M24" s="1125"/>
      <c r="N24" s="1125"/>
      <c r="O24" s="26"/>
      <c r="P24" s="26"/>
      <c r="Q24" s="26"/>
      <c r="R24" s="412">
        <v>7</v>
      </c>
      <c r="S24" s="261"/>
      <c r="V24" s="261"/>
    </row>
    <row r="25" spans="1:22">
      <c r="A25" s="1128">
        <v>8</v>
      </c>
      <c r="B25" s="26"/>
      <c r="C25" s="26"/>
      <c r="D25" s="26"/>
      <c r="E25" s="1125"/>
      <c r="F25" s="1125"/>
      <c r="G25" s="1125"/>
      <c r="H25" s="1129"/>
      <c r="I25" s="4"/>
      <c r="J25" s="1126"/>
      <c r="K25" s="1125"/>
      <c r="L25" s="1125"/>
      <c r="M25" s="1125"/>
      <c r="N25" s="1125"/>
      <c r="O25" s="26"/>
      <c r="P25" s="26"/>
      <c r="Q25" s="26"/>
      <c r="R25" s="412">
        <v>8</v>
      </c>
      <c r="S25" s="261"/>
      <c r="V25" s="261"/>
    </row>
    <row r="26" spans="1:22">
      <c r="A26" s="1128">
        <v>9</v>
      </c>
      <c r="B26" s="26"/>
      <c r="C26" s="26"/>
      <c r="D26" s="26"/>
      <c r="E26" s="1125"/>
      <c r="F26" s="1125"/>
      <c r="G26" s="1125"/>
      <c r="H26" s="1129"/>
      <c r="I26" s="4"/>
      <c r="J26" s="1126"/>
      <c r="K26" s="1125"/>
      <c r="L26" s="1125"/>
      <c r="M26" s="1125"/>
      <c r="N26" s="1125"/>
      <c r="O26" s="26"/>
      <c r="P26" s="26"/>
      <c r="Q26" s="26"/>
      <c r="R26" s="412">
        <v>9</v>
      </c>
      <c r="S26" s="261"/>
      <c r="V26" s="261"/>
    </row>
    <row r="27" spans="1:22">
      <c r="A27" s="1128">
        <v>10</v>
      </c>
      <c r="B27" s="26"/>
      <c r="C27" s="26"/>
      <c r="D27" s="26"/>
      <c r="E27" s="1125"/>
      <c r="F27" s="1125"/>
      <c r="G27" s="1125"/>
      <c r="H27" s="1129"/>
      <c r="I27" s="4"/>
      <c r="J27" s="1126"/>
      <c r="K27" s="1125"/>
      <c r="L27" s="1125"/>
      <c r="M27" s="1125"/>
      <c r="N27" s="1125"/>
      <c r="O27" s="26"/>
      <c r="P27" s="26"/>
      <c r="Q27" s="26"/>
      <c r="R27" s="412">
        <v>10</v>
      </c>
      <c r="S27" s="261"/>
      <c r="V27" s="261"/>
    </row>
    <row r="28" spans="1:22">
      <c r="A28" s="1128">
        <v>11</v>
      </c>
      <c r="B28" s="26"/>
      <c r="C28" s="26"/>
      <c r="D28" s="26"/>
      <c r="E28" s="1125"/>
      <c r="F28" s="1125"/>
      <c r="G28" s="1125"/>
      <c r="H28" s="1129"/>
      <c r="I28" s="4"/>
      <c r="J28" s="1126"/>
      <c r="K28" s="1125"/>
      <c r="L28" s="1125"/>
      <c r="M28" s="1125"/>
      <c r="N28" s="1125"/>
      <c r="O28" s="26"/>
      <c r="P28" s="26"/>
      <c r="Q28" s="26"/>
      <c r="R28" s="412">
        <v>11</v>
      </c>
      <c r="S28" s="261"/>
      <c r="V28" s="261"/>
    </row>
    <row r="29" spans="1:22">
      <c r="A29" s="1128">
        <v>12</v>
      </c>
      <c r="B29" s="26"/>
      <c r="C29" s="26"/>
      <c r="D29" s="26"/>
      <c r="E29" s="26"/>
      <c r="F29" s="26"/>
      <c r="G29" s="26"/>
      <c r="H29" s="134"/>
      <c r="I29" s="4"/>
      <c r="J29" s="39"/>
      <c r="K29" s="26"/>
      <c r="L29" s="26"/>
      <c r="M29" s="26"/>
      <c r="N29" s="26"/>
      <c r="O29" s="26"/>
      <c r="P29" s="26"/>
      <c r="Q29" s="26"/>
      <c r="R29" s="412">
        <v>12</v>
      </c>
    </row>
    <row r="30" spans="1:22">
      <c r="A30" s="1128">
        <v>13</v>
      </c>
      <c r="B30" s="26"/>
      <c r="C30" s="26"/>
      <c r="D30" s="26"/>
      <c r="E30" s="26"/>
      <c r="F30" s="26"/>
      <c r="G30" s="26"/>
      <c r="H30" s="134"/>
      <c r="I30" s="4"/>
      <c r="J30" s="39"/>
      <c r="K30" s="26"/>
      <c r="L30" s="26"/>
      <c r="M30" s="26"/>
      <c r="N30" s="26"/>
      <c r="O30" s="26"/>
      <c r="P30" s="26"/>
      <c r="Q30" s="26"/>
      <c r="R30" s="412">
        <v>13</v>
      </c>
    </row>
    <row r="31" spans="1:22">
      <c r="A31" s="1128">
        <v>14</v>
      </c>
      <c r="B31" s="26"/>
      <c r="C31" s="26"/>
      <c r="D31" s="26"/>
      <c r="E31" s="26"/>
      <c r="F31" s="26"/>
      <c r="G31" s="26"/>
      <c r="H31" s="134"/>
      <c r="I31" s="4"/>
      <c r="J31" s="39"/>
      <c r="K31" s="26"/>
      <c r="L31" s="26"/>
      <c r="M31" s="26"/>
      <c r="N31" s="26"/>
      <c r="O31" s="26"/>
      <c r="P31" s="26"/>
      <c r="Q31" s="26"/>
      <c r="R31" s="412">
        <v>14</v>
      </c>
    </row>
    <row r="32" spans="1:22">
      <c r="A32" s="1128">
        <v>15</v>
      </c>
      <c r="B32" s="26"/>
      <c r="C32" s="26"/>
      <c r="D32" s="26"/>
      <c r="E32" s="26"/>
      <c r="F32" s="26"/>
      <c r="G32" s="26"/>
      <c r="H32" s="134"/>
      <c r="I32" s="4"/>
      <c r="J32" s="39"/>
      <c r="K32" s="26"/>
      <c r="L32" s="26"/>
      <c r="M32" s="26"/>
      <c r="N32" s="26"/>
      <c r="O32" s="26"/>
      <c r="P32" s="26"/>
      <c r="Q32" s="26"/>
      <c r="R32" s="412">
        <v>15</v>
      </c>
    </row>
    <row r="33" spans="1:18">
      <c r="A33" s="1128">
        <v>16</v>
      </c>
      <c r="B33" s="26"/>
      <c r="C33" s="26"/>
      <c r="D33" s="26"/>
      <c r="E33" s="26"/>
      <c r="F33" s="26"/>
      <c r="G33" s="26"/>
      <c r="H33" s="134"/>
      <c r="I33" s="4"/>
      <c r="J33" s="39"/>
      <c r="K33" s="26"/>
      <c r="L33" s="26"/>
      <c r="M33" s="26"/>
      <c r="N33" s="26"/>
      <c r="O33" s="26"/>
      <c r="P33" s="26"/>
      <c r="Q33" s="26"/>
      <c r="R33" s="412">
        <v>16</v>
      </c>
    </row>
    <row r="34" spans="1:18">
      <c r="A34" s="1128">
        <v>17</v>
      </c>
      <c r="B34" s="26"/>
      <c r="C34" s="26"/>
      <c r="D34" s="26"/>
      <c r="E34" s="26"/>
      <c r="F34" s="26"/>
      <c r="G34" s="26"/>
      <c r="H34" s="134"/>
      <c r="I34" s="4"/>
      <c r="J34" s="39"/>
      <c r="K34" s="26"/>
      <c r="L34" s="26"/>
      <c r="M34" s="26"/>
      <c r="N34" s="26"/>
      <c r="O34" s="26"/>
      <c r="P34" s="26"/>
      <c r="Q34" s="26"/>
      <c r="R34" s="412">
        <v>17</v>
      </c>
    </row>
    <row r="35" spans="1:18">
      <c r="A35" s="1128">
        <v>18</v>
      </c>
      <c r="B35" s="26"/>
      <c r="C35" s="26"/>
      <c r="D35" s="26"/>
      <c r="E35" s="26"/>
      <c r="F35" s="26"/>
      <c r="G35" s="26"/>
      <c r="H35" s="134"/>
      <c r="I35" s="4"/>
      <c r="J35" s="39"/>
      <c r="K35" s="26"/>
      <c r="L35" s="26"/>
      <c r="M35" s="26"/>
      <c r="N35" s="26"/>
      <c r="O35" s="26"/>
      <c r="P35" s="26"/>
      <c r="Q35" s="26"/>
      <c r="R35" s="412">
        <v>18</v>
      </c>
    </row>
    <row r="36" spans="1:18">
      <c r="A36" s="1128">
        <v>19</v>
      </c>
      <c r="B36" s="26"/>
      <c r="C36" s="26"/>
      <c r="D36" s="26"/>
      <c r="E36" s="26"/>
      <c r="F36" s="26"/>
      <c r="G36" s="26"/>
      <c r="H36" s="134"/>
      <c r="I36" s="4"/>
      <c r="J36" s="39"/>
      <c r="K36" s="26"/>
      <c r="L36" s="26"/>
      <c r="M36" s="26"/>
      <c r="N36" s="26"/>
      <c r="O36" s="26"/>
      <c r="P36" s="26"/>
      <c r="Q36" s="26"/>
      <c r="R36" s="412">
        <v>19</v>
      </c>
    </row>
    <row r="37" spans="1:18">
      <c r="A37" s="1128">
        <v>20</v>
      </c>
      <c r="B37" s="26"/>
      <c r="C37" s="26"/>
      <c r="D37" s="26"/>
      <c r="E37" s="26"/>
      <c r="F37" s="26"/>
      <c r="G37" s="26"/>
      <c r="H37" s="134"/>
      <c r="I37" s="4"/>
      <c r="J37" s="39"/>
      <c r="K37" s="26"/>
      <c r="L37" s="26"/>
      <c r="M37" s="26"/>
      <c r="N37" s="26"/>
      <c r="O37" s="26"/>
      <c r="P37" s="26"/>
      <c r="Q37" s="26"/>
      <c r="R37" s="412">
        <v>20</v>
      </c>
    </row>
    <row r="38" spans="1:18">
      <c r="A38" s="1128">
        <v>21</v>
      </c>
      <c r="B38" s="26"/>
      <c r="C38" s="26"/>
      <c r="D38" s="26"/>
      <c r="E38" s="26"/>
      <c r="F38" s="26"/>
      <c r="G38" s="26"/>
      <c r="H38" s="134"/>
      <c r="I38" s="4"/>
      <c r="J38" s="39"/>
      <c r="K38" s="26"/>
      <c r="L38" s="26"/>
      <c r="M38" s="26"/>
      <c r="N38" s="26"/>
      <c r="O38" s="26"/>
      <c r="P38" s="26"/>
      <c r="Q38" s="26"/>
      <c r="R38" s="412">
        <v>21</v>
      </c>
    </row>
    <row r="39" spans="1:18">
      <c r="A39" s="1128">
        <v>22</v>
      </c>
      <c r="B39" s="26"/>
      <c r="C39" s="26"/>
      <c r="D39" s="26"/>
      <c r="E39" s="26"/>
      <c r="F39" s="26"/>
      <c r="G39" s="26"/>
      <c r="H39" s="134"/>
      <c r="I39" s="4"/>
      <c r="J39" s="39"/>
      <c r="K39" s="26"/>
      <c r="L39" s="26"/>
      <c r="M39" s="26"/>
      <c r="N39" s="26"/>
      <c r="O39" s="26"/>
      <c r="P39" s="26"/>
      <c r="Q39" s="26"/>
      <c r="R39" s="412">
        <v>22</v>
      </c>
    </row>
    <row r="40" spans="1:18">
      <c r="A40" s="1128">
        <v>23</v>
      </c>
      <c r="B40" s="26"/>
      <c r="C40" s="26"/>
      <c r="D40" s="26"/>
      <c r="E40" s="26"/>
      <c r="F40" s="26"/>
      <c r="G40" s="26"/>
      <c r="H40" s="134"/>
      <c r="I40" s="4"/>
      <c r="J40" s="39"/>
      <c r="K40" s="26"/>
      <c r="L40" s="26"/>
      <c r="M40" s="26"/>
      <c r="N40" s="26"/>
      <c r="O40" s="26"/>
      <c r="P40" s="26"/>
      <c r="Q40" s="26"/>
      <c r="R40" s="412">
        <v>23</v>
      </c>
    </row>
    <row r="41" spans="1:18">
      <c r="A41" s="1128">
        <v>24</v>
      </c>
      <c r="B41" s="26"/>
      <c r="C41" s="26"/>
      <c r="D41" s="26"/>
      <c r="E41" s="26"/>
      <c r="F41" s="26"/>
      <c r="G41" s="26"/>
      <c r="H41" s="134"/>
      <c r="I41" s="4"/>
      <c r="J41" s="39"/>
      <c r="K41" s="26"/>
      <c r="L41" s="26"/>
      <c r="M41" s="26"/>
      <c r="N41" s="26"/>
      <c r="O41" s="26"/>
      <c r="P41" s="26"/>
      <c r="Q41" s="26"/>
      <c r="R41" s="412">
        <v>24</v>
      </c>
    </row>
    <row r="42" spans="1:18">
      <c r="A42" s="25">
        <v>25</v>
      </c>
      <c r="B42" s="26"/>
      <c r="C42" s="26"/>
      <c r="D42" s="26"/>
      <c r="E42" s="26"/>
      <c r="F42" s="26"/>
      <c r="G42" s="26"/>
      <c r="H42" s="134"/>
      <c r="I42" s="4"/>
      <c r="J42" s="39"/>
      <c r="K42" s="26"/>
      <c r="L42" s="26"/>
      <c r="M42" s="26"/>
      <c r="N42" s="26"/>
      <c r="O42" s="26"/>
      <c r="P42" s="26"/>
      <c r="Q42" s="26"/>
      <c r="R42" s="412">
        <v>25</v>
      </c>
    </row>
    <row r="43" spans="1:18">
      <c r="A43" s="25">
        <v>26</v>
      </c>
      <c r="B43" s="26"/>
      <c r="C43" s="26"/>
      <c r="D43" s="26"/>
      <c r="E43" s="26"/>
      <c r="F43" s="26"/>
      <c r="G43" s="26"/>
      <c r="H43" s="134"/>
      <c r="I43" s="4"/>
      <c r="J43" s="39"/>
      <c r="K43" s="26"/>
      <c r="L43" s="26"/>
      <c r="M43" s="26"/>
      <c r="N43" s="26"/>
      <c r="O43" s="26"/>
      <c r="P43" s="26"/>
      <c r="Q43" s="26"/>
      <c r="R43" s="412">
        <v>26</v>
      </c>
    </row>
    <row r="44" spans="1:18">
      <c r="A44" s="1128">
        <v>27</v>
      </c>
      <c r="B44" s="26"/>
      <c r="C44" s="26"/>
      <c r="D44" s="26"/>
      <c r="E44" s="26"/>
      <c r="F44" s="26"/>
      <c r="G44" s="26"/>
      <c r="H44" s="134"/>
      <c r="I44" s="4"/>
      <c r="J44" s="39"/>
      <c r="K44" s="26"/>
      <c r="L44" s="26"/>
      <c r="M44" s="26"/>
      <c r="N44" s="26"/>
      <c r="O44" s="26"/>
      <c r="P44" s="26"/>
      <c r="Q44" s="26"/>
      <c r="R44" s="412">
        <v>27</v>
      </c>
    </row>
    <row r="45" spans="1:18">
      <c r="A45" s="1128">
        <v>28</v>
      </c>
      <c r="B45" s="26"/>
      <c r="C45" s="26"/>
      <c r="D45" s="26"/>
      <c r="E45" s="26"/>
      <c r="F45" s="26"/>
      <c r="G45" s="26"/>
      <c r="H45" s="134"/>
      <c r="I45" s="4"/>
      <c r="J45" s="39"/>
      <c r="K45" s="26"/>
      <c r="L45" s="26"/>
      <c r="M45" s="26"/>
      <c r="N45" s="26"/>
      <c r="O45" s="26"/>
      <c r="P45" s="26"/>
      <c r="Q45" s="26"/>
      <c r="R45" s="412">
        <v>28</v>
      </c>
    </row>
    <row r="46" spans="1:18">
      <c r="A46" s="1128">
        <v>29</v>
      </c>
      <c r="B46" s="26"/>
      <c r="C46" s="26"/>
      <c r="D46" s="26"/>
      <c r="E46" s="26"/>
      <c r="F46" s="26"/>
      <c r="G46" s="26"/>
      <c r="H46" s="134"/>
      <c r="I46" s="4"/>
      <c r="J46" s="39"/>
      <c r="K46" s="26"/>
      <c r="L46" s="26"/>
      <c r="M46" s="26"/>
      <c r="N46" s="26"/>
      <c r="O46" s="26"/>
      <c r="P46" s="26"/>
      <c r="Q46" s="26"/>
      <c r="R46" s="412">
        <v>29</v>
      </c>
    </row>
    <row r="47" spans="1:18">
      <c r="A47" s="1128">
        <v>30</v>
      </c>
      <c r="B47" s="26"/>
      <c r="C47" s="26"/>
      <c r="D47" s="26"/>
      <c r="E47" s="26"/>
      <c r="F47" s="26"/>
      <c r="G47" s="26"/>
      <c r="H47" s="134"/>
      <c r="I47" s="4"/>
      <c r="J47" s="39"/>
      <c r="K47" s="26"/>
      <c r="L47" s="26"/>
      <c r="M47" s="26"/>
      <c r="N47" s="26"/>
      <c r="O47" s="26"/>
      <c r="P47" s="26"/>
      <c r="Q47" s="26"/>
      <c r="R47" s="412">
        <v>30</v>
      </c>
    </row>
    <row r="48" spans="1:18">
      <c r="A48" s="1128">
        <v>31</v>
      </c>
      <c r="B48" s="26"/>
      <c r="C48" s="26"/>
      <c r="D48" s="26"/>
      <c r="E48" s="26"/>
      <c r="F48" s="26"/>
      <c r="G48" s="26"/>
      <c r="H48" s="134"/>
      <c r="I48" s="4"/>
      <c r="J48" s="39"/>
      <c r="K48" s="26"/>
      <c r="L48" s="26"/>
      <c r="M48" s="26"/>
      <c r="N48" s="26"/>
      <c r="O48" s="26"/>
      <c r="P48" s="26"/>
      <c r="Q48" s="26"/>
      <c r="R48" s="412">
        <v>31</v>
      </c>
    </row>
    <row r="49" spans="1:18">
      <c r="A49" s="1128">
        <v>32</v>
      </c>
      <c r="B49" s="26"/>
      <c r="C49" s="26"/>
      <c r="D49" s="26"/>
      <c r="E49" s="26"/>
      <c r="F49" s="26"/>
      <c r="G49" s="26"/>
      <c r="H49" s="134"/>
      <c r="I49" s="4"/>
      <c r="J49" s="39"/>
      <c r="K49" s="26"/>
      <c r="L49" s="26"/>
      <c r="M49" s="26"/>
      <c r="N49" s="26"/>
      <c r="O49" s="26"/>
      <c r="P49" s="26"/>
      <c r="Q49" s="26"/>
      <c r="R49" s="412">
        <v>32</v>
      </c>
    </row>
    <row r="50" spans="1:18">
      <c r="A50" s="1128">
        <v>33</v>
      </c>
      <c r="B50" s="26"/>
      <c r="C50" s="26"/>
      <c r="D50" s="26"/>
      <c r="E50" s="26"/>
      <c r="F50" s="26"/>
      <c r="G50" s="26"/>
      <c r="H50" s="134"/>
      <c r="I50" s="4"/>
      <c r="J50" s="39"/>
      <c r="K50" s="26"/>
      <c r="L50" s="26"/>
      <c r="M50" s="26"/>
      <c r="N50" s="26"/>
      <c r="O50" s="26"/>
      <c r="P50" s="26"/>
      <c r="Q50" s="26"/>
      <c r="R50" s="412">
        <v>33</v>
      </c>
    </row>
    <row r="51" spans="1:18">
      <c r="A51" s="1128">
        <v>34</v>
      </c>
      <c r="B51" s="26"/>
      <c r="C51" s="26"/>
      <c r="D51" s="26"/>
      <c r="E51" s="26"/>
      <c r="F51" s="26"/>
      <c r="G51" s="26"/>
      <c r="H51" s="134"/>
      <c r="I51" s="4"/>
      <c r="J51" s="39"/>
      <c r="K51" s="26"/>
      <c r="L51" s="26"/>
      <c r="M51" s="26"/>
      <c r="N51" s="26"/>
      <c r="O51" s="26"/>
      <c r="P51" s="26"/>
      <c r="Q51" s="26"/>
      <c r="R51" s="412">
        <v>34</v>
      </c>
    </row>
    <row r="52" spans="1:18">
      <c r="A52" s="1128">
        <v>35</v>
      </c>
      <c r="B52" s="26"/>
      <c r="C52" s="26"/>
      <c r="D52" s="26"/>
      <c r="E52" s="26"/>
      <c r="F52" s="26"/>
      <c r="G52" s="26"/>
      <c r="H52" s="134"/>
      <c r="I52" s="4"/>
      <c r="J52" s="39"/>
      <c r="K52" s="26"/>
      <c r="L52" s="26"/>
      <c r="M52" s="26"/>
      <c r="N52" s="26"/>
      <c r="O52" s="26"/>
      <c r="P52" s="26"/>
      <c r="Q52" s="26"/>
      <c r="R52" s="412">
        <v>35</v>
      </c>
    </row>
    <row r="53" spans="1:18">
      <c r="A53" s="1128">
        <v>36</v>
      </c>
      <c r="B53" s="26"/>
      <c r="C53" s="26"/>
      <c r="D53" s="26"/>
      <c r="E53" s="26"/>
      <c r="F53" s="26"/>
      <c r="G53" s="26"/>
      <c r="H53" s="134"/>
      <c r="I53" s="4"/>
      <c r="J53" s="39"/>
      <c r="K53" s="26"/>
      <c r="L53" s="26"/>
      <c r="M53" s="26"/>
      <c r="N53" s="26"/>
      <c r="O53" s="26"/>
      <c r="P53" s="26"/>
      <c r="Q53" s="26"/>
      <c r="R53" s="412">
        <v>36</v>
      </c>
    </row>
    <row r="54" spans="1:18">
      <c r="A54" s="1128">
        <v>37</v>
      </c>
      <c r="B54" s="26"/>
      <c r="C54" s="26"/>
      <c r="D54" s="26"/>
      <c r="E54" s="26"/>
      <c r="F54" s="26"/>
      <c r="G54" s="26"/>
      <c r="H54" s="134"/>
      <c r="I54" s="4"/>
      <c r="J54" s="39"/>
      <c r="K54" s="26"/>
      <c r="L54" s="26"/>
      <c r="M54" s="26"/>
      <c r="N54" s="26"/>
      <c r="O54" s="26"/>
      <c r="P54" s="26"/>
      <c r="Q54" s="26"/>
      <c r="R54" s="412">
        <v>37</v>
      </c>
    </row>
    <row r="55" spans="1:18">
      <c r="A55" s="1128">
        <v>38</v>
      </c>
      <c r="B55" s="26"/>
      <c r="C55" s="26"/>
      <c r="D55" s="26"/>
      <c r="E55" s="26"/>
      <c r="F55" s="26"/>
      <c r="G55" s="26"/>
      <c r="H55" s="134"/>
      <c r="I55" s="4"/>
      <c r="J55" s="39"/>
      <c r="K55" s="26"/>
      <c r="L55" s="26"/>
      <c r="M55" s="26"/>
      <c r="N55" s="26"/>
      <c r="O55" s="26"/>
      <c r="P55" s="26"/>
      <c r="Q55" s="26"/>
      <c r="R55" s="412">
        <v>38</v>
      </c>
    </row>
    <row r="56" spans="1:18">
      <c r="A56" s="1128">
        <v>39</v>
      </c>
      <c r="B56" s="26"/>
      <c r="C56" s="26"/>
      <c r="D56" s="26"/>
      <c r="E56" s="26"/>
      <c r="F56" s="26"/>
      <c r="G56" s="26"/>
      <c r="H56" s="134"/>
      <c r="I56" s="4"/>
      <c r="J56" s="39"/>
      <c r="K56" s="26"/>
      <c r="L56" s="26"/>
      <c r="M56" s="26"/>
      <c r="N56" s="26"/>
      <c r="O56" s="26"/>
      <c r="P56" s="26"/>
      <c r="Q56" s="26"/>
      <c r="R56" s="412">
        <v>39</v>
      </c>
    </row>
    <row r="57" spans="1:18">
      <c r="A57" s="1128">
        <v>40</v>
      </c>
      <c r="B57" s="26"/>
      <c r="C57" s="26"/>
      <c r="D57" s="26"/>
      <c r="E57" s="26"/>
      <c r="F57" s="26"/>
      <c r="G57" s="26"/>
      <c r="H57" s="134"/>
      <c r="I57" s="4"/>
      <c r="J57" s="39"/>
      <c r="K57" s="26"/>
      <c r="L57" s="26"/>
      <c r="M57" s="26"/>
      <c r="N57" s="26"/>
      <c r="O57" s="26"/>
      <c r="P57" s="26"/>
      <c r="Q57" s="26"/>
      <c r="R57" s="412">
        <v>40</v>
      </c>
    </row>
    <row r="58" spans="1:18">
      <c r="A58" s="1128">
        <v>41</v>
      </c>
      <c r="B58" s="26"/>
      <c r="C58" s="26"/>
      <c r="D58" s="26"/>
      <c r="E58" s="26"/>
      <c r="F58" s="26"/>
      <c r="G58" s="26"/>
      <c r="H58" s="134"/>
      <c r="I58" s="4"/>
      <c r="J58" s="39"/>
      <c r="K58" s="26"/>
      <c r="L58" s="26"/>
      <c r="M58" s="26"/>
      <c r="N58" s="26"/>
      <c r="O58" s="26"/>
      <c r="P58" s="26"/>
      <c r="Q58" s="26"/>
      <c r="R58" s="412">
        <v>41</v>
      </c>
    </row>
    <row r="59" spans="1:18">
      <c r="A59" s="1128">
        <v>42</v>
      </c>
      <c r="B59" s="26"/>
      <c r="C59" s="26"/>
      <c r="D59" s="26"/>
      <c r="E59" s="26"/>
      <c r="F59" s="26"/>
      <c r="G59" s="26"/>
      <c r="H59" s="134"/>
      <c r="I59" s="4"/>
      <c r="J59" s="39"/>
      <c r="K59" s="26"/>
      <c r="L59" s="26"/>
      <c r="M59" s="26"/>
      <c r="N59" s="26"/>
      <c r="O59" s="26"/>
      <c r="P59" s="26"/>
      <c r="Q59" s="26"/>
      <c r="R59" s="412">
        <v>42</v>
      </c>
    </row>
    <row r="60" spans="1:18">
      <c r="A60" s="1128">
        <v>43</v>
      </c>
      <c r="B60" s="26"/>
      <c r="C60" s="26"/>
      <c r="D60" s="26"/>
      <c r="E60" s="26"/>
      <c r="F60" s="26"/>
      <c r="G60" s="26"/>
      <c r="H60" s="134"/>
      <c r="I60" s="4"/>
      <c r="J60" s="39"/>
      <c r="K60" s="26"/>
      <c r="L60" s="26"/>
      <c r="M60" s="26"/>
      <c r="N60" s="26"/>
      <c r="O60" s="26"/>
      <c r="P60" s="26"/>
      <c r="Q60" s="26"/>
      <c r="R60" s="412">
        <v>43</v>
      </c>
    </row>
    <row r="61" spans="1:18">
      <c r="A61" s="1128">
        <v>44</v>
      </c>
      <c r="B61" s="26"/>
      <c r="C61" s="26"/>
      <c r="D61" s="26"/>
      <c r="E61" s="26"/>
      <c r="F61" s="26"/>
      <c r="G61" s="26"/>
      <c r="H61" s="134"/>
      <c r="I61" s="4"/>
      <c r="J61" s="39"/>
      <c r="K61" s="26"/>
      <c r="L61" s="26"/>
      <c r="M61" s="26"/>
      <c r="N61" s="26"/>
      <c r="O61" s="26"/>
      <c r="P61" s="26"/>
      <c r="Q61" s="26"/>
      <c r="R61" s="412">
        <v>44</v>
      </c>
    </row>
    <row r="62" spans="1:18">
      <c r="A62" s="1128">
        <v>45</v>
      </c>
      <c r="B62" s="26"/>
      <c r="C62" s="26"/>
      <c r="D62" s="26"/>
      <c r="E62" s="26"/>
      <c r="F62" s="26"/>
      <c r="G62" s="26"/>
      <c r="H62" s="134"/>
      <c r="I62" s="4"/>
      <c r="J62" s="39"/>
      <c r="K62" s="26"/>
      <c r="L62" s="26"/>
      <c r="M62" s="26"/>
      <c r="N62" s="26"/>
      <c r="O62" s="26"/>
      <c r="P62" s="26"/>
      <c r="Q62" s="26"/>
      <c r="R62" s="412">
        <v>45</v>
      </c>
    </row>
    <row r="63" spans="1:18">
      <c r="A63" s="1128">
        <v>46</v>
      </c>
      <c r="B63" s="26"/>
      <c r="C63" s="663"/>
      <c r="D63" s="26"/>
      <c r="E63" s="26"/>
      <c r="F63" s="26"/>
      <c r="G63" s="26"/>
      <c r="H63" s="134"/>
      <c r="I63" s="4"/>
      <c r="J63" s="39"/>
      <c r="K63" s="26"/>
      <c r="L63" s="26"/>
      <c r="M63" s="26"/>
      <c r="N63" s="26"/>
      <c r="O63" s="26"/>
      <c r="P63" s="26"/>
      <c r="Q63" s="26"/>
      <c r="R63" s="412">
        <v>46</v>
      </c>
    </row>
    <row r="64" spans="1:18" ht="15.75" thickBot="1">
      <c r="A64" s="1130">
        <v>47</v>
      </c>
      <c r="B64" s="1131" t="s">
        <v>764</v>
      </c>
      <c r="C64" s="1132">
        <f>SUM(C18:C63)</f>
        <v>0</v>
      </c>
      <c r="D64" s="1132"/>
      <c r="E64" s="880">
        <f>SUM(E18:E63)</f>
        <v>998719099</v>
      </c>
      <c r="F64" s="1133">
        <f>SUM(F18:F63)</f>
        <v>97882278</v>
      </c>
      <c r="G64" s="1133">
        <f>SUM(G18:G63)</f>
        <v>1016583</v>
      </c>
      <c r="H64" s="1134">
        <f>SUM(H18:H63)</f>
        <v>842431711</v>
      </c>
      <c r="I64" s="4"/>
      <c r="J64" s="1135">
        <f t="shared" ref="J64:Q64" si="0">SUM(J18:J63)</f>
        <v>77526683</v>
      </c>
      <c r="K64" s="1133">
        <f t="shared" si="0"/>
        <v>976884</v>
      </c>
      <c r="L64" s="880">
        <f t="shared" si="0"/>
        <v>101432280</v>
      </c>
      <c r="M64" s="881">
        <f t="shared" si="0"/>
        <v>12166616</v>
      </c>
      <c r="N64" s="1133">
        <f t="shared" si="0"/>
        <v>35624</v>
      </c>
      <c r="O64" s="880">
        <f t="shared" si="0"/>
        <v>54855108</v>
      </c>
      <c r="P64" s="881">
        <f t="shared" si="0"/>
        <v>8188979</v>
      </c>
      <c r="Q64" s="1133">
        <f t="shared" si="0"/>
        <v>4075</v>
      </c>
      <c r="R64" s="1136">
        <v>47</v>
      </c>
    </row>
    <row r="65" spans="1:18">
      <c r="A65" s="1137" t="s">
        <v>2284</v>
      </c>
      <c r="B65" s="4"/>
      <c r="C65" s="4"/>
      <c r="D65" s="4"/>
      <c r="E65" s="4"/>
      <c r="F65" s="4"/>
      <c r="G65" s="4"/>
      <c r="H65" s="4"/>
      <c r="I65" s="4"/>
      <c r="J65" s="1138"/>
      <c r="K65" s="4"/>
      <c r="L65" s="4"/>
      <c r="M65" s="4"/>
      <c r="N65" s="4"/>
      <c r="O65" s="4"/>
      <c r="P65" s="4"/>
      <c r="Q65" s="4" t="s">
        <v>1826</v>
      </c>
      <c r="R65" s="4"/>
    </row>
    <row r="66" spans="1:18">
      <c r="A66" s="12" t="s">
        <v>765</v>
      </c>
      <c r="B66" s="12"/>
      <c r="C66" s="12"/>
      <c r="D66" s="12"/>
      <c r="E66" s="12"/>
      <c r="F66" s="12"/>
      <c r="G66" s="12"/>
      <c r="H66" s="347"/>
      <c r="I66" s="4"/>
      <c r="J66" s="12" t="s">
        <v>766</v>
      </c>
      <c r="K66" s="12"/>
      <c r="L66" s="12"/>
      <c r="M66" s="13"/>
      <c r="N66" s="12"/>
      <c r="O66" s="12"/>
      <c r="P66" s="12"/>
      <c r="Q66" s="12"/>
      <c r="R66" s="12"/>
    </row>
    <row r="67" spans="1:18">
      <c r="A67" s="4"/>
      <c r="B67" s="4"/>
      <c r="C67" s="4"/>
      <c r="D67" s="4"/>
      <c r="E67" s="4"/>
      <c r="F67" s="4"/>
      <c r="G67" s="4"/>
      <c r="H67" s="1138"/>
      <c r="I67" s="4"/>
      <c r="J67" s="4"/>
      <c r="K67" s="4"/>
      <c r="L67" s="4"/>
      <c r="M67" s="4"/>
      <c r="N67" s="4"/>
      <c r="O67" s="4"/>
      <c r="P67" s="4"/>
      <c r="Q67" s="4"/>
      <c r="R67" s="4"/>
    </row>
    <row r="68" spans="1:18">
      <c r="B68" s="4"/>
      <c r="C68" s="4"/>
      <c r="D68" s="4"/>
      <c r="E68" s="4"/>
      <c r="F68" s="4"/>
      <c r="G68" s="4"/>
      <c r="H68" s="1138"/>
      <c r="I68" s="4"/>
      <c r="J68" s="4"/>
      <c r="K68" s="4"/>
      <c r="L68" s="4"/>
      <c r="M68" s="4"/>
      <c r="N68" s="4"/>
      <c r="O68" s="4"/>
      <c r="P68" s="4"/>
      <c r="Q68" s="4"/>
      <c r="R68" s="4"/>
    </row>
    <row r="69" spans="1:18">
      <c r="B69" s="4"/>
      <c r="C69" s="4"/>
      <c r="D69" s="4"/>
      <c r="E69" s="681"/>
      <c r="F69" s="338"/>
      <c r="G69" s="1139"/>
      <c r="H69" s="1140"/>
      <c r="I69" s="4"/>
      <c r="J69" s="681"/>
      <c r="K69" s="1139"/>
      <c r="L69" s="681"/>
      <c r="M69" s="681"/>
      <c r="N69" s="681"/>
      <c r="O69" s="4"/>
      <c r="P69" s="4"/>
      <c r="Q69" s="4"/>
      <c r="R69" s="4"/>
    </row>
    <row r="70" spans="1:18">
      <c r="B70" s="4"/>
      <c r="C70" s="4"/>
      <c r="D70" s="4"/>
      <c r="E70" s="4"/>
      <c r="F70" s="4"/>
      <c r="G70" s="4"/>
      <c r="H70" s="1138"/>
      <c r="I70" s="4"/>
      <c r="J70" s="4"/>
      <c r="K70" s="4"/>
      <c r="L70" s="4"/>
      <c r="M70" s="4"/>
      <c r="N70" s="4"/>
      <c r="O70" s="4"/>
      <c r="P70" s="4"/>
      <c r="Q70" s="4"/>
      <c r="R70" s="4"/>
    </row>
    <row r="71" spans="1:18">
      <c r="B71" s="4"/>
      <c r="C71" s="4"/>
      <c r="D71" s="4"/>
      <c r="E71" s="4"/>
      <c r="F71" s="4"/>
      <c r="G71" s="4"/>
      <c r="H71" s="1138"/>
      <c r="I71" s="4"/>
      <c r="J71" s="4"/>
      <c r="K71" s="4"/>
      <c r="L71" s="4"/>
      <c r="M71" s="4"/>
      <c r="N71" s="4"/>
      <c r="O71" s="4"/>
      <c r="P71" s="4"/>
      <c r="Q71" s="4"/>
      <c r="R71" s="4"/>
    </row>
    <row r="72" spans="1:18">
      <c r="B72" s="113"/>
      <c r="C72" s="4"/>
      <c r="D72" s="4"/>
      <c r="E72" s="4"/>
      <c r="F72" s="4"/>
      <c r="G72" s="4"/>
      <c r="H72" s="1138"/>
      <c r="I72" s="4"/>
      <c r="J72" s="4"/>
      <c r="K72" s="4"/>
      <c r="L72" s="4"/>
      <c r="M72" s="4"/>
      <c r="N72" s="4"/>
      <c r="O72" s="4"/>
      <c r="P72" s="4"/>
      <c r="Q72" s="4"/>
      <c r="R72" s="4"/>
    </row>
    <row r="73" spans="1:18">
      <c r="C73" s="4"/>
      <c r="D73" s="4"/>
      <c r="E73" s="4"/>
      <c r="F73" s="4"/>
      <c r="G73" s="4"/>
      <c r="H73" s="1138"/>
      <c r="I73" s="4"/>
      <c r="J73" s="4"/>
      <c r="K73" s="4"/>
      <c r="L73" s="4"/>
      <c r="M73" s="4"/>
      <c r="N73" s="4"/>
      <c r="O73" s="4"/>
      <c r="P73" s="4"/>
      <c r="Q73" s="4"/>
      <c r="R73" s="4"/>
    </row>
    <row r="74" spans="1:18">
      <c r="B74" s="4"/>
      <c r="C74" s="4"/>
      <c r="D74" s="4"/>
      <c r="F74" s="4"/>
      <c r="G74" s="4"/>
      <c r="H74" s="1138"/>
      <c r="I74" s="4"/>
      <c r="J74" s="4"/>
      <c r="K74" s="4"/>
      <c r="L74" s="4"/>
      <c r="M74" s="4"/>
      <c r="N74" s="4"/>
      <c r="O74" s="4"/>
      <c r="P74" s="4"/>
      <c r="Q74" s="4"/>
      <c r="R74" s="4"/>
    </row>
    <row r="75" spans="1:18">
      <c r="B75" s="113"/>
      <c r="C75" s="4"/>
      <c r="D75" s="4"/>
      <c r="F75" s="4"/>
      <c r="G75" s="4"/>
      <c r="H75" s="1138"/>
      <c r="I75" s="4"/>
      <c r="J75" s="4"/>
      <c r="K75" s="4"/>
      <c r="L75" s="4"/>
      <c r="M75" s="4"/>
      <c r="N75" s="4"/>
      <c r="O75" s="4"/>
      <c r="P75" s="4"/>
      <c r="Q75" s="4"/>
      <c r="R75" s="4"/>
    </row>
    <row r="76" spans="1:18">
      <c r="B76" s="113"/>
      <c r="C76" s="4"/>
      <c r="D76" s="4"/>
      <c r="F76" s="4"/>
      <c r="G76" s="4"/>
      <c r="H76" s="1138"/>
      <c r="I76" s="4"/>
      <c r="J76" s="4"/>
      <c r="K76" s="4"/>
      <c r="L76" s="4"/>
      <c r="M76" s="4"/>
      <c r="N76" s="4"/>
      <c r="O76" s="4"/>
      <c r="P76" s="4"/>
      <c r="Q76" s="4"/>
      <c r="R76" s="4"/>
    </row>
    <row r="77" spans="1:18">
      <c r="B77" s="113"/>
    </row>
    <row r="78" spans="1:18">
      <c r="B78" s="113"/>
    </row>
    <row r="79" spans="1:18">
      <c r="B79" s="113"/>
    </row>
    <row r="80" spans="1:18">
      <c r="B80" s="113"/>
    </row>
    <row r="81" spans="2:2">
      <c r="B81" s="113"/>
    </row>
    <row r="82" spans="2:2">
      <c r="B82" s="113"/>
    </row>
  </sheetData>
  <pageMargins left="0.5" right="0.5" top="0.5" bottom="0.5" header="0.5" footer="0.5"/>
  <pageSetup scale="71" fitToWidth="2" orientation="portrait" r:id="rId1"/>
  <headerFooter alignWithMargins="0"/>
  <colBreaks count="1" manualBreakCount="1">
    <brk id="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K92"/>
  <sheetViews>
    <sheetView defaultGridColor="0" topLeftCell="A46" colorId="22" zoomScale="70" zoomScaleNormal="70" zoomScaleSheetLayoutView="70" workbookViewId="0"/>
  </sheetViews>
  <sheetFormatPr defaultColWidth="9.6640625" defaultRowHeight="15"/>
  <cols>
    <col min="1" max="1" width="4.6640625" style="367" customWidth="1"/>
    <col min="2" max="2" width="48.6640625" style="1" customWidth="1"/>
    <col min="3" max="3" width="12.6640625" style="1" customWidth="1"/>
    <col min="4" max="4" width="9.6640625" style="1"/>
    <col min="5" max="5" width="10.6640625" style="1" customWidth="1"/>
    <col min="6" max="6" width="11.6640625" style="1" customWidth="1"/>
    <col min="7" max="7" width="12.44140625" style="1" bestFit="1" customWidth="1"/>
    <col min="8" max="8" width="11.6640625" style="1" customWidth="1"/>
    <col min="9" max="9" width="8.6640625" style="1" customWidth="1"/>
    <col min="10" max="16384" width="9.6640625" style="1"/>
  </cols>
  <sheetData>
    <row r="1" spans="1:11" ht="15.75" thickBot="1">
      <c r="A1" s="368" t="str">
        <f>'Data Sheet'!$A$49</f>
        <v>Annual Report of The Brooklyn Union Gas Company d/b/a National Grid New York</v>
      </c>
      <c r="G1" s="226" t="str">
        <f>'Data Sheet'!$A$45</f>
        <v>Year ended December 31, 2016</v>
      </c>
      <c r="H1" s="13"/>
      <c r="I1" s="13"/>
    </row>
    <row r="2" spans="1:11">
      <c r="A2" s="1604"/>
      <c r="B2" s="7"/>
      <c r="C2" s="7"/>
      <c r="D2" s="7"/>
      <c r="E2" s="7"/>
      <c r="F2" s="7"/>
      <c r="G2" s="7"/>
      <c r="H2" s="7"/>
      <c r="I2" s="9"/>
    </row>
    <row r="3" spans="1:11" ht="15.75">
      <c r="A3" s="1606" t="s">
        <v>767</v>
      </c>
      <c r="B3" s="13"/>
      <c r="C3" s="13"/>
      <c r="D3" s="13"/>
      <c r="E3" s="13"/>
      <c r="F3" s="13"/>
      <c r="G3" s="13"/>
      <c r="H3" s="13"/>
      <c r="I3" s="14"/>
    </row>
    <row r="4" spans="1:11">
      <c r="A4" s="272"/>
      <c r="I4" s="43"/>
    </row>
    <row r="5" spans="1:11">
      <c r="A5" s="272"/>
      <c r="B5" s="1" t="s">
        <v>768</v>
      </c>
      <c r="I5" s="43"/>
    </row>
    <row r="6" spans="1:11">
      <c r="A6" s="272"/>
      <c r="B6" s="1" t="s">
        <v>769</v>
      </c>
      <c r="I6" s="43"/>
    </row>
    <row r="7" spans="1:11">
      <c r="A7" s="272"/>
      <c r="B7" s="23"/>
      <c r="C7" s="23"/>
      <c r="D7" s="23"/>
      <c r="E7" s="23"/>
      <c r="F7" s="23"/>
      <c r="G7" s="23"/>
      <c r="H7" s="23"/>
      <c r="I7" s="24"/>
    </row>
    <row r="8" spans="1:11">
      <c r="A8" s="702"/>
      <c r="B8" s="842"/>
      <c r="C8" s="1141" t="s">
        <v>770</v>
      </c>
      <c r="D8" s="842"/>
      <c r="E8" s="1141" t="s">
        <v>771</v>
      </c>
      <c r="F8" s="842"/>
      <c r="G8" s="842"/>
      <c r="H8" s="842"/>
      <c r="I8" s="92"/>
    </row>
    <row r="9" spans="1:11">
      <c r="A9" s="756"/>
      <c r="B9" s="42"/>
      <c r="C9" s="30" t="s">
        <v>772</v>
      </c>
      <c r="D9" s="30" t="s">
        <v>773</v>
      </c>
      <c r="E9" s="30" t="s">
        <v>774</v>
      </c>
      <c r="F9" s="30" t="s">
        <v>775</v>
      </c>
      <c r="G9" s="42"/>
      <c r="H9" s="42"/>
      <c r="I9" s="31" t="s">
        <v>756</v>
      </c>
    </row>
    <row r="10" spans="1:11">
      <c r="A10" s="756"/>
      <c r="B10" s="42"/>
      <c r="C10" s="30" t="s">
        <v>776</v>
      </c>
      <c r="D10" s="30" t="s">
        <v>777</v>
      </c>
      <c r="E10" s="30" t="s">
        <v>756</v>
      </c>
      <c r="F10" s="30" t="s">
        <v>778</v>
      </c>
      <c r="G10" s="42"/>
      <c r="H10" s="42"/>
      <c r="I10" s="31" t="s">
        <v>755</v>
      </c>
    </row>
    <row r="11" spans="1:11">
      <c r="A11" s="756" t="s">
        <v>1973</v>
      </c>
      <c r="B11" s="30" t="s">
        <v>779</v>
      </c>
      <c r="C11" s="30" t="s">
        <v>1805</v>
      </c>
      <c r="D11" s="30" t="s">
        <v>780</v>
      </c>
      <c r="E11" s="30" t="s">
        <v>747</v>
      </c>
      <c r="F11" s="30" t="s">
        <v>781</v>
      </c>
      <c r="G11" s="30" t="s">
        <v>759</v>
      </c>
      <c r="H11" s="30" t="s">
        <v>508</v>
      </c>
      <c r="I11" s="31" t="s">
        <v>759</v>
      </c>
    </row>
    <row r="12" spans="1:11">
      <c r="A12" s="1142" t="s">
        <v>1979</v>
      </c>
      <c r="B12" s="37" t="s">
        <v>2070</v>
      </c>
      <c r="C12" s="37" t="s">
        <v>2071</v>
      </c>
      <c r="D12" s="37" t="s">
        <v>514</v>
      </c>
      <c r="E12" s="37" t="s">
        <v>564</v>
      </c>
      <c r="F12" s="37" t="s">
        <v>1335</v>
      </c>
      <c r="G12" s="37" t="s">
        <v>1336</v>
      </c>
      <c r="H12" s="37" t="s">
        <v>1337</v>
      </c>
      <c r="I12" s="38" t="s">
        <v>1338</v>
      </c>
    </row>
    <row r="13" spans="1:11">
      <c r="A13" s="756"/>
      <c r="B13" s="42"/>
      <c r="C13" s="42"/>
      <c r="D13" s="42"/>
      <c r="E13" s="42"/>
      <c r="F13" s="42"/>
      <c r="G13" s="42"/>
      <c r="H13" s="42"/>
      <c r="I13" s="43"/>
    </row>
    <row r="14" spans="1:11">
      <c r="A14" s="756">
        <v>1</v>
      </c>
      <c r="B14" s="42" t="s">
        <v>2725</v>
      </c>
      <c r="C14" s="42"/>
      <c r="D14" s="42"/>
      <c r="E14" s="42"/>
      <c r="F14" s="42"/>
      <c r="G14" s="1143">
        <v>1226</v>
      </c>
      <c r="H14" s="1143">
        <v>4464</v>
      </c>
      <c r="I14" s="1144">
        <f>IF(ISERR(H14/G14)," ",H14/G14)</f>
        <v>3.641109298531811</v>
      </c>
      <c r="J14" s="261"/>
      <c r="K14" s="261"/>
    </row>
    <row r="15" spans="1:11">
      <c r="A15" s="756">
        <v>2</v>
      </c>
      <c r="B15" s="42" t="s">
        <v>2726</v>
      </c>
      <c r="C15" s="42"/>
      <c r="D15" s="42"/>
      <c r="E15" s="42"/>
      <c r="F15" s="42"/>
      <c r="G15" s="1143">
        <v>653582</v>
      </c>
      <c r="H15" s="1145">
        <v>1261516</v>
      </c>
      <c r="I15" s="1144">
        <f t="shared" ref="I15:I74" si="0">IF(ISERR(H15/G15)," ",H15/G15)</f>
        <v>1.9301571952715957</v>
      </c>
      <c r="J15" s="261"/>
      <c r="K15" s="261"/>
    </row>
    <row r="16" spans="1:11">
      <c r="A16" s="756">
        <v>3</v>
      </c>
      <c r="B16" s="42" t="s">
        <v>2727</v>
      </c>
      <c r="C16" s="42"/>
      <c r="D16" s="42"/>
      <c r="E16" s="42"/>
      <c r="F16" s="42"/>
      <c r="G16" s="1143">
        <v>7260</v>
      </c>
      <c r="H16" s="1143">
        <v>13673</v>
      </c>
      <c r="I16" s="1144">
        <f t="shared" si="0"/>
        <v>1.8833333333333333</v>
      </c>
      <c r="J16" s="261"/>
      <c r="K16" s="261"/>
    </row>
    <row r="17" spans="1:11">
      <c r="A17" s="756">
        <v>4</v>
      </c>
      <c r="B17" s="42" t="s">
        <v>2728</v>
      </c>
      <c r="C17" s="42"/>
      <c r="D17" s="42"/>
      <c r="E17" s="42"/>
      <c r="F17" s="42"/>
      <c r="G17" s="1143">
        <v>979672</v>
      </c>
      <c r="H17" s="1143">
        <v>2589448</v>
      </c>
      <c r="I17" s="1144">
        <f t="shared" si="0"/>
        <v>2.6431785332233644</v>
      </c>
      <c r="J17" s="261"/>
      <c r="K17" s="261"/>
    </row>
    <row r="18" spans="1:11">
      <c r="A18" s="756">
        <v>5</v>
      </c>
      <c r="B18" s="42" t="s">
        <v>2729</v>
      </c>
      <c r="C18" s="42"/>
      <c r="D18" s="42"/>
      <c r="E18" s="42"/>
      <c r="F18" s="42"/>
      <c r="G18" s="1143">
        <v>30885</v>
      </c>
      <c r="H18" s="1143">
        <v>78404</v>
      </c>
      <c r="I18" s="1144">
        <f t="shared" si="0"/>
        <v>2.5385785980249311</v>
      </c>
      <c r="J18" s="261"/>
      <c r="K18" s="261"/>
    </row>
    <row r="19" spans="1:11">
      <c r="A19" s="756">
        <v>6</v>
      </c>
      <c r="B19" s="42" t="s">
        <v>2730</v>
      </c>
      <c r="C19" s="42"/>
      <c r="D19" s="42"/>
      <c r="E19" s="42"/>
      <c r="F19" s="42"/>
      <c r="G19" s="1143">
        <v>671749</v>
      </c>
      <c r="H19" s="1143">
        <v>1547535</v>
      </c>
      <c r="I19" s="1144">
        <f t="shared" si="0"/>
        <v>2.3037399385782487</v>
      </c>
      <c r="J19" s="261"/>
      <c r="K19" s="261"/>
    </row>
    <row r="20" spans="1:11">
      <c r="A20" s="756">
        <v>7</v>
      </c>
      <c r="B20" s="42" t="s">
        <v>2731</v>
      </c>
      <c r="C20" s="42"/>
      <c r="D20" s="42"/>
      <c r="E20" s="42"/>
      <c r="F20" s="42"/>
      <c r="G20" s="1143">
        <v>83462</v>
      </c>
      <c r="H20" s="1143">
        <v>183115</v>
      </c>
      <c r="I20" s="1144">
        <f t="shared" si="0"/>
        <v>2.1939924756176463</v>
      </c>
      <c r="J20" s="261"/>
      <c r="K20" s="261"/>
    </row>
    <row r="21" spans="1:11">
      <c r="A21" s="756">
        <v>8</v>
      </c>
      <c r="B21" s="42" t="s">
        <v>2732</v>
      </c>
      <c r="C21" s="42"/>
      <c r="D21" s="42"/>
      <c r="E21" s="42"/>
      <c r="F21" s="42"/>
      <c r="G21" s="1143">
        <v>36357</v>
      </c>
      <c r="H21" s="1143">
        <v>169606</v>
      </c>
      <c r="I21" s="1144">
        <f t="shared" si="0"/>
        <v>4.665016365486701</v>
      </c>
      <c r="J21" s="261"/>
      <c r="K21" s="261"/>
    </row>
    <row r="22" spans="1:11">
      <c r="A22" s="756">
        <v>9</v>
      </c>
      <c r="B22" s="42" t="s">
        <v>2733</v>
      </c>
      <c r="C22" s="42"/>
      <c r="D22" s="42"/>
      <c r="E22" s="42"/>
      <c r="F22" s="42"/>
      <c r="G22" s="1143">
        <v>1351569</v>
      </c>
      <c r="H22" s="1143">
        <v>2655652</v>
      </c>
      <c r="I22" s="1144">
        <f t="shared" si="0"/>
        <v>1.9648660186790317</v>
      </c>
      <c r="J22" s="261"/>
      <c r="K22" s="261"/>
    </row>
    <row r="23" spans="1:11">
      <c r="A23" s="756">
        <v>10</v>
      </c>
      <c r="B23" s="42" t="s">
        <v>2734</v>
      </c>
      <c r="C23" s="42"/>
      <c r="D23" s="42"/>
      <c r="E23" s="42"/>
      <c r="F23" s="42"/>
      <c r="G23" s="1143">
        <v>2793471</v>
      </c>
      <c r="H23" s="1143">
        <v>4859542</v>
      </c>
      <c r="I23" s="1144">
        <f t="shared" si="0"/>
        <v>1.7396071052822815</v>
      </c>
      <c r="J23" s="261"/>
      <c r="K23" s="261"/>
    </row>
    <row r="24" spans="1:11">
      <c r="A24" s="756">
        <v>11</v>
      </c>
      <c r="B24" s="42" t="s">
        <v>2735</v>
      </c>
      <c r="C24" s="42"/>
      <c r="D24" s="42"/>
      <c r="E24" s="42"/>
      <c r="F24" s="42"/>
      <c r="G24" s="1143">
        <v>3328</v>
      </c>
      <c r="H24" s="1143">
        <v>8252</v>
      </c>
      <c r="I24" s="1144">
        <f t="shared" si="0"/>
        <v>2.4795673076923075</v>
      </c>
      <c r="J24" s="261"/>
      <c r="K24" s="261"/>
    </row>
    <row r="25" spans="1:11">
      <c r="A25" s="756">
        <v>12</v>
      </c>
      <c r="B25" s="42" t="s">
        <v>2736</v>
      </c>
      <c r="C25" s="42"/>
      <c r="D25" s="42"/>
      <c r="E25" s="42"/>
      <c r="F25" s="42"/>
      <c r="G25" s="1143">
        <v>583166</v>
      </c>
      <c r="H25" s="1143">
        <v>1181502</v>
      </c>
      <c r="I25" s="1144">
        <f t="shared" si="0"/>
        <v>2.0260131763511589</v>
      </c>
      <c r="J25" s="261"/>
      <c r="K25" s="261"/>
    </row>
    <row r="26" spans="1:11">
      <c r="A26" s="756">
        <v>13</v>
      </c>
      <c r="B26" s="42" t="s">
        <v>2737</v>
      </c>
      <c r="C26" s="42"/>
      <c r="D26" s="42"/>
      <c r="E26" s="42"/>
      <c r="F26" s="42"/>
      <c r="G26" s="1143">
        <v>1038621</v>
      </c>
      <c r="H26" s="1143">
        <v>2438898</v>
      </c>
      <c r="I26" s="1144">
        <f t="shared" si="0"/>
        <v>2.3482078640813153</v>
      </c>
      <c r="J26" s="261"/>
      <c r="K26" s="261"/>
    </row>
    <row r="27" spans="1:11">
      <c r="A27" s="756">
        <v>14</v>
      </c>
      <c r="B27" s="42" t="s">
        <v>2738</v>
      </c>
      <c r="C27" s="42"/>
      <c r="D27" s="42"/>
      <c r="E27" s="42"/>
      <c r="F27" s="42"/>
      <c r="G27" s="1143">
        <v>4070</v>
      </c>
      <c r="H27" s="1143">
        <v>21039</v>
      </c>
      <c r="I27" s="1144">
        <f t="shared" si="0"/>
        <v>5.1692874692874691</v>
      </c>
      <c r="J27" s="261"/>
      <c r="K27" s="261"/>
    </row>
    <row r="28" spans="1:11">
      <c r="A28" s="756">
        <v>15</v>
      </c>
      <c r="B28" s="42" t="s">
        <v>2739</v>
      </c>
      <c r="C28" s="42"/>
      <c r="D28" s="42"/>
      <c r="E28" s="42"/>
      <c r="F28" s="42"/>
      <c r="G28" s="1143">
        <v>216683</v>
      </c>
      <c r="H28" s="1143">
        <v>604519</v>
      </c>
      <c r="I28" s="1144">
        <f t="shared" si="0"/>
        <v>2.7898773784745456</v>
      </c>
      <c r="J28" s="261"/>
      <c r="K28" s="261"/>
    </row>
    <row r="29" spans="1:11">
      <c r="A29" s="756">
        <v>16</v>
      </c>
      <c r="B29" s="42" t="s">
        <v>2740</v>
      </c>
      <c r="C29" s="42"/>
      <c r="D29" s="42"/>
      <c r="E29" s="42"/>
      <c r="F29" s="42"/>
      <c r="G29" s="1143">
        <v>6411865</v>
      </c>
      <c r="H29" s="1143">
        <v>15960155</v>
      </c>
      <c r="I29" s="1144">
        <f t="shared" si="0"/>
        <v>2.4891595503024471</v>
      </c>
      <c r="J29" s="261"/>
      <c r="K29" s="261"/>
    </row>
    <row r="30" spans="1:11">
      <c r="A30" s="756">
        <v>17</v>
      </c>
      <c r="B30" s="42" t="s">
        <v>2741</v>
      </c>
      <c r="C30" s="42"/>
      <c r="D30" s="42"/>
      <c r="E30" s="42"/>
      <c r="F30" s="42"/>
      <c r="G30" s="1143">
        <v>81366</v>
      </c>
      <c r="H30" s="1143">
        <v>259493</v>
      </c>
      <c r="I30" s="1144">
        <f t="shared" si="0"/>
        <v>3.1892067939925766</v>
      </c>
      <c r="J30" s="261"/>
      <c r="K30" s="261"/>
    </row>
    <row r="31" spans="1:11">
      <c r="A31" s="756">
        <v>18</v>
      </c>
      <c r="B31" s="42" t="s">
        <v>2742</v>
      </c>
      <c r="C31" s="42"/>
      <c r="D31" s="42"/>
      <c r="E31" s="42"/>
      <c r="F31" s="42"/>
      <c r="G31" s="1143">
        <v>87725</v>
      </c>
      <c r="H31" s="1143">
        <v>192907</v>
      </c>
      <c r="I31" s="1144">
        <f t="shared" si="0"/>
        <v>2.1989968652037617</v>
      </c>
      <c r="J31" s="261"/>
      <c r="K31" s="261"/>
    </row>
    <row r="32" spans="1:11">
      <c r="A32" s="756">
        <v>19</v>
      </c>
      <c r="B32" s="42" t="s">
        <v>2743</v>
      </c>
      <c r="C32" s="42"/>
      <c r="D32" s="42"/>
      <c r="E32" s="42"/>
      <c r="F32" s="42"/>
      <c r="G32" s="1143">
        <v>2652576</v>
      </c>
      <c r="H32" s="1143">
        <v>5158991</v>
      </c>
      <c r="I32" s="1144">
        <f t="shared" si="0"/>
        <v>1.9448984685075941</v>
      </c>
      <c r="J32" s="261"/>
      <c r="K32" s="261"/>
    </row>
    <row r="33" spans="1:11">
      <c r="A33" s="756">
        <v>20</v>
      </c>
      <c r="B33" s="42" t="s">
        <v>2744</v>
      </c>
      <c r="C33" s="42"/>
      <c r="D33" s="42"/>
      <c r="E33" s="42"/>
      <c r="F33" s="42"/>
      <c r="G33" s="1143">
        <v>2257</v>
      </c>
      <c r="H33" s="1143">
        <v>4618</v>
      </c>
      <c r="I33" s="1144">
        <f t="shared" si="0"/>
        <v>2.0460788657509967</v>
      </c>
      <c r="J33" s="261"/>
      <c r="K33" s="261"/>
    </row>
    <row r="34" spans="1:11">
      <c r="A34" s="756">
        <v>21</v>
      </c>
      <c r="B34" s="42" t="s">
        <v>2745</v>
      </c>
      <c r="C34" s="42"/>
      <c r="D34" s="42"/>
      <c r="E34" s="42"/>
      <c r="F34" s="42"/>
      <c r="G34" s="1143">
        <v>469178</v>
      </c>
      <c r="H34" s="1143">
        <v>790629</v>
      </c>
      <c r="I34" s="1144">
        <f t="shared" si="0"/>
        <v>1.685136557980127</v>
      </c>
      <c r="J34" s="261"/>
      <c r="K34" s="261"/>
    </row>
    <row r="35" spans="1:11">
      <c r="A35" s="756">
        <v>22</v>
      </c>
      <c r="B35" s="42" t="s">
        <v>2746</v>
      </c>
      <c r="C35" s="42"/>
      <c r="D35" s="42"/>
      <c r="E35" s="42"/>
      <c r="F35" s="42"/>
      <c r="G35" s="1143">
        <v>422937</v>
      </c>
      <c r="H35" s="1143">
        <v>879578</v>
      </c>
      <c r="I35" s="1144">
        <f t="shared" si="0"/>
        <v>2.0796903557740278</v>
      </c>
      <c r="J35" s="261"/>
      <c r="K35" s="261"/>
    </row>
    <row r="36" spans="1:11">
      <c r="A36" s="756">
        <v>23</v>
      </c>
      <c r="B36" s="42" t="s">
        <v>2747</v>
      </c>
      <c r="C36" s="42"/>
      <c r="D36" s="42"/>
      <c r="E36" s="42"/>
      <c r="F36" s="42"/>
      <c r="G36" s="1143">
        <v>293475</v>
      </c>
      <c r="H36" s="1143">
        <v>680945</v>
      </c>
      <c r="I36" s="1144">
        <f t="shared" si="0"/>
        <v>2.3202828179572363</v>
      </c>
      <c r="J36" s="261"/>
      <c r="K36" s="261"/>
    </row>
    <row r="37" spans="1:11">
      <c r="A37" s="756">
        <v>24</v>
      </c>
      <c r="B37" s="42" t="s">
        <v>2748</v>
      </c>
      <c r="C37" s="42"/>
      <c r="D37" s="42"/>
      <c r="E37" s="42"/>
      <c r="F37" s="42"/>
      <c r="G37" s="1143">
        <v>614424</v>
      </c>
      <c r="H37" s="1143">
        <v>1900800</v>
      </c>
      <c r="I37" s="1144">
        <f t="shared" si="0"/>
        <v>3.0936291551111283</v>
      </c>
      <c r="J37" s="261"/>
      <c r="K37" s="261"/>
    </row>
    <row r="38" spans="1:11">
      <c r="A38" s="756">
        <v>25</v>
      </c>
      <c r="B38" s="42" t="s">
        <v>2749</v>
      </c>
      <c r="C38" s="42"/>
      <c r="D38" s="42"/>
      <c r="E38" s="42"/>
      <c r="F38" s="42"/>
      <c r="G38" s="1143">
        <v>146017</v>
      </c>
      <c r="H38" s="1143">
        <v>345402</v>
      </c>
      <c r="I38" s="1144">
        <f t="shared" si="0"/>
        <v>2.365491689323846</v>
      </c>
      <c r="J38" s="261"/>
      <c r="K38" s="261"/>
    </row>
    <row r="39" spans="1:11">
      <c r="A39" s="756">
        <v>26</v>
      </c>
      <c r="B39" s="42" t="s">
        <v>2750</v>
      </c>
      <c r="C39" s="42"/>
      <c r="D39" s="42"/>
      <c r="E39" s="42"/>
      <c r="F39" s="42"/>
      <c r="G39" s="1143">
        <v>2920</v>
      </c>
      <c r="H39" s="1143">
        <v>11797</v>
      </c>
      <c r="I39" s="1144">
        <f t="shared" si="0"/>
        <v>4.0400684931506845</v>
      </c>
      <c r="J39" s="261"/>
      <c r="K39" s="261"/>
    </row>
    <row r="40" spans="1:11">
      <c r="A40" s="756">
        <v>27</v>
      </c>
      <c r="B40" s="42" t="s">
        <v>2751</v>
      </c>
      <c r="C40" s="42"/>
      <c r="D40" s="42"/>
      <c r="E40" s="42"/>
      <c r="F40" s="42"/>
      <c r="G40" s="1143">
        <v>958243</v>
      </c>
      <c r="H40" s="1143">
        <v>1965300</v>
      </c>
      <c r="I40" s="1144">
        <f t="shared" si="0"/>
        <v>2.0509411495831431</v>
      </c>
      <c r="J40" s="261"/>
      <c r="K40" s="261"/>
    </row>
    <row r="41" spans="1:11">
      <c r="A41" s="756">
        <v>28</v>
      </c>
      <c r="B41" s="42" t="s">
        <v>2752</v>
      </c>
      <c r="C41" s="42"/>
      <c r="D41" s="42"/>
      <c r="E41" s="42"/>
      <c r="F41" s="42"/>
      <c r="G41" s="1143">
        <v>300159</v>
      </c>
      <c r="H41" s="1143">
        <v>618743</v>
      </c>
      <c r="I41" s="1144">
        <f t="shared" si="0"/>
        <v>2.0613841330761362</v>
      </c>
      <c r="J41" s="261"/>
      <c r="K41" s="261"/>
    </row>
    <row r="42" spans="1:11">
      <c r="A42" s="756">
        <v>29</v>
      </c>
      <c r="B42" s="42" t="s">
        <v>2753</v>
      </c>
      <c r="C42" s="42"/>
      <c r="D42" s="42"/>
      <c r="E42" s="42"/>
      <c r="F42" s="42"/>
      <c r="G42" s="1143">
        <v>245228</v>
      </c>
      <c r="H42" s="1143">
        <v>543633</v>
      </c>
      <c r="I42" s="1144">
        <f t="shared" si="0"/>
        <v>2.2168471789518325</v>
      </c>
      <c r="J42" s="261"/>
      <c r="K42" s="261"/>
    </row>
    <row r="43" spans="1:11">
      <c r="A43" s="756">
        <v>30</v>
      </c>
      <c r="B43" s="42" t="s">
        <v>2754</v>
      </c>
      <c r="C43" s="42"/>
      <c r="D43" s="42"/>
      <c r="E43" s="42"/>
      <c r="F43" s="42"/>
      <c r="G43" s="1143">
        <v>443424</v>
      </c>
      <c r="H43" s="1143">
        <v>829581</v>
      </c>
      <c r="I43" s="1144">
        <f t="shared" si="0"/>
        <v>1.8708527278631739</v>
      </c>
      <c r="J43" s="261"/>
      <c r="K43" s="261"/>
    </row>
    <row r="44" spans="1:11">
      <c r="A44" s="756">
        <v>31</v>
      </c>
      <c r="B44" s="42" t="s">
        <v>2755</v>
      </c>
      <c r="C44" s="42"/>
      <c r="D44" s="42"/>
      <c r="E44" s="42"/>
      <c r="F44" s="42"/>
      <c r="G44" s="1143">
        <v>5840</v>
      </c>
      <c r="H44" s="1143">
        <v>11797</v>
      </c>
      <c r="I44" s="1144">
        <f t="shared" si="0"/>
        <v>2.0200342465753423</v>
      </c>
      <c r="J44" s="261"/>
      <c r="K44" s="261"/>
    </row>
    <row r="45" spans="1:11">
      <c r="A45" s="756">
        <v>32</v>
      </c>
      <c r="B45" s="42" t="s">
        <v>2756</v>
      </c>
      <c r="C45" s="42"/>
      <c r="D45" s="42"/>
      <c r="E45" s="42"/>
      <c r="F45" s="42"/>
      <c r="G45" s="1143">
        <v>43963</v>
      </c>
      <c r="H45" s="1143">
        <v>100823</v>
      </c>
      <c r="I45" s="1144">
        <f t="shared" si="0"/>
        <v>2.2933603257284534</v>
      </c>
      <c r="J45" s="261"/>
      <c r="K45" s="261"/>
    </row>
    <row r="46" spans="1:11">
      <c r="A46" s="756">
        <v>33</v>
      </c>
      <c r="B46" s="42" t="s">
        <v>2757</v>
      </c>
      <c r="C46" s="42"/>
      <c r="D46" s="42"/>
      <c r="E46" s="42"/>
      <c r="F46" s="42"/>
      <c r="G46" s="1143">
        <v>1312834</v>
      </c>
      <c r="H46" s="1143">
        <v>2849674</v>
      </c>
      <c r="I46" s="1144">
        <f t="shared" si="0"/>
        <v>2.1706278173782825</v>
      </c>
      <c r="J46" s="261"/>
      <c r="K46" s="261"/>
    </row>
    <row r="47" spans="1:11">
      <c r="A47" s="756">
        <v>34</v>
      </c>
      <c r="B47" s="42" t="s">
        <v>2758</v>
      </c>
      <c r="C47" s="42"/>
      <c r="D47" s="42"/>
      <c r="E47" s="42"/>
      <c r="F47" s="42"/>
      <c r="G47" s="1143">
        <v>198363</v>
      </c>
      <c r="H47" s="1143">
        <v>601017</v>
      </c>
      <c r="I47" s="1144">
        <f t="shared" si="0"/>
        <v>3.0298846054959845</v>
      </c>
      <c r="J47" s="261"/>
      <c r="K47" s="261"/>
    </row>
    <row r="48" spans="1:11">
      <c r="A48" s="756">
        <v>35</v>
      </c>
      <c r="B48" s="42" t="s">
        <v>2759</v>
      </c>
      <c r="C48" s="42"/>
      <c r="D48" s="42"/>
      <c r="E48" s="42"/>
      <c r="F48" s="42"/>
      <c r="G48" s="1143">
        <v>206883</v>
      </c>
      <c r="H48" s="1143">
        <v>334065</v>
      </c>
      <c r="I48" s="1144">
        <f t="shared" si="0"/>
        <v>1.6147532663389452</v>
      </c>
      <c r="J48" s="261"/>
      <c r="K48" s="261"/>
    </row>
    <row r="49" spans="1:11">
      <c r="A49" s="756">
        <v>36</v>
      </c>
      <c r="B49" s="42" t="s">
        <v>2760</v>
      </c>
      <c r="C49" s="42"/>
      <c r="D49" s="42"/>
      <c r="E49" s="42"/>
      <c r="F49" s="42"/>
      <c r="G49" s="1143">
        <v>2920</v>
      </c>
      <c r="H49" s="1143">
        <v>7446</v>
      </c>
      <c r="I49" s="1144">
        <f t="shared" si="0"/>
        <v>2.5499999999999998</v>
      </c>
      <c r="J49" s="261"/>
      <c r="K49" s="261"/>
    </row>
    <row r="50" spans="1:11">
      <c r="A50" s="756">
        <v>37</v>
      </c>
      <c r="B50" s="42" t="s">
        <v>2761</v>
      </c>
      <c r="C50" s="42"/>
      <c r="D50" s="42"/>
      <c r="E50" s="42"/>
      <c r="F50" s="42"/>
      <c r="G50" s="1143">
        <v>483647</v>
      </c>
      <c r="H50" s="1143">
        <v>1024157</v>
      </c>
      <c r="I50" s="1144">
        <f t="shared" si="0"/>
        <v>2.1175712864961427</v>
      </c>
      <c r="J50" s="261"/>
      <c r="K50" s="261"/>
    </row>
    <row r="51" spans="1:11">
      <c r="A51" s="756">
        <v>38</v>
      </c>
      <c r="B51" s="42" t="s">
        <v>2762</v>
      </c>
      <c r="C51" s="42"/>
      <c r="D51" s="42"/>
      <c r="E51" s="42"/>
      <c r="F51" s="42"/>
      <c r="G51" s="1143">
        <v>42195</v>
      </c>
      <c r="H51" s="1143">
        <v>67075</v>
      </c>
      <c r="I51" s="1144">
        <f t="shared" si="0"/>
        <v>1.5896433226685627</v>
      </c>
      <c r="J51" s="261"/>
      <c r="K51" s="261"/>
    </row>
    <row r="52" spans="1:11">
      <c r="A52" s="756">
        <v>39</v>
      </c>
      <c r="B52" s="42" t="s">
        <v>2763</v>
      </c>
      <c r="C52" s="42"/>
      <c r="D52" s="42"/>
      <c r="E52" s="42"/>
      <c r="F52" s="42"/>
      <c r="G52" s="1143">
        <v>121951</v>
      </c>
      <c r="H52" s="1143">
        <v>323633</v>
      </c>
      <c r="I52" s="1144">
        <f t="shared" si="0"/>
        <v>2.6537953768316784</v>
      </c>
      <c r="J52" s="261"/>
      <c r="K52" s="261"/>
    </row>
    <row r="53" spans="1:11">
      <c r="A53" s="756">
        <v>40</v>
      </c>
      <c r="B53" s="42" t="s">
        <v>2764</v>
      </c>
      <c r="C53" s="42"/>
      <c r="D53" s="42"/>
      <c r="E53" s="42"/>
      <c r="F53" s="42"/>
      <c r="G53" s="1143">
        <v>934</v>
      </c>
      <c r="H53" s="1143">
        <v>1579</v>
      </c>
      <c r="I53" s="1144">
        <f t="shared" si="0"/>
        <v>1.6905781584582442</v>
      </c>
      <c r="J53" s="261"/>
      <c r="K53" s="261"/>
    </row>
    <row r="54" spans="1:11">
      <c r="A54" s="756">
        <v>41</v>
      </c>
      <c r="B54" s="42" t="s">
        <v>2765</v>
      </c>
      <c r="C54" s="42"/>
      <c r="D54" s="42"/>
      <c r="E54" s="42"/>
      <c r="F54" s="42"/>
      <c r="G54" s="1143">
        <v>11364</v>
      </c>
      <c r="H54" s="1143">
        <v>30336</v>
      </c>
      <c r="I54" s="1144">
        <f t="shared" si="0"/>
        <v>2.6694825765575501</v>
      </c>
      <c r="J54" s="261"/>
      <c r="K54" s="261"/>
    </row>
    <row r="55" spans="1:11">
      <c r="A55" s="756">
        <v>42</v>
      </c>
      <c r="B55" s="42" t="s">
        <v>2766</v>
      </c>
      <c r="C55" s="42"/>
      <c r="D55" s="42"/>
      <c r="E55" s="42"/>
      <c r="F55" s="42"/>
      <c r="G55" s="1143">
        <v>128583</v>
      </c>
      <c r="H55" s="1143">
        <v>166722</v>
      </c>
      <c r="I55" s="1144">
        <f t="shared" si="0"/>
        <v>1.2966099717692074</v>
      </c>
      <c r="J55" s="261"/>
      <c r="K55" s="261"/>
    </row>
    <row r="56" spans="1:11">
      <c r="A56" s="756">
        <v>43</v>
      </c>
      <c r="B56" s="42" t="s">
        <v>2767</v>
      </c>
      <c r="C56" s="42"/>
      <c r="D56" s="42"/>
      <c r="E56" s="42"/>
      <c r="F56" s="42"/>
      <c r="G56" s="1143">
        <v>437867</v>
      </c>
      <c r="H56" s="1143">
        <v>756667</v>
      </c>
      <c r="I56" s="1144">
        <f t="shared" si="0"/>
        <v>1.7280749634021288</v>
      </c>
      <c r="J56" s="261"/>
      <c r="K56" s="261"/>
    </row>
    <row r="57" spans="1:11">
      <c r="A57" s="756">
        <v>44</v>
      </c>
      <c r="B57" s="42" t="s">
        <v>2768</v>
      </c>
      <c r="C57" s="42"/>
      <c r="D57" s="42"/>
      <c r="E57" s="42"/>
      <c r="F57" s="42"/>
      <c r="G57" s="1143">
        <v>145546</v>
      </c>
      <c r="H57" s="1143">
        <v>255765</v>
      </c>
      <c r="I57" s="1144">
        <f t="shared" si="0"/>
        <v>1.757279485523477</v>
      </c>
      <c r="J57" s="261"/>
      <c r="K57" s="261"/>
    </row>
    <row r="58" spans="1:11">
      <c r="A58" s="756">
        <v>45</v>
      </c>
      <c r="B58" s="42" t="s">
        <v>2769</v>
      </c>
      <c r="C58" s="42"/>
      <c r="D58" s="42"/>
      <c r="E58" s="42"/>
      <c r="F58" s="42"/>
      <c r="G58" s="1143">
        <v>1477773</v>
      </c>
      <c r="H58" s="1143">
        <v>2450158</v>
      </c>
      <c r="I58" s="1144">
        <f t="shared" si="0"/>
        <v>1.658007014609145</v>
      </c>
      <c r="J58" s="261"/>
      <c r="K58" s="261"/>
    </row>
    <row r="59" spans="1:11">
      <c r="A59" s="756">
        <v>46</v>
      </c>
      <c r="B59" s="42" t="s">
        <v>2770</v>
      </c>
      <c r="C59" s="42"/>
      <c r="D59" s="42"/>
      <c r="E59" s="42"/>
      <c r="F59" s="42"/>
      <c r="G59" s="1143">
        <v>17727</v>
      </c>
      <c r="H59" s="1143">
        <v>29973</v>
      </c>
      <c r="I59" s="1144">
        <f t="shared" si="0"/>
        <v>1.6908106278558133</v>
      </c>
      <c r="J59" s="261"/>
      <c r="K59" s="261"/>
    </row>
    <row r="60" spans="1:11">
      <c r="A60" s="756">
        <v>47</v>
      </c>
      <c r="B60" s="42" t="s">
        <v>2676</v>
      </c>
      <c r="C60" s="42"/>
      <c r="D60" s="42"/>
      <c r="E60" s="42"/>
      <c r="F60" s="42"/>
      <c r="G60" s="1143">
        <v>226371</v>
      </c>
      <c r="H60" s="1143">
        <v>523276</v>
      </c>
      <c r="I60" s="1144">
        <f t="shared" si="0"/>
        <v>2.3115858480105667</v>
      </c>
      <c r="J60" s="261"/>
      <c r="K60" s="261"/>
    </row>
    <row r="61" spans="1:11">
      <c r="A61" s="756">
        <v>48</v>
      </c>
      <c r="B61" s="42" t="s">
        <v>2771</v>
      </c>
      <c r="C61" s="42"/>
      <c r="D61" s="42"/>
      <c r="E61" s="42"/>
      <c r="F61" s="42"/>
      <c r="G61" s="1143">
        <v>317150</v>
      </c>
      <c r="H61" s="1143">
        <v>695669</v>
      </c>
      <c r="I61" s="1144">
        <f t="shared" si="0"/>
        <v>2.1935014977140153</v>
      </c>
      <c r="J61" s="261"/>
      <c r="K61" s="261"/>
    </row>
    <row r="62" spans="1:11">
      <c r="A62" s="756">
        <v>49</v>
      </c>
      <c r="B62" s="42"/>
      <c r="C62" s="42"/>
      <c r="D62" s="42"/>
      <c r="E62" s="42"/>
      <c r="F62" s="42"/>
      <c r="G62" s="1143"/>
      <c r="H62" s="1143"/>
      <c r="I62" s="1144" t="str">
        <f t="shared" si="0"/>
        <v xml:space="preserve"> </v>
      </c>
      <c r="J62" s="261"/>
      <c r="K62" s="261"/>
    </row>
    <row r="63" spans="1:11">
      <c r="A63" s="756">
        <v>50</v>
      </c>
      <c r="B63" s="42"/>
      <c r="C63" s="42"/>
      <c r="D63" s="42"/>
      <c r="E63" s="42"/>
      <c r="F63" s="42"/>
      <c r="G63" s="1143"/>
      <c r="H63" s="1143"/>
      <c r="I63" s="1144" t="str">
        <f t="shared" si="0"/>
        <v xml:space="preserve"> </v>
      </c>
      <c r="J63" s="261"/>
      <c r="K63" s="261"/>
    </row>
    <row r="64" spans="1:11">
      <c r="A64" s="756">
        <v>51</v>
      </c>
      <c r="B64" s="42"/>
      <c r="C64" s="42"/>
      <c r="D64" s="42"/>
      <c r="E64" s="42"/>
      <c r="F64" s="42"/>
      <c r="G64" s="1143"/>
      <c r="H64" s="1143"/>
      <c r="I64" s="1144" t="str">
        <f t="shared" si="0"/>
        <v xml:space="preserve"> </v>
      </c>
      <c r="J64" s="261"/>
      <c r="K64" s="261"/>
    </row>
    <row r="65" spans="1:11">
      <c r="A65" s="756">
        <v>52</v>
      </c>
      <c r="B65" s="42"/>
      <c r="C65" s="42"/>
      <c r="D65" s="42"/>
      <c r="E65" s="42"/>
      <c r="F65" s="42"/>
      <c r="G65" s="1143"/>
      <c r="H65" s="1143"/>
      <c r="I65" s="1144" t="str">
        <f t="shared" si="0"/>
        <v xml:space="preserve"> </v>
      </c>
      <c r="J65" s="261"/>
      <c r="K65" s="261"/>
    </row>
    <row r="66" spans="1:11">
      <c r="A66" s="756">
        <v>53</v>
      </c>
      <c r="B66" s="42"/>
      <c r="C66" s="42"/>
      <c r="D66" s="42"/>
      <c r="E66" s="42"/>
      <c r="F66" s="42"/>
      <c r="G66" s="1143"/>
      <c r="H66" s="1143"/>
      <c r="I66" s="1144" t="str">
        <f t="shared" si="0"/>
        <v xml:space="preserve"> </v>
      </c>
      <c r="J66" s="261"/>
      <c r="K66" s="261"/>
    </row>
    <row r="67" spans="1:11">
      <c r="A67" s="756">
        <v>54</v>
      </c>
      <c r="B67" s="42" t="s">
        <v>1981</v>
      </c>
      <c r="C67" s="42"/>
      <c r="D67" s="42"/>
      <c r="E67" s="42"/>
      <c r="F67" s="42"/>
      <c r="G67" s="1143"/>
      <c r="H67" s="1143"/>
      <c r="I67" s="1144" t="str">
        <f t="shared" si="0"/>
        <v xml:space="preserve"> </v>
      </c>
      <c r="J67" s="261"/>
      <c r="K67" s="261"/>
    </row>
    <row r="68" spans="1:11">
      <c r="A68" s="756">
        <v>55</v>
      </c>
      <c r="B68" s="42" t="s">
        <v>3003</v>
      </c>
      <c r="C68" s="42"/>
      <c r="D68" s="42"/>
      <c r="E68" s="42"/>
      <c r="F68" s="42"/>
      <c r="G68" s="1143">
        <v>-539155</v>
      </c>
      <c r="H68" s="1143">
        <v>-1077347</v>
      </c>
      <c r="I68" s="1144">
        <f t="shared" si="0"/>
        <v>1.998213871706652</v>
      </c>
      <c r="J68" s="261"/>
      <c r="K68" s="261"/>
    </row>
    <row r="69" spans="1:11">
      <c r="A69" s="756">
        <v>56</v>
      </c>
      <c r="B69" s="42" t="s">
        <v>3004</v>
      </c>
      <c r="C69" s="42"/>
      <c r="D69" s="42"/>
      <c r="E69" s="42"/>
      <c r="F69" s="42"/>
      <c r="G69" s="1143">
        <v>142493</v>
      </c>
      <c r="H69" s="1143">
        <v>430147</v>
      </c>
      <c r="I69" s="1144">
        <f t="shared" si="0"/>
        <v>3.018723726779561</v>
      </c>
      <c r="J69" s="261"/>
      <c r="K69" s="261"/>
    </row>
    <row r="70" spans="1:11">
      <c r="A70" s="756">
        <v>57</v>
      </c>
      <c r="B70" s="42" t="s">
        <v>3005</v>
      </c>
      <c r="C70" s="42"/>
      <c r="D70" s="42"/>
      <c r="E70" s="42"/>
      <c r="F70" s="42"/>
      <c r="G70" s="1143"/>
      <c r="H70" s="1143">
        <v>-1055</v>
      </c>
      <c r="I70" s="1144" t="str">
        <f t="shared" si="0"/>
        <v xml:space="preserve"> </v>
      </c>
      <c r="J70" s="261"/>
      <c r="K70" s="261"/>
    </row>
    <row r="71" spans="1:11">
      <c r="A71" s="756">
        <v>58</v>
      </c>
      <c r="B71" s="42" t="s">
        <v>3006</v>
      </c>
      <c r="C71" s="42"/>
      <c r="D71" s="42"/>
      <c r="E71" s="42"/>
      <c r="F71" s="42"/>
      <c r="G71" s="1143"/>
      <c r="H71" s="1143">
        <v>27622287</v>
      </c>
      <c r="I71" s="1144" t="str">
        <f t="shared" si="0"/>
        <v xml:space="preserve"> </v>
      </c>
      <c r="J71" s="261"/>
      <c r="K71" s="261"/>
    </row>
    <row r="72" spans="1:11">
      <c r="A72" s="756">
        <v>59</v>
      </c>
      <c r="B72" s="42"/>
      <c r="C72" s="42"/>
      <c r="D72" s="42"/>
      <c r="E72" s="42"/>
      <c r="F72" s="42"/>
      <c r="G72" s="1143"/>
      <c r="H72" s="1143"/>
      <c r="I72" s="1144" t="str">
        <f t="shared" si="0"/>
        <v xml:space="preserve"> </v>
      </c>
      <c r="J72" s="261"/>
      <c r="K72" s="261"/>
    </row>
    <row r="73" spans="1:11">
      <c r="A73" s="756">
        <v>60</v>
      </c>
      <c r="B73" s="42"/>
      <c r="C73" s="42"/>
      <c r="D73" s="42"/>
      <c r="E73" s="42"/>
      <c r="F73" s="42"/>
      <c r="G73" s="42"/>
      <c r="H73" s="1143"/>
      <c r="I73" s="43"/>
      <c r="J73" s="261"/>
      <c r="K73" s="261"/>
    </row>
    <row r="74" spans="1:11" ht="15.75" thickBot="1">
      <c r="A74" s="1605">
        <v>61</v>
      </c>
      <c r="B74" s="879" t="s">
        <v>1681</v>
      </c>
      <c r="C74" s="1146"/>
      <c r="D74" s="1146"/>
      <c r="E74" s="1146"/>
      <c r="F74" s="1146"/>
      <c r="G74" s="1146">
        <f>SUM(G14:G73)</f>
        <v>26372144</v>
      </c>
      <c r="H74" s="1147">
        <f>SUM(H14:H73)</f>
        <v>84963601</v>
      </c>
      <c r="I74" s="1148">
        <f t="shared" si="0"/>
        <v>3.2217176199250237</v>
      </c>
    </row>
    <row r="75" spans="1:11">
      <c r="A75" s="1600" t="s">
        <v>893</v>
      </c>
    </row>
    <row r="76" spans="1:11">
      <c r="B76" s="13"/>
      <c r="C76" s="13"/>
      <c r="D76" s="1" t="s">
        <v>782</v>
      </c>
      <c r="E76" s="13"/>
      <c r="F76" s="13"/>
      <c r="G76" s="13"/>
      <c r="H76" s="13"/>
      <c r="I76" s="13"/>
    </row>
    <row r="77" spans="1:11">
      <c r="B77" s="13"/>
      <c r="C77" s="13"/>
      <c r="D77" s="13"/>
      <c r="E77" s="13"/>
      <c r="F77" s="13"/>
      <c r="G77" s="13"/>
      <c r="H77" s="13"/>
      <c r="I77" s="13"/>
    </row>
    <row r="78" spans="1:11">
      <c r="B78" s="13"/>
      <c r="C78" s="13"/>
      <c r="D78" s="13"/>
      <c r="E78" s="13"/>
      <c r="F78" s="13"/>
      <c r="G78" s="439"/>
      <c r="H78" s="1149"/>
      <c r="I78" s="13"/>
    </row>
    <row r="79" spans="1:11">
      <c r="B79" s="13"/>
      <c r="C79" s="13"/>
      <c r="D79" s="13"/>
      <c r="E79" s="13"/>
      <c r="F79" s="13"/>
      <c r="G79" s="1150"/>
      <c r="H79" s="1149"/>
      <c r="I79" s="1151"/>
    </row>
    <row r="80" spans="1:11">
      <c r="B80" s="13"/>
      <c r="C80" s="13"/>
      <c r="D80" s="13"/>
      <c r="E80" s="13"/>
      <c r="F80" s="13"/>
      <c r="G80" s="13"/>
      <c r="H80" s="13"/>
      <c r="I80" s="13"/>
    </row>
    <row r="81" spans="1:9">
      <c r="B81" s="13"/>
      <c r="C81" s="13"/>
      <c r="D81" s="13"/>
      <c r="E81" s="13"/>
      <c r="F81" s="13"/>
      <c r="G81" s="13"/>
      <c r="H81" s="13"/>
      <c r="I81" s="13"/>
    </row>
    <row r="82" spans="1:9">
      <c r="B82" s="13"/>
      <c r="C82" s="13"/>
      <c r="D82" s="13"/>
      <c r="E82" s="13"/>
      <c r="F82" s="13"/>
      <c r="G82" s="13"/>
      <c r="H82" s="13"/>
      <c r="I82" s="13"/>
    </row>
    <row r="83" spans="1:9">
      <c r="B83" s="113"/>
    </row>
    <row r="84" spans="1:9">
      <c r="A84" s="1600"/>
    </row>
    <row r="85" spans="1:9">
      <c r="A85" s="1600"/>
      <c r="B85" s="4"/>
    </row>
    <row r="86" spans="1:9">
      <c r="A86" s="1600"/>
      <c r="B86" s="113"/>
    </row>
    <row r="87" spans="1:9">
      <c r="A87" s="1600"/>
      <c r="B87" s="113"/>
    </row>
    <row r="88" spans="1:9">
      <c r="A88" s="1600"/>
      <c r="B88" s="113"/>
    </row>
    <row r="89" spans="1:9">
      <c r="A89" s="1600"/>
      <c r="B89" s="113"/>
    </row>
    <row r="90" spans="1:9">
      <c r="A90" s="1600"/>
      <c r="B90" s="113"/>
    </row>
    <row r="91" spans="1:9">
      <c r="A91" s="1600"/>
      <c r="B91" s="113"/>
    </row>
    <row r="92" spans="1:9">
      <c r="A92" s="1600"/>
      <c r="B92" s="4"/>
    </row>
  </sheetData>
  <printOptions horizontalCentered="1" verticalCentered="1"/>
  <pageMargins left="0.5" right="0.5" top="0.5" bottom="0.5" header="0" footer="0"/>
  <pageSetup scale="6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72"/>
  <sheetViews>
    <sheetView defaultGridColor="0" topLeftCell="A25" colorId="22" zoomScale="75" zoomScaleNormal="75" zoomScaleSheetLayoutView="90" workbookViewId="0">
      <selection activeCell="C32" sqref="C32"/>
    </sheetView>
  </sheetViews>
  <sheetFormatPr defaultColWidth="9.6640625" defaultRowHeight="15"/>
  <cols>
    <col min="1" max="2" width="2.6640625" style="1" customWidth="1"/>
    <col min="3" max="3" width="79" style="1" customWidth="1"/>
    <col min="4" max="4" width="11.77734375" style="1" customWidth="1"/>
    <col min="5" max="16384" width="9.6640625" style="1"/>
  </cols>
  <sheetData>
    <row r="1" spans="1:10" ht="15.75" thickBot="1">
      <c r="A1" s="114" t="s">
        <v>3094</v>
      </c>
      <c r="C1" s="115"/>
      <c r="D1" s="115"/>
    </row>
    <row r="2" spans="1:10">
      <c r="A2" s="116"/>
      <c r="B2" s="117"/>
      <c r="C2" s="117"/>
      <c r="D2" s="118"/>
    </row>
    <row r="3" spans="1:10">
      <c r="A3" s="119"/>
      <c r="B3" s="120"/>
      <c r="C3" s="120"/>
      <c r="D3" s="121"/>
    </row>
    <row r="4" spans="1:10">
      <c r="A4" s="122" t="s">
        <v>1807</v>
      </c>
      <c r="B4" s="120"/>
      <c r="C4" s="120"/>
      <c r="D4" s="121"/>
    </row>
    <row r="5" spans="1:10">
      <c r="A5" s="123"/>
      <c r="B5" s="115"/>
      <c r="C5" s="115"/>
      <c r="D5" s="124"/>
    </row>
    <row r="6" spans="1:10">
      <c r="A6" s="123"/>
      <c r="B6" s="115"/>
      <c r="C6" s="115"/>
      <c r="D6" s="124"/>
    </row>
    <row r="7" spans="1:10">
      <c r="A7" s="123"/>
      <c r="B7" s="115"/>
      <c r="C7" s="115"/>
      <c r="D7" s="124"/>
    </row>
    <row r="8" spans="1:10">
      <c r="A8" s="123"/>
      <c r="B8" s="125" t="s">
        <v>1808</v>
      </c>
      <c r="C8" s="120"/>
      <c r="D8" s="124"/>
    </row>
    <row r="9" spans="1:10">
      <c r="A9" s="123"/>
      <c r="B9" s="125"/>
      <c r="C9" s="125" t="s">
        <v>1809</v>
      </c>
      <c r="D9" s="124"/>
    </row>
    <row r="10" spans="1:10">
      <c r="A10" s="123"/>
      <c r="B10" s="125"/>
      <c r="C10" s="125" t="s">
        <v>2207</v>
      </c>
      <c r="D10" s="124"/>
    </row>
    <row r="11" spans="1:10">
      <c r="A11" s="123"/>
      <c r="B11" s="125"/>
      <c r="C11" s="125" t="s">
        <v>2208</v>
      </c>
      <c r="D11" s="124"/>
    </row>
    <row r="12" spans="1:10">
      <c r="A12" s="123"/>
      <c r="B12" s="125"/>
      <c r="C12" s="125"/>
      <c r="D12" s="124"/>
    </row>
    <row r="13" spans="1:10">
      <c r="A13" s="123"/>
      <c r="B13" s="125" t="s">
        <v>2209</v>
      </c>
      <c r="C13" s="125"/>
      <c r="D13" s="124"/>
    </row>
    <row r="14" spans="1:10">
      <c r="A14" s="123"/>
      <c r="B14" s="125"/>
      <c r="C14" s="125" t="s">
        <v>2210</v>
      </c>
      <c r="D14" s="124"/>
      <c r="J14" s="4"/>
    </row>
    <row r="15" spans="1:10">
      <c r="A15" s="123"/>
      <c r="B15" s="125"/>
      <c r="C15" s="125" t="s">
        <v>1792</v>
      </c>
      <c r="D15" s="124"/>
    </row>
    <row r="16" spans="1:10">
      <c r="A16" s="123"/>
      <c r="B16" s="125"/>
      <c r="C16" s="125" t="s">
        <v>1793</v>
      </c>
      <c r="D16" s="124"/>
    </row>
    <row r="17" spans="1:4">
      <c r="A17" s="123"/>
      <c r="B17" s="125"/>
      <c r="C17" s="125"/>
      <c r="D17" s="124"/>
    </row>
    <row r="18" spans="1:4">
      <c r="A18" s="123"/>
      <c r="B18" s="125" t="s">
        <v>1085</v>
      </c>
      <c r="C18" s="125"/>
      <c r="D18" s="124"/>
    </row>
    <row r="19" spans="1:4">
      <c r="A19" s="123"/>
      <c r="B19" s="125"/>
      <c r="C19" s="125" t="s">
        <v>1086</v>
      </c>
      <c r="D19" s="124"/>
    </row>
    <row r="20" spans="1:4">
      <c r="A20" s="123"/>
      <c r="B20" s="125"/>
      <c r="C20" s="125" t="s">
        <v>1087</v>
      </c>
      <c r="D20" s="124"/>
    </row>
    <row r="21" spans="1:4">
      <c r="A21" s="123"/>
      <c r="B21" s="125"/>
      <c r="C21" s="125"/>
      <c r="D21" s="124"/>
    </row>
    <row r="22" spans="1:4">
      <c r="A22" s="123"/>
      <c r="B22" s="125" t="s">
        <v>1088</v>
      </c>
      <c r="C22" s="125"/>
      <c r="D22" s="124"/>
    </row>
    <row r="23" spans="1:4">
      <c r="A23" s="123"/>
      <c r="B23" s="125"/>
      <c r="C23" s="125" t="s">
        <v>1089</v>
      </c>
      <c r="D23" s="124"/>
    </row>
    <row r="24" spans="1:4">
      <c r="A24" s="123"/>
      <c r="B24" s="125"/>
      <c r="C24" s="125" t="s">
        <v>1090</v>
      </c>
      <c r="D24" s="124"/>
    </row>
    <row r="25" spans="1:4">
      <c r="A25" s="123"/>
      <c r="B25" s="125"/>
      <c r="C25" s="125" t="s">
        <v>1091</v>
      </c>
      <c r="D25" s="124"/>
    </row>
    <row r="26" spans="1:4">
      <c r="A26" s="123"/>
      <c r="B26" s="125"/>
      <c r="C26" s="125" t="s">
        <v>1092</v>
      </c>
      <c r="D26" s="124"/>
    </row>
    <row r="27" spans="1:4">
      <c r="A27" s="123"/>
      <c r="B27" s="125"/>
      <c r="C27" s="125" t="s">
        <v>1093</v>
      </c>
      <c r="D27" s="124"/>
    </row>
    <row r="28" spans="1:4">
      <c r="A28" s="123"/>
      <c r="B28" s="125"/>
      <c r="C28" s="125" t="s">
        <v>1094</v>
      </c>
      <c r="D28" s="124"/>
    </row>
    <row r="29" spans="1:4">
      <c r="A29" s="123"/>
      <c r="B29" s="125"/>
      <c r="C29" s="125"/>
      <c r="D29" s="124"/>
    </row>
    <row r="30" spans="1:4">
      <c r="A30" s="123"/>
      <c r="B30" s="125" t="s">
        <v>1095</v>
      </c>
      <c r="C30" s="125"/>
      <c r="D30" s="124"/>
    </row>
    <row r="31" spans="1:4">
      <c r="A31" s="123"/>
      <c r="B31" s="125"/>
      <c r="C31" s="125" t="s">
        <v>1096</v>
      </c>
      <c r="D31" s="124"/>
    </row>
    <row r="32" spans="1:4">
      <c r="A32" s="123"/>
      <c r="B32" s="125"/>
      <c r="C32" s="125" t="s">
        <v>1097</v>
      </c>
      <c r="D32" s="124"/>
    </row>
    <row r="33" spans="1:4">
      <c r="A33" s="123"/>
      <c r="B33" s="125"/>
      <c r="C33" s="125" t="s">
        <v>1098</v>
      </c>
      <c r="D33" s="124"/>
    </row>
    <row r="34" spans="1:4">
      <c r="A34" s="123"/>
      <c r="B34" s="125"/>
      <c r="C34" s="125"/>
      <c r="D34" s="124"/>
    </row>
    <row r="35" spans="1:4">
      <c r="A35" s="123"/>
      <c r="B35" s="125" t="s">
        <v>1099</v>
      </c>
      <c r="C35" s="125"/>
      <c r="D35" s="124"/>
    </row>
    <row r="36" spans="1:4">
      <c r="A36" s="123"/>
      <c r="B36" s="125"/>
      <c r="C36" s="125" t="s">
        <v>1100</v>
      </c>
      <c r="D36" s="124"/>
    </row>
    <row r="37" spans="1:4">
      <c r="A37" s="123"/>
      <c r="B37" s="125"/>
      <c r="C37" s="125" t="s">
        <v>1101</v>
      </c>
      <c r="D37" s="124"/>
    </row>
    <row r="38" spans="1:4">
      <c r="A38" s="123"/>
      <c r="B38" s="125"/>
      <c r="C38" s="125"/>
      <c r="D38" s="124"/>
    </row>
    <row r="39" spans="1:4">
      <c r="A39" s="123"/>
      <c r="B39" s="125" t="s">
        <v>1102</v>
      </c>
      <c r="C39" s="125"/>
      <c r="D39" s="124"/>
    </row>
    <row r="40" spans="1:4">
      <c r="A40" s="123"/>
      <c r="B40" s="125"/>
      <c r="C40" s="125" t="s">
        <v>1103</v>
      </c>
      <c r="D40" s="124"/>
    </row>
    <row r="41" spans="1:4">
      <c r="A41" s="123"/>
      <c r="B41" s="125"/>
      <c r="C41" s="125" t="s">
        <v>1104</v>
      </c>
      <c r="D41" s="124"/>
    </row>
    <row r="42" spans="1:4">
      <c r="A42" s="123"/>
      <c r="B42" s="125"/>
      <c r="C42" s="125" t="s">
        <v>2056</v>
      </c>
      <c r="D42" s="124"/>
    </row>
    <row r="43" spans="1:4">
      <c r="A43" s="123"/>
      <c r="B43" s="125"/>
      <c r="C43" s="125"/>
      <c r="D43" s="124"/>
    </row>
    <row r="44" spans="1:4">
      <c r="A44" s="123"/>
      <c r="B44" s="125" t="s">
        <v>2057</v>
      </c>
      <c r="C44" s="125"/>
      <c r="D44" s="124"/>
    </row>
    <row r="45" spans="1:4">
      <c r="A45" s="123"/>
      <c r="B45" s="125"/>
      <c r="C45" s="125" t="s">
        <v>2058</v>
      </c>
      <c r="D45" s="124"/>
    </row>
    <row r="46" spans="1:4">
      <c r="A46" s="123"/>
      <c r="B46" s="125"/>
      <c r="C46" s="125" t="s">
        <v>2059</v>
      </c>
      <c r="D46" s="124"/>
    </row>
    <row r="47" spans="1:4">
      <c r="A47" s="123"/>
      <c r="B47" s="125"/>
      <c r="C47" s="125"/>
      <c r="D47" s="124"/>
    </row>
    <row r="48" spans="1:4">
      <c r="A48" s="123"/>
      <c r="B48" s="125" t="s">
        <v>2060</v>
      </c>
      <c r="C48" s="125"/>
      <c r="D48" s="124"/>
    </row>
    <row r="49" spans="1:4">
      <c r="A49" s="123"/>
      <c r="B49" s="125"/>
      <c r="C49" s="125" t="s">
        <v>2061</v>
      </c>
      <c r="D49" s="124"/>
    </row>
    <row r="50" spans="1:4">
      <c r="A50" s="123"/>
      <c r="B50" s="125"/>
      <c r="C50" s="125"/>
      <c r="D50" s="124"/>
    </row>
    <row r="51" spans="1:4">
      <c r="A51" s="123"/>
      <c r="B51" s="125" t="s">
        <v>2062</v>
      </c>
      <c r="C51" s="125"/>
      <c r="D51" s="124"/>
    </row>
    <row r="52" spans="1:4">
      <c r="A52" s="123"/>
      <c r="B52" s="125"/>
      <c r="C52" s="125" t="s">
        <v>2063</v>
      </c>
      <c r="D52" s="124"/>
    </row>
    <row r="53" spans="1:4">
      <c r="A53" s="123"/>
      <c r="B53" s="125"/>
      <c r="C53" s="125" t="s">
        <v>2064</v>
      </c>
      <c r="D53" s="124"/>
    </row>
    <row r="54" spans="1:4">
      <c r="A54" s="123"/>
      <c r="B54" s="120"/>
      <c r="C54" s="120"/>
      <c r="D54" s="124"/>
    </row>
    <row r="55" spans="1:4">
      <c r="A55" s="123"/>
      <c r="B55" s="115"/>
      <c r="C55" s="115"/>
      <c r="D55" s="124"/>
    </row>
    <row r="56" spans="1:4" ht="15.75" thickBot="1">
      <c r="A56" s="126"/>
      <c r="B56" s="127"/>
      <c r="C56" s="127"/>
      <c r="D56" s="128"/>
    </row>
    <row r="57" spans="1:4">
      <c r="A57" s="115"/>
      <c r="B57" s="115"/>
      <c r="C57" s="115"/>
      <c r="D57" s="115" t="s">
        <v>2065</v>
      </c>
    </row>
    <row r="58" spans="1:4">
      <c r="A58" s="115"/>
      <c r="B58" s="115"/>
      <c r="C58" s="115"/>
      <c r="D58" s="115"/>
    </row>
    <row r="59" spans="1:4">
      <c r="A59" s="13"/>
      <c r="B59" s="13"/>
      <c r="C59" s="13"/>
      <c r="D59" s="13"/>
    </row>
    <row r="63" spans="1:4" ht="18">
      <c r="C63" s="129"/>
    </row>
    <row r="64" spans="1:4" ht="18">
      <c r="C64" s="129"/>
    </row>
    <row r="65" spans="3:3">
      <c r="C65" s="113"/>
    </row>
    <row r="66" spans="3:3">
      <c r="C66" s="113"/>
    </row>
    <row r="67" spans="3:3">
      <c r="C67" s="113"/>
    </row>
    <row r="68" spans="3:3">
      <c r="C68" s="113"/>
    </row>
    <row r="69" spans="3:3">
      <c r="C69" s="113"/>
    </row>
    <row r="70" spans="3:3">
      <c r="C70" s="113"/>
    </row>
    <row r="71" spans="3:3">
      <c r="C71" s="113"/>
    </row>
    <row r="72" spans="3:3">
      <c r="C72" s="113"/>
    </row>
  </sheetData>
  <printOptions horizontalCentered="1" verticalCentered="1"/>
  <pageMargins left="0.5" right="0.5" top="0.5" bottom="0.5" header="0.5" footer="0.5"/>
  <pageSetup scale="82"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Y61"/>
  <sheetViews>
    <sheetView defaultGridColor="0" colorId="22" zoomScale="70" zoomScaleNormal="70" workbookViewId="0">
      <selection activeCell="F45" sqref="F45"/>
    </sheetView>
  </sheetViews>
  <sheetFormatPr defaultColWidth="9.6640625" defaultRowHeight="15"/>
  <cols>
    <col min="1" max="1" width="4.6640625" style="1" customWidth="1"/>
    <col min="2" max="2" width="55.77734375" style="1" customWidth="1"/>
    <col min="3" max="5" width="14.77734375" style="1" customWidth="1"/>
    <col min="6" max="6" width="16.6640625" style="1" customWidth="1"/>
    <col min="7" max="7" width="14.77734375" style="1" customWidth="1"/>
    <col min="8" max="16384" width="9.6640625" style="1"/>
  </cols>
  <sheetData>
    <row r="1" spans="1:25" ht="18.75" customHeight="1" thickBot="1">
      <c r="A1" s="2" t="str">
        <f>'Data Sheet'!$A$49</f>
        <v>Annual Report of The Brooklyn Union Gas Company d/b/a National Grid New York</v>
      </c>
      <c r="F1" s="226" t="str">
        <f>'Data Sheet'!$A$45</f>
        <v>Year ended December 31, 2016</v>
      </c>
      <c r="G1" s="13"/>
      <c r="Y1" s="722"/>
    </row>
    <row r="2" spans="1:25" ht="12.95" customHeight="1">
      <c r="A2" s="6"/>
      <c r="B2" s="7"/>
      <c r="C2" s="7"/>
      <c r="D2" s="7"/>
      <c r="E2" s="7"/>
      <c r="F2" s="7"/>
      <c r="G2" s="9"/>
    </row>
    <row r="3" spans="1:25" ht="16.5" customHeight="1">
      <c r="A3" s="10" t="s">
        <v>783</v>
      </c>
      <c r="B3" s="13"/>
      <c r="C3" s="13"/>
      <c r="D3" s="13"/>
      <c r="E3" s="13"/>
      <c r="F3" s="13"/>
      <c r="G3" s="14"/>
    </row>
    <row r="4" spans="1:25" ht="12.95" customHeight="1">
      <c r="A4" s="73"/>
      <c r="G4" s="43"/>
    </row>
    <row r="5" spans="1:25" ht="12.95" customHeight="1">
      <c r="A5" s="73"/>
      <c r="B5" s="1" t="s">
        <v>784</v>
      </c>
      <c r="G5" s="43"/>
    </row>
    <row r="6" spans="1:25" ht="12.95" customHeight="1">
      <c r="A6" s="73"/>
      <c r="B6" s="1" t="s">
        <v>785</v>
      </c>
      <c r="G6" s="43"/>
    </row>
    <row r="7" spans="1:25" ht="12.95" customHeight="1">
      <c r="A7" s="73"/>
      <c r="B7" s="1" t="s">
        <v>786</v>
      </c>
      <c r="G7" s="43"/>
    </row>
    <row r="8" spans="1:25" ht="12.95" customHeight="1">
      <c r="A8" s="73"/>
      <c r="B8" s="1" t="s">
        <v>787</v>
      </c>
      <c r="G8" s="43"/>
    </row>
    <row r="9" spans="1:25" ht="12.95" customHeight="1">
      <c r="A9" s="73"/>
      <c r="B9" s="1" t="s">
        <v>1433</v>
      </c>
      <c r="G9" s="43"/>
    </row>
    <row r="10" spans="1:25" ht="12.95" customHeight="1">
      <c r="A10" s="73"/>
      <c r="B10" s="1" t="s">
        <v>1434</v>
      </c>
      <c r="G10" s="43"/>
    </row>
    <row r="11" spans="1:25" ht="12.95" customHeight="1">
      <c r="A11" s="73"/>
      <c r="B11" s="1" t="s">
        <v>1052</v>
      </c>
      <c r="G11" s="43"/>
    </row>
    <row r="12" spans="1:25" ht="12.95" customHeight="1">
      <c r="A12" s="270"/>
      <c r="B12" s="23"/>
      <c r="C12" s="23"/>
      <c r="D12" s="23"/>
      <c r="E12" s="23"/>
      <c r="F12" s="23"/>
      <c r="G12" s="24"/>
    </row>
    <row r="13" spans="1:25" ht="12.95" customHeight="1">
      <c r="A13" s="1152"/>
      <c r="B13" s="42"/>
      <c r="C13" s="42"/>
      <c r="D13" s="42" t="s">
        <v>516</v>
      </c>
      <c r="E13" s="42" t="s">
        <v>1053</v>
      </c>
      <c r="F13" s="42"/>
      <c r="G13" s="31" t="s">
        <v>1054</v>
      </c>
    </row>
    <row r="14" spans="1:25" ht="12.95" customHeight="1">
      <c r="A14" s="1152"/>
      <c r="B14" s="30" t="s">
        <v>1055</v>
      </c>
      <c r="C14" s="30" t="s">
        <v>1213</v>
      </c>
      <c r="D14" s="30" t="s">
        <v>759</v>
      </c>
      <c r="E14" s="30" t="s">
        <v>759</v>
      </c>
      <c r="F14" s="30" t="s">
        <v>1214</v>
      </c>
      <c r="G14" s="31" t="s">
        <v>1215</v>
      </c>
    </row>
    <row r="15" spans="1:25" ht="12.95" customHeight="1">
      <c r="A15" s="1152"/>
      <c r="B15" s="30" t="s">
        <v>1216</v>
      </c>
      <c r="C15" s="30" t="s">
        <v>1217</v>
      </c>
      <c r="D15" s="30" t="s">
        <v>1218</v>
      </c>
      <c r="E15" s="30" t="s">
        <v>1219</v>
      </c>
      <c r="F15" s="42"/>
      <c r="G15" s="31" t="s">
        <v>1220</v>
      </c>
    </row>
    <row r="16" spans="1:25" ht="12.95" customHeight="1">
      <c r="A16" s="1153" t="s">
        <v>1973</v>
      </c>
      <c r="B16" s="42"/>
      <c r="C16" s="42"/>
      <c r="D16" s="42"/>
      <c r="E16" s="42"/>
      <c r="F16" s="42"/>
      <c r="G16" s="31" t="s">
        <v>1221</v>
      </c>
    </row>
    <row r="17" spans="1:7">
      <c r="A17" s="1154" t="s">
        <v>1979</v>
      </c>
      <c r="B17" s="37" t="s">
        <v>2070</v>
      </c>
      <c r="C17" s="37" t="s">
        <v>2071</v>
      </c>
      <c r="D17" s="37" t="s">
        <v>514</v>
      </c>
      <c r="E17" s="37" t="s">
        <v>564</v>
      </c>
      <c r="F17" s="37" t="s">
        <v>1335</v>
      </c>
      <c r="G17" s="38" t="s">
        <v>1336</v>
      </c>
    </row>
    <row r="18" spans="1:7">
      <c r="A18" s="1153">
        <v>1</v>
      </c>
      <c r="B18" s="1156" t="s">
        <v>2921</v>
      </c>
      <c r="C18" s="1096"/>
      <c r="D18" s="1096"/>
      <c r="E18" s="1096">
        <v>1524912</v>
      </c>
      <c r="F18" s="1157">
        <v>733824</v>
      </c>
      <c r="G18" s="1166">
        <f>F18/E18</f>
        <v>0.48122383455569895</v>
      </c>
    </row>
    <row r="19" spans="1:7" ht="12.95" customHeight="1">
      <c r="A19" s="1153">
        <v>2</v>
      </c>
      <c r="B19" s="1156" t="s">
        <v>2922</v>
      </c>
      <c r="C19" s="1096"/>
      <c r="D19" s="1096"/>
      <c r="E19" s="1096">
        <v>6462547</v>
      </c>
      <c r="F19" s="1096">
        <v>1292161</v>
      </c>
      <c r="G19" s="1166">
        <f t="shared" ref="G19:G27" si="0">F19/E19</f>
        <v>0.19994608936693226</v>
      </c>
    </row>
    <row r="20" spans="1:7" ht="12.95" customHeight="1">
      <c r="A20" s="1153">
        <v>3</v>
      </c>
      <c r="B20" s="1156" t="s">
        <v>2923</v>
      </c>
      <c r="C20" s="1096"/>
      <c r="D20" s="1096"/>
      <c r="E20" s="1096">
        <v>113478</v>
      </c>
      <c r="F20" s="1096">
        <v>164689</v>
      </c>
      <c r="G20" s="1166">
        <f t="shared" si="0"/>
        <v>1.4512857117679199</v>
      </c>
    </row>
    <row r="21" spans="1:7" ht="12.95" customHeight="1">
      <c r="A21" s="1153">
        <v>4</v>
      </c>
      <c r="B21" s="1156" t="s">
        <v>2924</v>
      </c>
      <c r="C21" s="1096"/>
      <c r="D21" s="1096"/>
      <c r="E21" s="1096">
        <v>2245576</v>
      </c>
      <c r="F21" s="1096">
        <v>2226755</v>
      </c>
      <c r="G21" s="1166">
        <f t="shared" si="0"/>
        <v>0.99161863147807061</v>
      </c>
    </row>
    <row r="22" spans="1:7" ht="12.95" customHeight="1">
      <c r="A22" s="1153">
        <v>5</v>
      </c>
      <c r="B22" s="1164" t="s">
        <v>2925</v>
      </c>
      <c r="C22" s="1165"/>
      <c r="D22" s="1165"/>
      <c r="E22" s="1165">
        <v>19382861</v>
      </c>
      <c r="F22" s="1165">
        <v>3273482</v>
      </c>
      <c r="G22" s="1166">
        <f t="shared" si="0"/>
        <v>0.16888538797239477</v>
      </c>
    </row>
    <row r="23" spans="1:7" ht="12.95" customHeight="1">
      <c r="A23" s="1153">
        <v>6</v>
      </c>
      <c r="B23" s="1164" t="s">
        <v>2926</v>
      </c>
      <c r="C23" s="1165"/>
      <c r="D23" s="1165"/>
      <c r="E23" s="1165">
        <v>1860176</v>
      </c>
      <c r="F23" s="1165">
        <v>511208</v>
      </c>
      <c r="G23" s="1166">
        <f t="shared" si="0"/>
        <v>0.27481700656281988</v>
      </c>
    </row>
    <row r="24" spans="1:7" ht="12.95" customHeight="1">
      <c r="A24" s="1153">
        <v>7</v>
      </c>
      <c r="B24" s="1164" t="s">
        <v>2927</v>
      </c>
      <c r="C24" s="1165"/>
      <c r="D24" s="1165"/>
      <c r="E24" s="1165">
        <v>2089693</v>
      </c>
      <c r="F24" s="1165">
        <v>1535615</v>
      </c>
      <c r="G24" s="1166">
        <f t="shared" si="0"/>
        <v>0.73485196150822152</v>
      </c>
    </row>
    <row r="25" spans="1:7" ht="12.95" customHeight="1">
      <c r="A25" s="1153">
        <v>8</v>
      </c>
      <c r="B25" s="1164"/>
      <c r="C25" s="1165"/>
      <c r="D25" s="1165"/>
      <c r="E25" s="1165"/>
      <c r="F25" s="1165"/>
      <c r="G25" s="1166"/>
    </row>
    <row r="26" spans="1:7" ht="12.95" customHeight="1">
      <c r="A26" s="1153">
        <v>9</v>
      </c>
      <c r="B26" s="1164" t="s">
        <v>2928</v>
      </c>
      <c r="C26" s="1165"/>
      <c r="D26" s="1165"/>
      <c r="E26" s="1165"/>
      <c r="F26" s="1165">
        <v>823563</v>
      </c>
      <c r="G26" s="1166" t="s">
        <v>516</v>
      </c>
    </row>
    <row r="27" spans="1:7" ht="12.95" customHeight="1">
      <c r="A27" s="1153">
        <v>10</v>
      </c>
      <c r="B27" s="1164" t="s">
        <v>2929</v>
      </c>
      <c r="C27" s="1165"/>
      <c r="D27" s="1165"/>
      <c r="E27" s="1165">
        <v>66006773</v>
      </c>
      <c r="F27" s="1165">
        <v>241706222</v>
      </c>
      <c r="G27" s="1166">
        <f t="shared" si="0"/>
        <v>3.6618397024196288</v>
      </c>
    </row>
    <row r="28" spans="1:7" ht="12.95" customHeight="1">
      <c r="A28" s="1153">
        <v>11</v>
      </c>
      <c r="B28" s="1164"/>
      <c r="C28" s="1165"/>
      <c r="D28" s="1165"/>
      <c r="E28" s="1165"/>
      <c r="F28" s="1165"/>
      <c r="G28" s="1166"/>
    </row>
    <row r="29" spans="1:7" ht="12.95" customHeight="1">
      <c r="A29" s="1153">
        <v>12</v>
      </c>
      <c r="B29" s="1158"/>
      <c r="C29" s="1159"/>
      <c r="D29" s="1159"/>
      <c r="E29" s="1159"/>
      <c r="F29" s="1159"/>
      <c r="G29" s="134" t="str">
        <f t="shared" ref="G29:G45" si="1">IF(ISERR(+F29/E29)," ",(+F29/E29))</f>
        <v xml:space="preserve"> </v>
      </c>
    </row>
    <row r="30" spans="1:7" ht="12.95" customHeight="1">
      <c r="A30" s="1153">
        <v>13</v>
      </c>
      <c r="B30" s="1158"/>
      <c r="C30" s="1159"/>
      <c r="D30" s="1159"/>
      <c r="E30" s="1159"/>
      <c r="F30" s="1159"/>
      <c r="G30" s="134" t="str">
        <f t="shared" si="1"/>
        <v xml:space="preserve"> </v>
      </c>
    </row>
    <row r="31" spans="1:7" ht="12.95" customHeight="1">
      <c r="A31" s="1153">
        <v>14</v>
      </c>
      <c r="B31" s="1158"/>
      <c r="C31" s="1159"/>
      <c r="D31" s="1159"/>
      <c r="E31" s="1159"/>
      <c r="F31" s="1159"/>
      <c r="G31" s="134" t="str">
        <f t="shared" si="1"/>
        <v xml:space="preserve"> </v>
      </c>
    </row>
    <row r="32" spans="1:7" ht="12.95" customHeight="1">
      <c r="A32" s="1153">
        <v>15</v>
      </c>
      <c r="B32" s="1158"/>
      <c r="C32" s="1159"/>
      <c r="D32" s="1159"/>
      <c r="E32" s="1159"/>
      <c r="F32" s="1159"/>
      <c r="G32" s="134" t="str">
        <f t="shared" si="1"/>
        <v xml:space="preserve"> </v>
      </c>
    </row>
    <row r="33" spans="1:7" ht="12.95" customHeight="1">
      <c r="A33" s="1153">
        <v>16</v>
      </c>
      <c r="B33" s="1158"/>
      <c r="C33" s="1159"/>
      <c r="D33" s="1159"/>
      <c r="E33" s="1159"/>
      <c r="F33" s="1159"/>
      <c r="G33" s="134" t="str">
        <f t="shared" si="1"/>
        <v xml:space="preserve"> </v>
      </c>
    </row>
    <row r="34" spans="1:7" ht="12.95" customHeight="1">
      <c r="A34" s="1153">
        <v>17</v>
      </c>
      <c r="B34" s="1158"/>
      <c r="C34" s="1159"/>
      <c r="D34" s="1159"/>
      <c r="E34" s="1159"/>
      <c r="F34" s="1159"/>
      <c r="G34" s="134" t="str">
        <f t="shared" si="1"/>
        <v xml:space="preserve"> </v>
      </c>
    </row>
    <row r="35" spans="1:7" ht="12.95" customHeight="1">
      <c r="A35" s="1153">
        <v>18</v>
      </c>
      <c r="B35" s="1158"/>
      <c r="C35" s="1159"/>
      <c r="D35" s="1159"/>
      <c r="E35" s="1159"/>
      <c r="F35" s="1159"/>
      <c r="G35" s="134" t="str">
        <f t="shared" si="1"/>
        <v xml:space="preserve"> </v>
      </c>
    </row>
    <row r="36" spans="1:7" ht="12.95" customHeight="1">
      <c r="A36" s="1153">
        <v>19</v>
      </c>
      <c r="B36" s="1158"/>
      <c r="C36" s="1159"/>
      <c r="D36" s="1159"/>
      <c r="E36" s="1159"/>
      <c r="F36" s="1159"/>
      <c r="G36" s="134" t="str">
        <f t="shared" si="1"/>
        <v xml:space="preserve"> </v>
      </c>
    </row>
    <row r="37" spans="1:7" ht="12.95" customHeight="1">
      <c r="A37" s="1153">
        <v>20</v>
      </c>
      <c r="B37" s="1158"/>
      <c r="C37" s="1159"/>
      <c r="D37" s="1159"/>
      <c r="E37" s="1159"/>
      <c r="F37" s="1159"/>
      <c r="G37" s="134" t="str">
        <f t="shared" si="1"/>
        <v xml:space="preserve"> </v>
      </c>
    </row>
    <row r="38" spans="1:7" ht="12.95" customHeight="1">
      <c r="A38" s="1153">
        <v>21</v>
      </c>
      <c r="B38" s="1158"/>
      <c r="C38" s="1159"/>
      <c r="D38" s="1159"/>
      <c r="E38" s="1159"/>
      <c r="F38" s="1159"/>
      <c r="G38" s="134" t="str">
        <f t="shared" si="1"/>
        <v xml:space="preserve"> </v>
      </c>
    </row>
    <row r="39" spans="1:7" ht="12.95" customHeight="1">
      <c r="A39" s="1153">
        <v>22</v>
      </c>
      <c r="B39" s="1158"/>
      <c r="C39" s="1159"/>
      <c r="D39" s="1159"/>
      <c r="E39" s="1159"/>
      <c r="F39" s="1159"/>
      <c r="G39" s="134" t="str">
        <f t="shared" si="1"/>
        <v xml:space="preserve"> </v>
      </c>
    </row>
    <row r="40" spans="1:7" ht="12.95" customHeight="1">
      <c r="A40" s="1153">
        <v>23</v>
      </c>
      <c r="B40" s="1158"/>
      <c r="C40" s="1159"/>
      <c r="D40" s="1159"/>
      <c r="E40" s="1159"/>
      <c r="F40" s="1159"/>
      <c r="G40" s="134" t="str">
        <f t="shared" si="1"/>
        <v xml:space="preserve"> </v>
      </c>
    </row>
    <row r="41" spans="1:7" ht="12.95" customHeight="1">
      <c r="A41" s="1153">
        <v>24</v>
      </c>
      <c r="B41" s="1158"/>
      <c r="C41" s="1159"/>
      <c r="D41" s="1159"/>
      <c r="E41" s="1159"/>
      <c r="F41" s="1159"/>
      <c r="G41" s="134" t="str">
        <f t="shared" si="1"/>
        <v xml:space="preserve"> </v>
      </c>
    </row>
    <row r="42" spans="1:7" ht="12.95" customHeight="1">
      <c r="A42" s="1153">
        <v>25</v>
      </c>
      <c r="B42" s="1158"/>
      <c r="C42" s="1159"/>
      <c r="D42" s="1159"/>
      <c r="E42" s="1159"/>
      <c r="F42" s="1159"/>
      <c r="G42" s="134" t="str">
        <f t="shared" si="1"/>
        <v xml:space="preserve"> </v>
      </c>
    </row>
    <row r="43" spans="1:7" ht="12.95" customHeight="1">
      <c r="A43" s="1153">
        <v>26</v>
      </c>
      <c r="B43" s="1158"/>
      <c r="C43" s="1159"/>
      <c r="D43" s="1159"/>
      <c r="E43" s="1159"/>
      <c r="F43" s="1159"/>
      <c r="G43" s="134" t="str">
        <f t="shared" si="1"/>
        <v xml:space="preserve"> </v>
      </c>
    </row>
    <row r="44" spans="1:7" ht="12.95" customHeight="1">
      <c r="A44" s="1153">
        <v>27</v>
      </c>
      <c r="B44" s="1158"/>
      <c r="C44" s="1159"/>
      <c r="D44" s="1159"/>
      <c r="E44" s="1159"/>
      <c r="F44" s="1159"/>
      <c r="G44" s="134" t="str">
        <f t="shared" si="1"/>
        <v xml:space="preserve"> </v>
      </c>
    </row>
    <row r="45" spans="1:7" ht="15.75" thickBot="1">
      <c r="A45" s="1155">
        <v>28</v>
      </c>
      <c r="B45" s="1160" t="s">
        <v>1681</v>
      </c>
      <c r="C45" s="1161"/>
      <c r="D45" s="1162">
        <f>SUM(D18:D44)</f>
        <v>0</v>
      </c>
      <c r="E45" s="1162">
        <f>SUM(E18:E44)</f>
        <v>99686016</v>
      </c>
      <c r="F45" s="880">
        <f>SUM(F18:F44)</f>
        <v>252267519</v>
      </c>
      <c r="G45" s="1163">
        <f t="shared" si="1"/>
        <v>2.5306209348360356</v>
      </c>
    </row>
    <row r="46" spans="1:7">
      <c r="B46" s="4"/>
      <c r="C46" s="4"/>
      <c r="D46" s="4"/>
      <c r="E46" s="4"/>
      <c r="F46" s="4"/>
      <c r="G46" s="4" t="s">
        <v>2284</v>
      </c>
    </row>
    <row r="47" spans="1:7">
      <c r="A47" s="13" t="s">
        <v>1222</v>
      </c>
      <c r="B47" s="13"/>
      <c r="C47" s="13"/>
      <c r="D47" s="13"/>
      <c r="E47" s="13"/>
      <c r="F47" s="13"/>
      <c r="G47" s="13"/>
    </row>
    <row r="49" spans="2:6">
      <c r="E49" s="439"/>
      <c r="F49" s="439"/>
    </row>
    <row r="53" spans="2:6">
      <c r="B53" s="113"/>
    </row>
    <row r="56" spans="2:6">
      <c r="B56" s="113"/>
    </row>
    <row r="57" spans="2:6">
      <c r="B57" s="113"/>
    </row>
    <row r="58" spans="2:6">
      <c r="B58" s="113"/>
    </row>
    <row r="59" spans="2:6">
      <c r="B59" s="113"/>
    </row>
    <row r="60" spans="2:6">
      <c r="B60" s="113"/>
    </row>
    <row r="61" spans="2:6">
      <c r="B61" s="113"/>
    </row>
  </sheetData>
  <printOptions horizontalCentered="1" verticalCentered="1"/>
  <pageMargins left="0.5" right="0.5" top="0.5" bottom="0.5" header="0" footer="0"/>
  <pageSetup scale="78"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210"/>
  <sheetViews>
    <sheetView defaultGridColor="0" topLeftCell="A181" colorId="22" zoomScale="70" zoomScaleNormal="70" workbookViewId="0"/>
  </sheetViews>
  <sheetFormatPr defaultColWidth="9.6640625" defaultRowHeight="15"/>
  <cols>
    <col min="1" max="1" width="4.6640625" style="1" customWidth="1"/>
    <col min="2" max="2" width="45" style="1" customWidth="1"/>
    <col min="3" max="3" width="16.5546875" style="1" customWidth="1"/>
    <col min="4" max="4" width="16" style="1" customWidth="1"/>
    <col min="5" max="5" width="13.88671875" style="1" customWidth="1"/>
    <col min="6" max="6" width="14.21875" style="1" customWidth="1"/>
    <col min="7" max="7" width="11.44140625" style="1" customWidth="1"/>
    <col min="8" max="8" width="9.6640625" style="1"/>
    <col min="9" max="9" width="11.44140625" style="1" bestFit="1" customWidth="1"/>
    <col min="10" max="16384" width="9.6640625" style="1"/>
  </cols>
  <sheetData>
    <row r="1" spans="1:7" ht="15.75" thickBot="1">
      <c r="A1" s="2" t="str">
        <f>'Data Sheet'!$A$49</f>
        <v>Annual Report of The Brooklyn Union Gas Company d/b/a National Grid New York</v>
      </c>
      <c r="F1" s="226" t="str">
        <f>'Data Sheet'!$A$45</f>
        <v>Year ended December 31, 2016</v>
      </c>
      <c r="G1" s="5"/>
    </row>
    <row r="2" spans="1:7">
      <c r="A2" s="6"/>
      <c r="B2" s="7"/>
      <c r="C2" s="7"/>
      <c r="D2" s="7"/>
      <c r="E2" s="7"/>
      <c r="F2" s="7"/>
      <c r="G2" s="9"/>
    </row>
    <row r="3" spans="1:7" ht="15.75">
      <c r="A3" s="1167" t="s">
        <v>2535</v>
      </c>
      <c r="B3" s="637"/>
      <c r="C3" s="637"/>
      <c r="D3" s="637"/>
      <c r="E3" s="637"/>
      <c r="F3" s="637"/>
      <c r="G3" s="638"/>
    </row>
    <row r="4" spans="1:7">
      <c r="A4" s="73"/>
      <c r="G4" s="43"/>
    </row>
    <row r="5" spans="1:7">
      <c r="A5" s="1168" t="s">
        <v>2536</v>
      </c>
      <c r="B5" s="352"/>
      <c r="C5" s="352"/>
      <c r="D5" s="352"/>
      <c r="E5" s="352"/>
      <c r="F5" s="352"/>
      <c r="G5" s="319"/>
    </row>
    <row r="6" spans="1:7">
      <c r="A6" s="1168" t="s">
        <v>2537</v>
      </c>
      <c r="B6" s="352"/>
      <c r="C6" s="352"/>
      <c r="D6" s="352"/>
      <c r="E6" s="352"/>
      <c r="F6" s="352"/>
      <c r="G6" s="319"/>
    </row>
    <row r="7" spans="1:7">
      <c r="A7" s="1169" t="s">
        <v>1223</v>
      </c>
      <c r="G7" s="43"/>
    </row>
    <row r="8" spans="1:7">
      <c r="A8" s="1169" t="s">
        <v>1224</v>
      </c>
      <c r="G8" s="43"/>
    </row>
    <row r="9" spans="1:7">
      <c r="A9" s="1168" t="s">
        <v>2572</v>
      </c>
      <c r="B9" s="352"/>
      <c r="C9" s="352"/>
      <c r="D9" s="352"/>
      <c r="E9" s="352"/>
      <c r="F9" s="352"/>
      <c r="G9" s="319"/>
    </row>
    <row r="10" spans="1:7">
      <c r="A10" s="1169" t="s">
        <v>1225</v>
      </c>
      <c r="G10" s="43"/>
    </row>
    <row r="11" spans="1:7">
      <c r="A11" s="1169" t="s">
        <v>1226</v>
      </c>
      <c r="G11" s="43"/>
    </row>
    <row r="12" spans="1:7">
      <c r="A12" s="1169" t="s">
        <v>1227</v>
      </c>
      <c r="G12" s="43"/>
    </row>
    <row r="13" spans="1:7">
      <c r="A13" s="1169" t="s">
        <v>862</v>
      </c>
      <c r="G13" s="43"/>
    </row>
    <row r="14" spans="1:7">
      <c r="A14" s="1169" t="s">
        <v>863</v>
      </c>
      <c r="G14" s="43"/>
    </row>
    <row r="15" spans="1:7">
      <c r="A15" s="1169" t="s">
        <v>447</v>
      </c>
      <c r="G15" s="43"/>
    </row>
    <row r="16" spans="1:7">
      <c r="A16" s="1169" t="s">
        <v>864</v>
      </c>
      <c r="G16" s="43"/>
    </row>
    <row r="17" spans="1:10">
      <c r="A17" s="270"/>
      <c r="B17" s="23"/>
      <c r="C17" s="23"/>
      <c r="D17" s="23"/>
      <c r="E17" s="23"/>
      <c r="F17" s="23"/>
      <c r="G17" s="24"/>
    </row>
    <row r="18" spans="1:10">
      <c r="A18" s="756"/>
      <c r="B18" s="42"/>
      <c r="C18" s="42"/>
      <c r="D18" s="42"/>
      <c r="E18" s="30" t="s">
        <v>756</v>
      </c>
      <c r="F18" s="30" t="s">
        <v>865</v>
      </c>
      <c r="G18" s="31" t="s">
        <v>1214</v>
      </c>
    </row>
    <row r="19" spans="1:10">
      <c r="A19" s="756"/>
      <c r="B19" s="42"/>
      <c r="C19" s="42"/>
      <c r="D19" s="42"/>
      <c r="E19" s="30" t="s">
        <v>866</v>
      </c>
      <c r="F19" s="30" t="s">
        <v>867</v>
      </c>
      <c r="G19" s="31" t="s">
        <v>755</v>
      </c>
    </row>
    <row r="20" spans="1:10">
      <c r="A20" s="756" t="s">
        <v>1973</v>
      </c>
      <c r="B20" s="30" t="s">
        <v>868</v>
      </c>
      <c r="C20" s="30" t="s">
        <v>759</v>
      </c>
      <c r="D20" s="30" t="s">
        <v>1214</v>
      </c>
      <c r="E20" s="30" t="s">
        <v>1923</v>
      </c>
      <c r="F20" s="30" t="s">
        <v>869</v>
      </c>
      <c r="G20" s="31" t="s">
        <v>870</v>
      </c>
    </row>
    <row r="21" spans="1:10">
      <c r="A21" s="1142" t="s">
        <v>1979</v>
      </c>
      <c r="B21" s="37" t="s">
        <v>2070</v>
      </c>
      <c r="C21" s="37" t="s">
        <v>2071</v>
      </c>
      <c r="D21" s="37" t="s">
        <v>514</v>
      </c>
      <c r="E21" s="37" t="s">
        <v>564</v>
      </c>
      <c r="F21" s="37" t="s">
        <v>1335</v>
      </c>
      <c r="G21" s="38" t="s">
        <v>1336</v>
      </c>
    </row>
    <row r="22" spans="1:10">
      <c r="A22" s="756">
        <v>1</v>
      </c>
      <c r="B22" s="1170" t="s">
        <v>871</v>
      </c>
      <c r="C22" s="1096"/>
      <c r="D22" s="1096"/>
      <c r="E22" s="1096"/>
      <c r="F22" s="1171" t="str">
        <f t="shared" ref="F22:F64" si="0">IF(ISERR(+C22/+E22)," ",(+C22/+E22))</f>
        <v xml:space="preserve"> </v>
      </c>
      <c r="G22" s="1172" t="str">
        <f t="shared" ref="G22:G64" si="1">IF(ISERR(+D22/+C22)," ",(+D22/+C22))</f>
        <v xml:space="preserve"> </v>
      </c>
    </row>
    <row r="23" spans="1:10">
      <c r="A23" s="756">
        <v>2</v>
      </c>
      <c r="B23" s="1156" t="s">
        <v>2930</v>
      </c>
      <c r="C23" s="1096">
        <v>5174632</v>
      </c>
      <c r="D23" s="1157">
        <v>127893938</v>
      </c>
      <c r="E23" s="1096">
        <v>482525</v>
      </c>
      <c r="F23" s="1171">
        <f t="shared" ref="F23:F28" si="2">IF(ISERR(+C23/+E23)," ",(+C23/+E23))</f>
        <v>10.724070255427179</v>
      </c>
      <c r="G23" s="1172">
        <f t="shared" si="1"/>
        <v>24.715561995519682</v>
      </c>
      <c r="H23" s="674"/>
      <c r="I23" s="1173"/>
      <c r="J23" s="674"/>
    </row>
    <row r="24" spans="1:10">
      <c r="A24" s="756">
        <v>3</v>
      </c>
      <c r="B24" s="1156" t="s">
        <v>2931</v>
      </c>
      <c r="C24" s="1096">
        <f>53254757-1</f>
        <v>53254756</v>
      </c>
      <c r="D24" s="1096">
        <v>584152533</v>
      </c>
      <c r="E24" s="1096">
        <v>480994</v>
      </c>
      <c r="F24" s="1171">
        <f t="shared" si="2"/>
        <v>110.71812954007743</v>
      </c>
      <c r="G24" s="1172">
        <f t="shared" si="1"/>
        <v>10.969020926506545</v>
      </c>
      <c r="H24" s="674"/>
      <c r="I24" s="1173"/>
      <c r="J24" s="674"/>
    </row>
    <row r="25" spans="1:10">
      <c r="A25" s="756">
        <v>4</v>
      </c>
      <c r="B25" s="1156" t="s">
        <v>2932</v>
      </c>
      <c r="C25" s="1096">
        <v>9040248</v>
      </c>
      <c r="D25" s="1096">
        <v>69822879</v>
      </c>
      <c r="E25" s="1096">
        <v>11117</v>
      </c>
      <c r="F25" s="1171">
        <f t="shared" si="2"/>
        <v>813.1913285958442</v>
      </c>
      <c r="G25" s="1172">
        <f t="shared" si="1"/>
        <v>7.7235579156678007</v>
      </c>
      <c r="H25" s="674"/>
      <c r="I25" s="1173"/>
      <c r="J25" s="674"/>
    </row>
    <row r="26" spans="1:10">
      <c r="A26" s="756">
        <v>5</v>
      </c>
      <c r="B26" s="1156" t="s">
        <v>2933</v>
      </c>
      <c r="C26" s="1096">
        <v>1940</v>
      </c>
      <c r="D26" s="1096">
        <v>10211</v>
      </c>
      <c r="E26" s="1096">
        <v>6</v>
      </c>
      <c r="F26" s="1171">
        <f t="shared" ref="F26" si="3">IF(ISERR(+C26/+E26)," ",(+C26/+E26))</f>
        <v>323.33333333333331</v>
      </c>
      <c r="G26" s="1172">
        <f t="shared" ref="G26" si="4">IF(ISERR(+D26/+C26)," ",(+D26/+C26))</f>
        <v>5.2634020618556701</v>
      </c>
      <c r="H26" s="674"/>
      <c r="I26" s="1173"/>
      <c r="J26" s="674"/>
    </row>
    <row r="27" spans="1:10">
      <c r="A27" s="756">
        <v>6</v>
      </c>
      <c r="B27" s="1156" t="s">
        <v>2934</v>
      </c>
      <c r="C27" s="1096">
        <v>10055107</v>
      </c>
      <c r="D27" s="1096">
        <v>60552150</v>
      </c>
      <c r="E27" s="1096">
        <v>2242</v>
      </c>
      <c r="F27" s="1171">
        <f t="shared" si="2"/>
        <v>4484.8826940231938</v>
      </c>
      <c r="G27" s="1172">
        <f t="shared" si="1"/>
        <v>6.0220294025712509</v>
      </c>
    </row>
    <row r="28" spans="1:10">
      <c r="A28" s="756">
        <v>7</v>
      </c>
      <c r="B28" s="1156"/>
      <c r="C28" s="1096"/>
      <c r="D28" s="1096"/>
      <c r="E28" s="1096"/>
      <c r="F28" s="1171" t="str">
        <f t="shared" si="2"/>
        <v xml:space="preserve"> </v>
      </c>
      <c r="G28" s="1172" t="str">
        <f t="shared" si="1"/>
        <v xml:space="preserve"> </v>
      </c>
    </row>
    <row r="29" spans="1:10">
      <c r="A29" s="756">
        <v>8</v>
      </c>
      <c r="B29" s="1156"/>
      <c r="C29" s="1096"/>
      <c r="D29" s="1096"/>
      <c r="E29" s="1096"/>
      <c r="F29" s="1171" t="str">
        <f t="shared" si="0"/>
        <v xml:space="preserve"> </v>
      </c>
      <c r="G29" s="1172" t="str">
        <f t="shared" si="1"/>
        <v xml:space="preserve"> </v>
      </c>
    </row>
    <row r="30" spans="1:10">
      <c r="A30" s="756">
        <v>9</v>
      </c>
      <c r="B30" s="1156"/>
      <c r="C30" s="1096"/>
      <c r="D30" s="1096"/>
      <c r="E30" s="1096"/>
      <c r="F30" s="1171" t="str">
        <f t="shared" si="0"/>
        <v xml:space="preserve"> </v>
      </c>
      <c r="G30" s="1172" t="str">
        <f t="shared" si="1"/>
        <v xml:space="preserve"> </v>
      </c>
    </row>
    <row r="31" spans="1:10">
      <c r="A31" s="756">
        <v>10</v>
      </c>
      <c r="B31" s="1156"/>
      <c r="C31" s="1096"/>
      <c r="D31" s="1096"/>
      <c r="E31" s="1096"/>
      <c r="F31" s="1171" t="str">
        <f t="shared" si="0"/>
        <v xml:space="preserve"> </v>
      </c>
      <c r="G31" s="1172" t="str">
        <f t="shared" si="1"/>
        <v xml:space="preserve"> </v>
      </c>
    </row>
    <row r="32" spans="1:10">
      <c r="A32" s="756">
        <v>11</v>
      </c>
      <c r="B32" s="1170"/>
      <c r="C32" s="1096"/>
      <c r="D32" s="1096"/>
      <c r="E32" s="1096"/>
      <c r="F32" s="1171" t="str">
        <f t="shared" si="0"/>
        <v xml:space="preserve"> </v>
      </c>
      <c r="G32" s="1172" t="str">
        <f t="shared" si="1"/>
        <v xml:space="preserve"> </v>
      </c>
    </row>
    <row r="33" spans="1:10">
      <c r="A33" s="756">
        <v>12</v>
      </c>
      <c r="B33" s="27" t="s">
        <v>872</v>
      </c>
      <c r="C33" s="1174">
        <f>SUM(C23:C32)</f>
        <v>77526683</v>
      </c>
      <c r="D33" s="1175">
        <f>SUM(D23:D32)</f>
        <v>842431711</v>
      </c>
      <c r="E33" s="1174">
        <f>SUM(E23:E32)</f>
        <v>976884</v>
      </c>
      <c r="F33" s="1176">
        <f t="shared" si="0"/>
        <v>79.361196416360585</v>
      </c>
      <c r="G33" s="1177">
        <f t="shared" si="1"/>
        <v>10.866345345898521</v>
      </c>
    </row>
    <row r="34" spans="1:10">
      <c r="A34" s="756">
        <v>13</v>
      </c>
      <c r="B34" s="1170" t="s">
        <v>873</v>
      </c>
      <c r="C34" s="1096"/>
      <c r="D34" s="1096"/>
      <c r="E34" s="1096"/>
      <c r="F34" s="1171" t="str">
        <f t="shared" si="0"/>
        <v xml:space="preserve"> </v>
      </c>
      <c r="G34" s="1172" t="str">
        <f t="shared" si="1"/>
        <v xml:space="preserve"> </v>
      </c>
    </row>
    <row r="35" spans="1:10">
      <c r="A35" s="756">
        <v>14</v>
      </c>
      <c r="B35" s="1170"/>
      <c r="C35" s="1096"/>
      <c r="D35" s="1157"/>
      <c r="E35" s="1096"/>
      <c r="F35" s="1171" t="str">
        <f t="shared" si="0"/>
        <v xml:space="preserve"> </v>
      </c>
      <c r="G35" s="1172" t="str">
        <f t="shared" si="1"/>
        <v xml:space="preserve"> </v>
      </c>
    </row>
    <row r="36" spans="1:10">
      <c r="A36" s="756">
        <v>15</v>
      </c>
      <c r="B36" s="1170"/>
      <c r="C36" s="1096"/>
      <c r="D36" s="1096"/>
      <c r="E36" s="1096"/>
      <c r="F36" s="1171" t="str">
        <f t="shared" si="0"/>
        <v xml:space="preserve"> </v>
      </c>
      <c r="G36" s="1172" t="str">
        <f t="shared" si="1"/>
        <v xml:space="preserve"> </v>
      </c>
    </row>
    <row r="37" spans="1:10">
      <c r="A37" s="756">
        <v>16</v>
      </c>
      <c r="B37" s="1170"/>
      <c r="C37" s="1096"/>
      <c r="D37" s="1096"/>
      <c r="E37" s="1096"/>
      <c r="F37" s="1171" t="str">
        <f t="shared" si="0"/>
        <v xml:space="preserve"> </v>
      </c>
      <c r="G37" s="1172" t="str">
        <f t="shared" si="1"/>
        <v xml:space="preserve"> </v>
      </c>
    </row>
    <row r="38" spans="1:10">
      <c r="A38" s="756">
        <v>17</v>
      </c>
      <c r="B38" s="1170"/>
      <c r="C38" s="1096"/>
      <c r="D38" s="1096"/>
      <c r="E38" s="1096"/>
      <c r="F38" s="1171" t="str">
        <f t="shared" si="0"/>
        <v xml:space="preserve"> </v>
      </c>
      <c r="G38" s="1172" t="str">
        <f t="shared" si="1"/>
        <v xml:space="preserve"> </v>
      </c>
    </row>
    <row r="39" spans="1:10">
      <c r="A39" s="756">
        <v>18</v>
      </c>
      <c r="B39" s="1170"/>
      <c r="C39" s="1096"/>
      <c r="D39" s="1096"/>
      <c r="E39" s="1096"/>
      <c r="F39" s="1171" t="str">
        <f t="shared" si="0"/>
        <v xml:space="preserve"> </v>
      </c>
      <c r="G39" s="1172" t="str">
        <f t="shared" si="1"/>
        <v xml:space="preserve"> </v>
      </c>
    </row>
    <row r="40" spans="1:10">
      <c r="A40" s="756">
        <v>19</v>
      </c>
      <c r="B40" s="1170"/>
      <c r="C40" s="1096"/>
      <c r="D40" s="1096"/>
      <c r="E40" s="1096"/>
      <c r="F40" s="1171" t="str">
        <f t="shared" si="0"/>
        <v xml:space="preserve"> </v>
      </c>
      <c r="G40" s="1172" t="str">
        <f t="shared" si="1"/>
        <v xml:space="preserve"> </v>
      </c>
    </row>
    <row r="41" spans="1:10">
      <c r="A41" s="756">
        <v>20</v>
      </c>
      <c r="B41" s="1156"/>
      <c r="C41" s="1096"/>
      <c r="D41" s="1096"/>
      <c r="E41" s="1096"/>
      <c r="F41" s="1171" t="str">
        <f t="shared" si="0"/>
        <v xml:space="preserve"> </v>
      </c>
      <c r="G41" s="1172" t="str">
        <f t="shared" si="1"/>
        <v xml:space="preserve"> </v>
      </c>
    </row>
    <row r="42" spans="1:10">
      <c r="A42" s="756">
        <v>21</v>
      </c>
      <c r="B42" s="1156"/>
      <c r="C42" s="1096"/>
      <c r="D42" s="1096"/>
      <c r="E42" s="1096"/>
      <c r="F42" s="1171" t="str">
        <f t="shared" si="0"/>
        <v xml:space="preserve"> </v>
      </c>
      <c r="G42" s="1172" t="str">
        <f t="shared" si="1"/>
        <v xml:space="preserve"> </v>
      </c>
    </row>
    <row r="43" spans="1:10">
      <c r="A43" s="756">
        <v>22</v>
      </c>
      <c r="B43" s="1156"/>
      <c r="C43" s="1096"/>
      <c r="D43" s="1096"/>
      <c r="E43" s="1096"/>
      <c r="F43" s="1171" t="str">
        <f t="shared" si="0"/>
        <v xml:space="preserve"> </v>
      </c>
      <c r="G43" s="1172" t="str">
        <f t="shared" si="1"/>
        <v xml:space="preserve"> </v>
      </c>
    </row>
    <row r="44" spans="1:10">
      <c r="A44" s="756">
        <v>23</v>
      </c>
      <c r="B44" s="27" t="s">
        <v>872</v>
      </c>
      <c r="C44" s="1178">
        <f>SUM(C35:C43)</f>
        <v>0</v>
      </c>
      <c r="D44" s="1179">
        <f>SUM(D35:D43)</f>
        <v>0</v>
      </c>
      <c r="E44" s="1178">
        <f>SUM(E35:E43)</f>
        <v>0</v>
      </c>
      <c r="F44" s="1178">
        <f t="shared" ref="F44:G44" si="5">SUM(F35:F43)</f>
        <v>0</v>
      </c>
      <c r="G44" s="1179">
        <f t="shared" si="5"/>
        <v>0</v>
      </c>
    </row>
    <row r="45" spans="1:10">
      <c r="A45" s="756">
        <v>24</v>
      </c>
      <c r="B45" s="36" t="s">
        <v>874</v>
      </c>
      <c r="C45" s="1180">
        <f>C33+C44</f>
        <v>77526683</v>
      </c>
      <c r="D45" s="1181">
        <f>D33+D44</f>
        <v>842431711</v>
      </c>
      <c r="E45" s="1180">
        <f>E33+E44</f>
        <v>976884</v>
      </c>
      <c r="F45" s="1176">
        <f t="shared" si="0"/>
        <v>79.361196416360585</v>
      </c>
      <c r="G45" s="1177">
        <f t="shared" si="1"/>
        <v>10.866345345898521</v>
      </c>
      <c r="H45" s="1182"/>
      <c r="I45" s="1182"/>
      <c r="J45" s="1182"/>
    </row>
    <row r="46" spans="1:10">
      <c r="A46" s="756">
        <v>25</v>
      </c>
      <c r="B46" s="1170" t="s">
        <v>875</v>
      </c>
      <c r="C46" s="1096"/>
      <c r="D46" s="1096"/>
      <c r="E46" s="1096"/>
      <c r="F46" s="1171" t="str">
        <f t="shared" si="0"/>
        <v xml:space="preserve"> </v>
      </c>
      <c r="G46" s="1172" t="str">
        <f t="shared" si="1"/>
        <v xml:space="preserve"> </v>
      </c>
    </row>
    <row r="47" spans="1:10">
      <c r="A47" s="756">
        <v>26</v>
      </c>
      <c r="B47" s="1156" t="s">
        <v>2935</v>
      </c>
      <c r="C47" s="1096">
        <f>9863256-1</f>
        <v>9863255</v>
      </c>
      <c r="D47" s="1157">
        <v>89048785</v>
      </c>
      <c r="E47" s="1096">
        <v>35409</v>
      </c>
      <c r="F47" s="1171">
        <f t="shared" si="0"/>
        <v>278.55220424185944</v>
      </c>
      <c r="G47" s="1172">
        <f t="shared" si="1"/>
        <v>9.0283364872955225</v>
      </c>
      <c r="H47" s="674"/>
      <c r="I47" s="1173"/>
      <c r="J47" s="674"/>
    </row>
    <row r="48" spans="1:10">
      <c r="A48" s="756">
        <v>27</v>
      </c>
      <c r="B48" s="1156" t="s">
        <v>2936</v>
      </c>
      <c r="C48" s="1096">
        <v>44069</v>
      </c>
      <c r="D48" s="1096">
        <v>316422</v>
      </c>
      <c r="E48" s="1096">
        <v>31</v>
      </c>
      <c r="F48" s="1171">
        <f t="shared" si="0"/>
        <v>1421.5806451612902</v>
      </c>
      <c r="G48" s="1172">
        <f t="shared" si="1"/>
        <v>7.1801493113072681</v>
      </c>
      <c r="H48" s="674"/>
      <c r="I48" s="1173"/>
      <c r="J48" s="674"/>
    </row>
    <row r="49" spans="1:10">
      <c r="A49" s="756">
        <v>28</v>
      </c>
      <c r="B49" s="1156" t="s">
        <v>2937</v>
      </c>
      <c r="C49" s="1096">
        <v>14112</v>
      </c>
      <c r="D49" s="1096">
        <v>55284</v>
      </c>
      <c r="E49" s="1096">
        <v>2</v>
      </c>
      <c r="F49" s="1171">
        <f t="shared" ref="F49:F50" si="6">IF(ISERR(+C49/+E49)," ",(+C49/+E49))</f>
        <v>7056</v>
      </c>
      <c r="G49" s="1172">
        <f t="shared" ref="G49:G50" si="7">IF(ISERR(+D49/+C49)," ",(+D49/+C49))</f>
        <v>3.9175170068027212</v>
      </c>
      <c r="H49" s="674"/>
      <c r="I49" s="1173"/>
      <c r="J49" s="674"/>
    </row>
    <row r="50" spans="1:10">
      <c r="A50" s="756">
        <v>29</v>
      </c>
      <c r="B50" s="1156" t="s">
        <v>2938</v>
      </c>
      <c r="C50" s="1096">
        <v>1096243</v>
      </c>
      <c r="D50" s="1096">
        <v>4754302</v>
      </c>
      <c r="E50" s="1096">
        <v>59</v>
      </c>
      <c r="F50" s="1171">
        <f t="shared" si="6"/>
        <v>18580.389830508473</v>
      </c>
      <c r="G50" s="1172">
        <f t="shared" si="7"/>
        <v>4.3369052299535777</v>
      </c>
      <c r="H50" s="674"/>
      <c r="I50" s="1173"/>
      <c r="J50" s="674"/>
    </row>
    <row r="51" spans="1:10">
      <c r="A51" s="756">
        <v>30</v>
      </c>
      <c r="B51" s="1156" t="s">
        <v>2939</v>
      </c>
      <c r="C51" s="1096">
        <v>1148937</v>
      </c>
      <c r="D51" s="1096">
        <v>7257487</v>
      </c>
      <c r="E51" s="1096">
        <v>123</v>
      </c>
      <c r="F51" s="1171">
        <f t="shared" si="0"/>
        <v>9340.9512195121952</v>
      </c>
      <c r="G51" s="1172">
        <f t="shared" si="1"/>
        <v>6.3166970860891416</v>
      </c>
      <c r="H51" s="674"/>
      <c r="I51" s="1173"/>
      <c r="J51" s="674"/>
    </row>
    <row r="52" spans="1:10">
      <c r="A52" s="756">
        <v>31</v>
      </c>
      <c r="B52" s="1156"/>
      <c r="C52" s="1096"/>
      <c r="D52" s="1096"/>
      <c r="E52" s="1096"/>
      <c r="F52" s="1171" t="str">
        <f t="shared" si="0"/>
        <v xml:space="preserve"> </v>
      </c>
      <c r="G52" s="1172" t="str">
        <f t="shared" si="1"/>
        <v xml:space="preserve"> </v>
      </c>
      <c r="H52" s="674"/>
      <c r="I52" s="1173"/>
      <c r="J52" s="674"/>
    </row>
    <row r="53" spans="1:10">
      <c r="A53" s="756">
        <v>32</v>
      </c>
      <c r="B53" s="1156"/>
      <c r="C53" s="1096"/>
      <c r="D53" s="1096"/>
      <c r="E53" s="1096"/>
      <c r="F53" s="1171" t="str">
        <f t="shared" si="0"/>
        <v xml:space="preserve"> </v>
      </c>
      <c r="G53" s="1172" t="s">
        <v>516</v>
      </c>
      <c r="H53" s="674"/>
      <c r="I53" s="1173"/>
      <c r="J53" s="674"/>
    </row>
    <row r="54" spans="1:10">
      <c r="A54" s="756">
        <v>33</v>
      </c>
      <c r="B54" s="1156"/>
      <c r="C54" s="1096"/>
      <c r="D54" s="1096"/>
      <c r="E54" s="1096"/>
      <c r="F54" s="1171" t="str">
        <f t="shared" si="0"/>
        <v xml:space="preserve"> </v>
      </c>
      <c r="G54" s="1172" t="str">
        <f t="shared" si="1"/>
        <v xml:space="preserve"> </v>
      </c>
      <c r="H54" s="674"/>
      <c r="I54" s="1173"/>
      <c r="J54" s="674"/>
    </row>
    <row r="55" spans="1:10">
      <c r="A55" s="756">
        <v>34</v>
      </c>
      <c r="B55" s="1156"/>
      <c r="C55" s="1096"/>
      <c r="D55" s="1096"/>
      <c r="E55" s="1096"/>
      <c r="F55" s="1171" t="str">
        <f t="shared" si="0"/>
        <v xml:space="preserve"> </v>
      </c>
      <c r="G55" s="1172" t="str">
        <f t="shared" si="1"/>
        <v xml:space="preserve"> </v>
      </c>
      <c r="H55" s="674"/>
      <c r="I55" s="1173"/>
      <c r="J55" s="674"/>
    </row>
    <row r="56" spans="1:10">
      <c r="A56" s="756">
        <v>35</v>
      </c>
      <c r="B56" s="1156"/>
      <c r="C56" s="1096"/>
      <c r="D56" s="1096"/>
      <c r="E56" s="1096"/>
      <c r="F56" s="1171" t="str">
        <f t="shared" si="0"/>
        <v xml:space="preserve"> </v>
      </c>
      <c r="G56" s="1172" t="str">
        <f t="shared" si="1"/>
        <v xml:space="preserve"> </v>
      </c>
      <c r="H56" s="674"/>
      <c r="I56" s="1173"/>
      <c r="J56" s="674"/>
    </row>
    <row r="57" spans="1:10">
      <c r="A57" s="756">
        <v>36</v>
      </c>
      <c r="B57" s="1156"/>
      <c r="C57" s="1096"/>
      <c r="D57" s="1096"/>
      <c r="E57" s="1096"/>
      <c r="F57" s="1171" t="str">
        <f t="shared" si="0"/>
        <v xml:space="preserve"> </v>
      </c>
      <c r="G57" s="1172" t="str">
        <f t="shared" si="1"/>
        <v xml:space="preserve"> </v>
      </c>
      <c r="H57" s="674"/>
      <c r="I57" s="1173"/>
      <c r="J57" s="674"/>
    </row>
    <row r="58" spans="1:10">
      <c r="A58" s="756">
        <v>37</v>
      </c>
      <c r="B58" s="1156"/>
      <c r="C58" s="1096"/>
      <c r="D58" s="1096"/>
      <c r="E58" s="1096"/>
      <c r="F58" s="1171" t="str">
        <f t="shared" si="0"/>
        <v xml:space="preserve"> </v>
      </c>
      <c r="G58" s="1172" t="str">
        <f t="shared" si="1"/>
        <v xml:space="preserve"> </v>
      </c>
      <c r="H58" s="674"/>
      <c r="I58" s="1173"/>
      <c r="J58" s="674"/>
    </row>
    <row r="59" spans="1:10">
      <c r="A59" s="756">
        <v>38</v>
      </c>
      <c r="B59" s="1156"/>
      <c r="C59" s="1096"/>
      <c r="D59" s="1096"/>
      <c r="E59" s="1096"/>
      <c r="F59" s="1171" t="str">
        <f t="shared" si="0"/>
        <v xml:space="preserve"> </v>
      </c>
      <c r="G59" s="1172" t="str">
        <f t="shared" si="1"/>
        <v xml:space="preserve"> </v>
      </c>
      <c r="H59" s="674"/>
      <c r="I59" s="1173"/>
      <c r="J59" s="674"/>
    </row>
    <row r="60" spans="1:10">
      <c r="A60" s="756">
        <v>39</v>
      </c>
      <c r="B60" s="1156"/>
      <c r="C60" s="1096"/>
      <c r="D60" s="1096"/>
      <c r="E60" s="1096"/>
      <c r="F60" s="1171" t="str">
        <f t="shared" si="0"/>
        <v xml:space="preserve"> </v>
      </c>
      <c r="G60" s="1172" t="str">
        <f t="shared" si="1"/>
        <v xml:space="preserve"> </v>
      </c>
      <c r="H60" s="674"/>
      <c r="I60" s="1173"/>
      <c r="J60" s="674"/>
    </row>
    <row r="61" spans="1:10">
      <c r="A61" s="756">
        <v>40</v>
      </c>
      <c r="B61" s="1156"/>
      <c r="C61" s="1096"/>
      <c r="D61" s="1096"/>
      <c r="E61" s="1096"/>
      <c r="F61" s="1171" t="str">
        <f t="shared" si="0"/>
        <v xml:space="preserve"> </v>
      </c>
      <c r="G61" s="1172" t="str">
        <f t="shared" si="1"/>
        <v xml:space="preserve"> </v>
      </c>
    </row>
    <row r="62" spans="1:10">
      <c r="A62" s="756">
        <v>41</v>
      </c>
      <c r="B62" s="1156"/>
      <c r="C62" s="1096"/>
      <c r="D62" s="1096"/>
      <c r="E62" s="1096"/>
      <c r="F62" s="1171" t="str">
        <f t="shared" si="0"/>
        <v xml:space="preserve"> </v>
      </c>
      <c r="G62" s="1172" t="str">
        <f t="shared" si="1"/>
        <v xml:space="preserve"> </v>
      </c>
    </row>
    <row r="63" spans="1:10">
      <c r="A63" s="756">
        <v>42</v>
      </c>
      <c r="B63" s="1156"/>
      <c r="C63" s="1096"/>
      <c r="D63" s="1096"/>
      <c r="E63" s="1096"/>
      <c r="F63" s="1171" t="str">
        <f t="shared" si="0"/>
        <v xml:space="preserve"> </v>
      </c>
      <c r="G63" s="1172" t="str">
        <f t="shared" si="1"/>
        <v xml:space="preserve"> </v>
      </c>
    </row>
    <row r="64" spans="1:10" ht="15.75" thickBot="1">
      <c r="A64" s="757">
        <v>43</v>
      </c>
      <c r="B64" s="1183" t="s">
        <v>872</v>
      </c>
      <c r="C64" s="1184">
        <f>SUM(C46:C63)</f>
        <v>12166616</v>
      </c>
      <c r="D64" s="63">
        <f>SUM(D46:D63)</f>
        <v>101432280</v>
      </c>
      <c r="E64" s="1184">
        <f>SUM(E46:E63)</f>
        <v>35624</v>
      </c>
      <c r="F64" s="1185">
        <f t="shared" si="0"/>
        <v>341.52863238266337</v>
      </c>
      <c r="G64" s="1186">
        <f t="shared" si="1"/>
        <v>8.3369344442201516</v>
      </c>
    </row>
    <row r="65" spans="1:7">
      <c r="A65" s="1187" t="s">
        <v>2574</v>
      </c>
      <c r="B65" s="352"/>
      <c r="C65" s="1188"/>
      <c r="D65" s="1188"/>
      <c r="E65" s="1188"/>
      <c r="F65" s="1188"/>
    </row>
    <row r="66" spans="1:7">
      <c r="A66" s="1189" t="s">
        <v>876</v>
      </c>
      <c r="B66" s="13"/>
      <c r="C66" s="1189"/>
      <c r="D66" s="13"/>
      <c r="E66" s="1189"/>
      <c r="F66" s="1189"/>
      <c r="G66" s="1189"/>
    </row>
    <row r="67" spans="1:7" ht="15.75" thickBot="1">
      <c r="A67" s="2" t="str">
        <f>'Data Sheet'!$A$49</f>
        <v>Annual Report of The Brooklyn Union Gas Company d/b/a National Grid New York</v>
      </c>
      <c r="C67" s="1188"/>
      <c r="D67" s="1188"/>
      <c r="E67" s="1188"/>
      <c r="F67" s="226" t="str">
        <f>'Data Sheet'!$A$45</f>
        <v>Year ended December 31, 2016</v>
      </c>
      <c r="G67" s="1189"/>
    </row>
    <row r="68" spans="1:7">
      <c r="A68" s="6"/>
      <c r="B68" s="7"/>
      <c r="C68" s="1190"/>
      <c r="D68" s="1190"/>
      <c r="E68" s="1190"/>
      <c r="F68" s="1190"/>
      <c r="G68" s="1191"/>
    </row>
    <row r="69" spans="1:7" ht="15.75">
      <c r="A69" s="1167" t="s">
        <v>2538</v>
      </c>
      <c r="B69" s="637"/>
      <c r="C69" s="1192"/>
      <c r="D69" s="1192"/>
      <c r="E69" s="1192"/>
      <c r="F69" s="1192"/>
      <c r="G69" s="1193"/>
    </row>
    <row r="70" spans="1:7">
      <c r="A70" s="73"/>
      <c r="C70" s="1188"/>
      <c r="D70" s="1188"/>
      <c r="E70" s="1188"/>
      <c r="F70" s="1188"/>
      <c r="G70" s="1194"/>
    </row>
    <row r="71" spans="1:7">
      <c r="A71" s="702"/>
      <c r="B71" s="842"/>
      <c r="C71" s="1195"/>
      <c r="D71" s="1195"/>
      <c r="E71" s="1196" t="s">
        <v>756</v>
      </c>
      <c r="F71" s="1196" t="s">
        <v>865</v>
      </c>
      <c r="G71" s="1197" t="s">
        <v>1214</v>
      </c>
    </row>
    <row r="72" spans="1:7">
      <c r="A72" s="756"/>
      <c r="B72" s="42"/>
      <c r="C72" s="1198"/>
      <c r="D72" s="1198"/>
      <c r="E72" s="1199" t="s">
        <v>866</v>
      </c>
      <c r="F72" s="1199" t="s">
        <v>867</v>
      </c>
      <c r="G72" s="1200" t="s">
        <v>755</v>
      </c>
    </row>
    <row r="73" spans="1:7">
      <c r="A73" s="756" t="s">
        <v>1973</v>
      </c>
      <c r="B73" s="30" t="s">
        <v>868</v>
      </c>
      <c r="C73" s="1199" t="s">
        <v>870</v>
      </c>
      <c r="D73" s="1199" t="s">
        <v>1214</v>
      </c>
      <c r="E73" s="1199" t="s">
        <v>1923</v>
      </c>
      <c r="F73" s="1199" t="s">
        <v>869</v>
      </c>
      <c r="G73" s="1200" t="s">
        <v>870</v>
      </c>
    </row>
    <row r="74" spans="1:7">
      <c r="A74" s="1142" t="s">
        <v>1979</v>
      </c>
      <c r="B74" s="37" t="s">
        <v>2070</v>
      </c>
      <c r="C74" s="1201" t="s">
        <v>2071</v>
      </c>
      <c r="D74" s="1201" t="s">
        <v>514</v>
      </c>
      <c r="E74" s="1201" t="s">
        <v>564</v>
      </c>
      <c r="F74" s="1201" t="s">
        <v>1335</v>
      </c>
      <c r="G74" s="1202" t="s">
        <v>1336</v>
      </c>
    </row>
    <row r="75" spans="1:7">
      <c r="A75" s="756">
        <v>44</v>
      </c>
      <c r="B75" s="1170" t="s">
        <v>877</v>
      </c>
      <c r="C75" s="1096"/>
      <c r="D75" s="1096"/>
      <c r="E75" s="1096"/>
      <c r="F75" s="1171" t="str">
        <f t="shared" ref="F75:F106" si="8">IF(ISERR(+C75/+E75)," ",(+C75/+E75))</f>
        <v xml:space="preserve"> </v>
      </c>
      <c r="G75" s="1203" t="str">
        <f t="shared" ref="G75:G106" si="9">IF(ISERR(+D75/+C75)," ",(+D75/+C75))</f>
        <v xml:space="preserve"> </v>
      </c>
    </row>
    <row r="76" spans="1:7">
      <c r="A76" s="756">
        <v>45</v>
      </c>
      <c r="B76" s="1170"/>
      <c r="C76" s="1096"/>
      <c r="D76" s="1157"/>
      <c r="E76" s="1096"/>
      <c r="F76" s="1171" t="str">
        <f t="shared" si="8"/>
        <v xml:space="preserve"> </v>
      </c>
      <c r="G76" s="1204" t="str">
        <f t="shared" si="9"/>
        <v xml:space="preserve"> </v>
      </c>
    </row>
    <row r="77" spans="1:7">
      <c r="A77" s="756">
        <v>46</v>
      </c>
      <c r="B77" s="1170"/>
      <c r="C77" s="1096"/>
      <c r="D77" s="1096"/>
      <c r="E77" s="1096"/>
      <c r="F77" s="1171" t="str">
        <f t="shared" si="8"/>
        <v xml:space="preserve"> </v>
      </c>
      <c r="G77" s="1205" t="str">
        <f t="shared" si="9"/>
        <v xml:space="preserve"> </v>
      </c>
    </row>
    <row r="78" spans="1:7">
      <c r="A78" s="756">
        <v>47</v>
      </c>
      <c r="B78" s="1170"/>
      <c r="C78" s="1096"/>
      <c r="D78" s="1096"/>
      <c r="E78" s="1096"/>
      <c r="F78" s="1171" t="str">
        <f t="shared" si="8"/>
        <v xml:space="preserve"> </v>
      </c>
      <c r="G78" s="1205" t="str">
        <f t="shared" si="9"/>
        <v xml:space="preserve"> </v>
      </c>
    </row>
    <row r="79" spans="1:7">
      <c r="A79" s="756">
        <v>48</v>
      </c>
      <c r="B79" s="1170"/>
      <c r="C79" s="1096"/>
      <c r="D79" s="1096"/>
      <c r="E79" s="1096"/>
      <c r="F79" s="1171" t="str">
        <f t="shared" si="8"/>
        <v xml:space="preserve"> </v>
      </c>
      <c r="G79" s="1205" t="str">
        <f t="shared" si="9"/>
        <v xml:space="preserve"> </v>
      </c>
    </row>
    <row r="80" spans="1:7">
      <c r="A80" s="756">
        <v>49</v>
      </c>
      <c r="B80" s="1170"/>
      <c r="C80" s="1096"/>
      <c r="D80" s="1096"/>
      <c r="E80" s="1096"/>
      <c r="F80" s="1171" t="str">
        <f t="shared" si="8"/>
        <v xml:space="preserve"> </v>
      </c>
      <c r="G80" s="1205" t="str">
        <f t="shared" si="9"/>
        <v xml:space="preserve"> </v>
      </c>
    </row>
    <row r="81" spans="1:10">
      <c r="A81" s="756">
        <v>50</v>
      </c>
      <c r="B81" s="1156"/>
      <c r="C81" s="1096"/>
      <c r="D81" s="1096"/>
      <c r="E81" s="1096"/>
      <c r="F81" s="1171" t="str">
        <f t="shared" si="8"/>
        <v xml:space="preserve"> </v>
      </c>
      <c r="G81" s="1205" t="str">
        <f t="shared" si="9"/>
        <v xml:space="preserve"> </v>
      </c>
    </row>
    <row r="82" spans="1:10">
      <c r="A82" s="756">
        <v>51</v>
      </c>
      <c r="B82" s="1170"/>
      <c r="C82" s="1096"/>
      <c r="D82" s="1096"/>
      <c r="E82" s="1096"/>
      <c r="F82" s="1171" t="str">
        <f t="shared" si="8"/>
        <v xml:space="preserve"> </v>
      </c>
      <c r="G82" s="1205" t="str">
        <f t="shared" si="9"/>
        <v xml:space="preserve"> </v>
      </c>
    </row>
    <row r="83" spans="1:10">
      <c r="A83" s="756">
        <v>52</v>
      </c>
      <c r="B83" s="1156"/>
      <c r="C83" s="1096"/>
      <c r="D83" s="1096"/>
      <c r="E83" s="1096"/>
      <c r="F83" s="1171" t="str">
        <f t="shared" si="8"/>
        <v xml:space="preserve"> </v>
      </c>
      <c r="G83" s="1205" t="str">
        <f t="shared" si="9"/>
        <v xml:space="preserve"> </v>
      </c>
    </row>
    <row r="84" spans="1:10">
      <c r="A84" s="756">
        <v>53</v>
      </c>
      <c r="B84" s="1156"/>
      <c r="C84" s="1096"/>
      <c r="D84" s="1096"/>
      <c r="E84" s="1096"/>
      <c r="F84" s="1171" t="str">
        <f t="shared" si="8"/>
        <v xml:space="preserve"> </v>
      </c>
      <c r="G84" s="1205" t="str">
        <f t="shared" si="9"/>
        <v xml:space="preserve"> </v>
      </c>
    </row>
    <row r="85" spans="1:10">
      <c r="A85" s="756">
        <v>54</v>
      </c>
      <c r="B85" s="1170"/>
      <c r="C85" s="1096"/>
      <c r="D85" s="1096"/>
      <c r="E85" s="1096"/>
      <c r="F85" s="1171" t="str">
        <f t="shared" si="8"/>
        <v xml:space="preserve"> </v>
      </c>
      <c r="G85" s="1205" t="str">
        <f t="shared" si="9"/>
        <v xml:space="preserve"> </v>
      </c>
    </row>
    <row r="86" spans="1:10">
      <c r="A86" s="756">
        <v>55</v>
      </c>
      <c r="B86" s="1156"/>
      <c r="C86" s="1096"/>
      <c r="D86" s="1096"/>
      <c r="E86" s="1096"/>
      <c r="F86" s="1171" t="str">
        <f t="shared" si="8"/>
        <v xml:space="preserve"> </v>
      </c>
      <c r="G86" s="1205" t="str">
        <f t="shared" si="9"/>
        <v xml:space="preserve"> </v>
      </c>
    </row>
    <row r="87" spans="1:10">
      <c r="A87" s="756">
        <v>56</v>
      </c>
      <c r="B87" s="1156"/>
      <c r="C87" s="1096"/>
      <c r="D87" s="1096"/>
      <c r="E87" s="1096"/>
      <c r="F87" s="1171" t="str">
        <f t="shared" si="8"/>
        <v xml:space="preserve"> </v>
      </c>
      <c r="G87" s="1205" t="str">
        <f t="shared" si="9"/>
        <v xml:space="preserve"> </v>
      </c>
    </row>
    <row r="88" spans="1:10">
      <c r="A88" s="756">
        <v>57</v>
      </c>
      <c r="B88" s="27" t="s">
        <v>872</v>
      </c>
      <c r="C88" s="1174">
        <f>SUM(C75:C87)</f>
        <v>0</v>
      </c>
      <c r="D88" s="1175">
        <f>SUM(D75:D87)</f>
        <v>0</v>
      </c>
      <c r="E88" s="1174">
        <f>SUM(E75:E87)</f>
        <v>0</v>
      </c>
      <c r="F88" s="1174">
        <f t="shared" ref="F88:G88" si="10">SUM(F75:F87)</f>
        <v>0</v>
      </c>
      <c r="G88" s="1175">
        <f t="shared" si="10"/>
        <v>0</v>
      </c>
    </row>
    <row r="89" spans="1:10">
      <c r="A89" s="756">
        <v>58</v>
      </c>
      <c r="B89" s="36" t="s">
        <v>878</v>
      </c>
      <c r="C89" s="1180">
        <f>C64+C88</f>
        <v>12166616</v>
      </c>
      <c r="D89" s="1181">
        <f>D64+D88</f>
        <v>101432280</v>
      </c>
      <c r="E89" s="1180">
        <f>E64+E88</f>
        <v>35624</v>
      </c>
      <c r="F89" s="1176">
        <f t="shared" si="8"/>
        <v>341.52863238266337</v>
      </c>
      <c r="G89" s="1177">
        <f t="shared" si="9"/>
        <v>8.3369344442201516</v>
      </c>
      <c r="H89" s="1182"/>
      <c r="I89" s="439"/>
      <c r="J89" s="1182"/>
    </row>
    <row r="90" spans="1:10">
      <c r="A90" s="756">
        <v>59</v>
      </c>
      <c r="B90" s="1170" t="s">
        <v>879</v>
      </c>
      <c r="C90" s="1206"/>
      <c r="D90" s="1206"/>
      <c r="E90" s="1206"/>
      <c r="F90" s="1171" t="str">
        <f t="shared" si="8"/>
        <v xml:space="preserve"> </v>
      </c>
      <c r="G90" s="1203" t="str">
        <f t="shared" si="9"/>
        <v xml:space="preserve"> </v>
      </c>
    </row>
    <row r="91" spans="1:10">
      <c r="A91" s="756">
        <v>60</v>
      </c>
      <c r="B91" s="28" t="s">
        <v>2940</v>
      </c>
      <c r="C91" s="1098">
        <v>5325</v>
      </c>
      <c r="D91" s="1098">
        <v>54197</v>
      </c>
      <c r="E91" s="1207">
        <v>93</v>
      </c>
      <c r="F91" s="1171">
        <f t="shared" si="8"/>
        <v>57.258064516129032</v>
      </c>
      <c r="G91" s="1204">
        <f t="shared" si="9"/>
        <v>10.177840375586854</v>
      </c>
    </row>
    <row r="92" spans="1:10">
      <c r="A92" s="756">
        <v>61</v>
      </c>
      <c r="B92" s="28" t="s">
        <v>2941</v>
      </c>
      <c r="C92" s="1098">
        <v>159939</v>
      </c>
      <c r="D92" s="1098">
        <v>1577106</v>
      </c>
      <c r="E92" s="1207">
        <v>970</v>
      </c>
      <c r="F92" s="1171">
        <f t="shared" si="8"/>
        <v>164.88556701030927</v>
      </c>
      <c r="G92" s="1205">
        <f t="shared" si="9"/>
        <v>9.8606718811546905</v>
      </c>
    </row>
    <row r="93" spans="1:10">
      <c r="A93" s="756">
        <v>62</v>
      </c>
      <c r="B93" s="26" t="s">
        <v>2942</v>
      </c>
      <c r="C93" s="665">
        <f>4088043-1</f>
        <v>4088042</v>
      </c>
      <c r="D93" s="665">
        <f>29659029+1</f>
        <v>29659030</v>
      </c>
      <c r="E93" s="1171">
        <f>2562-2</f>
        <v>2560</v>
      </c>
      <c r="F93" s="1171">
        <f t="shared" si="8"/>
        <v>1596.89140625</v>
      </c>
      <c r="G93" s="1205">
        <f t="shared" si="9"/>
        <v>7.255069786465012</v>
      </c>
    </row>
    <row r="94" spans="1:10">
      <c r="A94" s="756">
        <f t="shared" ref="A94:A135" si="11">A93+1</f>
        <v>63</v>
      </c>
      <c r="B94" s="26" t="s">
        <v>2943</v>
      </c>
      <c r="C94" s="665">
        <v>42998</v>
      </c>
      <c r="D94" s="665">
        <v>322758</v>
      </c>
      <c r="E94" s="1171">
        <v>63</v>
      </c>
      <c r="F94" s="1171">
        <f t="shared" si="8"/>
        <v>682.50793650793651</v>
      </c>
      <c r="G94" s="1205">
        <f t="shared" si="9"/>
        <v>7.5063491325177916</v>
      </c>
    </row>
    <row r="95" spans="1:10">
      <c r="A95" s="756">
        <f t="shared" si="11"/>
        <v>64</v>
      </c>
      <c r="B95" s="26" t="s">
        <v>2944</v>
      </c>
      <c r="C95" s="665">
        <v>38630</v>
      </c>
      <c r="D95" s="665">
        <v>247120</v>
      </c>
      <c r="E95" s="1171">
        <v>9</v>
      </c>
      <c r="F95" s="1171">
        <f t="shared" si="8"/>
        <v>4292.2222222222226</v>
      </c>
      <c r="G95" s="1205">
        <f t="shared" si="9"/>
        <v>6.3971006989386483</v>
      </c>
    </row>
    <row r="96" spans="1:10">
      <c r="A96" s="756">
        <f t="shared" si="11"/>
        <v>65</v>
      </c>
      <c r="B96" s="26" t="s">
        <v>2938</v>
      </c>
      <c r="C96" s="665">
        <v>630717</v>
      </c>
      <c r="D96" s="665">
        <v>2766212</v>
      </c>
      <c r="E96" s="1171">
        <v>8</v>
      </c>
      <c r="F96" s="1171">
        <f t="shared" si="8"/>
        <v>78839.625</v>
      </c>
      <c r="G96" s="1205">
        <f t="shared" si="9"/>
        <v>4.3858212161714363</v>
      </c>
    </row>
    <row r="97" spans="1:7">
      <c r="A97" s="756">
        <f t="shared" si="11"/>
        <v>66</v>
      </c>
      <c r="B97" s="26" t="s">
        <v>2945</v>
      </c>
      <c r="C97" s="665">
        <v>1120159</v>
      </c>
      <c r="D97" s="665">
        <v>7144267</v>
      </c>
      <c r="E97" s="1171">
        <v>62</v>
      </c>
      <c r="F97" s="1171">
        <f t="shared" si="8"/>
        <v>18067.080645161292</v>
      </c>
      <c r="G97" s="1205">
        <f t="shared" si="9"/>
        <v>6.3779043867879475</v>
      </c>
    </row>
    <row r="98" spans="1:7">
      <c r="A98" s="756">
        <f t="shared" si="11"/>
        <v>67</v>
      </c>
      <c r="B98" s="26" t="s">
        <v>2946</v>
      </c>
      <c r="C98" s="665">
        <v>2103169</v>
      </c>
      <c r="D98" s="665">
        <v>13084418</v>
      </c>
      <c r="E98" s="1171">
        <v>310</v>
      </c>
      <c r="F98" s="1171">
        <f t="shared" si="8"/>
        <v>6784.4161290322581</v>
      </c>
      <c r="G98" s="1205">
        <f>IF(ISERR(+D98/+C98)," ",(+D98/+C98))</f>
        <v>6.2212870197307018</v>
      </c>
    </row>
    <row r="99" spans="1:7">
      <c r="A99" s="756">
        <f t="shared" si="11"/>
        <v>68</v>
      </c>
      <c r="B99" s="26"/>
      <c r="C99" s="665"/>
      <c r="D99" s="665"/>
      <c r="E99" s="1171"/>
      <c r="F99" s="1171" t="str">
        <f t="shared" si="8"/>
        <v xml:space="preserve"> </v>
      </c>
      <c r="G99" s="1205" t="str">
        <f>IF(ISERR(+D99/+C99)," ",(+D99/+C99))</f>
        <v xml:space="preserve"> </v>
      </c>
    </row>
    <row r="100" spans="1:7">
      <c r="A100" s="756">
        <f t="shared" si="11"/>
        <v>69</v>
      </c>
      <c r="B100" s="26"/>
      <c r="C100" s="665"/>
      <c r="D100" s="665"/>
      <c r="E100" s="1171"/>
      <c r="F100" s="1171" t="str">
        <f t="shared" si="8"/>
        <v xml:space="preserve"> </v>
      </c>
      <c r="G100" s="1205" t="str">
        <f t="shared" si="9"/>
        <v xml:space="preserve"> </v>
      </c>
    </row>
    <row r="101" spans="1:7">
      <c r="A101" s="756">
        <f t="shared" si="11"/>
        <v>70</v>
      </c>
      <c r="B101" s="26"/>
      <c r="C101" s="665"/>
      <c r="D101" s="665"/>
      <c r="E101" s="1171"/>
      <c r="F101" s="1171" t="str">
        <f t="shared" si="8"/>
        <v xml:space="preserve"> </v>
      </c>
      <c r="G101" s="1205" t="str">
        <f t="shared" si="9"/>
        <v xml:space="preserve"> </v>
      </c>
    </row>
    <row r="102" spans="1:7">
      <c r="A102" s="756">
        <f t="shared" si="11"/>
        <v>71</v>
      </c>
      <c r="B102" s="26"/>
      <c r="C102" s="665"/>
      <c r="D102" s="665"/>
      <c r="E102" s="1171"/>
      <c r="F102" s="1171" t="str">
        <f t="shared" si="8"/>
        <v xml:space="preserve"> </v>
      </c>
      <c r="G102" s="1205" t="str">
        <f t="shared" si="9"/>
        <v xml:space="preserve"> </v>
      </c>
    </row>
    <row r="103" spans="1:7">
      <c r="A103" s="756">
        <f t="shared" si="11"/>
        <v>72</v>
      </c>
      <c r="B103" s="1208"/>
      <c r="C103" s="1119"/>
      <c r="D103" s="1119"/>
      <c r="E103" s="1119"/>
      <c r="F103" s="1171" t="str">
        <f t="shared" si="8"/>
        <v xml:space="preserve"> </v>
      </c>
      <c r="G103" s="1205" t="str">
        <f t="shared" si="9"/>
        <v xml:space="preserve"> </v>
      </c>
    </row>
    <row r="104" spans="1:7">
      <c r="A104" s="756">
        <f t="shared" si="11"/>
        <v>73</v>
      </c>
      <c r="B104" s="1208"/>
      <c r="C104" s="1119"/>
      <c r="D104" s="1119"/>
      <c r="E104" s="1119"/>
      <c r="F104" s="1171" t="str">
        <f t="shared" si="8"/>
        <v xml:space="preserve"> </v>
      </c>
      <c r="G104" s="1205" t="str">
        <f t="shared" si="9"/>
        <v xml:space="preserve"> </v>
      </c>
    </row>
    <row r="105" spans="1:7">
      <c r="A105" s="756">
        <f t="shared" si="11"/>
        <v>74</v>
      </c>
      <c r="B105" s="1156"/>
      <c r="C105" s="1096"/>
      <c r="D105" s="1096"/>
      <c r="E105" s="1096"/>
      <c r="F105" s="1171" t="str">
        <f t="shared" si="8"/>
        <v xml:space="preserve"> </v>
      </c>
      <c r="G105" s="1205" t="str">
        <f t="shared" si="9"/>
        <v xml:space="preserve"> </v>
      </c>
    </row>
    <row r="106" spans="1:7">
      <c r="A106" s="756">
        <f t="shared" si="11"/>
        <v>75</v>
      </c>
      <c r="B106" s="1156"/>
      <c r="C106" s="1096"/>
      <c r="D106" s="1096"/>
      <c r="E106" s="1096"/>
      <c r="F106" s="1171" t="str">
        <f t="shared" si="8"/>
        <v xml:space="preserve"> </v>
      </c>
      <c r="G106" s="1205" t="str">
        <f t="shared" si="9"/>
        <v xml:space="preserve"> </v>
      </c>
    </row>
    <row r="107" spans="1:7">
      <c r="A107" s="756">
        <f t="shared" si="11"/>
        <v>76</v>
      </c>
      <c r="B107" s="1156"/>
      <c r="C107" s="1096"/>
      <c r="D107" s="1096"/>
      <c r="E107" s="1096"/>
      <c r="F107" s="1171" t="str">
        <f t="shared" ref="F107:F136" si="12">IF(ISERR(+C107/+E107)," ",(+C107/+E107))</f>
        <v xml:space="preserve"> </v>
      </c>
      <c r="G107" s="1205" t="str">
        <f t="shared" ref="G107:G136" si="13">IF(ISERR(+D107/+C107)," ",(+D107/+C107))</f>
        <v xml:space="preserve"> </v>
      </c>
    </row>
    <row r="108" spans="1:7">
      <c r="A108" s="756">
        <f t="shared" si="11"/>
        <v>77</v>
      </c>
      <c r="B108" s="27" t="s">
        <v>872</v>
      </c>
      <c r="C108" s="1174">
        <f>SUM(C90:C107)</f>
        <v>8188979</v>
      </c>
      <c r="D108" s="1175">
        <f>SUM(D90:D107)</f>
        <v>54855108</v>
      </c>
      <c r="E108" s="1174">
        <f>SUM(E90:E107)</f>
        <v>4075</v>
      </c>
      <c r="F108" s="1176">
        <f t="shared" si="12"/>
        <v>2009.5653987730061</v>
      </c>
      <c r="G108" s="1177">
        <f t="shared" si="13"/>
        <v>6.6986504666821105</v>
      </c>
    </row>
    <row r="109" spans="1:7">
      <c r="A109" s="756">
        <f t="shared" si="11"/>
        <v>78</v>
      </c>
      <c r="B109" s="1170" t="s">
        <v>880</v>
      </c>
      <c r="C109" s="1096"/>
      <c r="D109" s="1209"/>
      <c r="E109" s="1096"/>
      <c r="F109" s="1171" t="str">
        <f t="shared" si="12"/>
        <v xml:space="preserve"> </v>
      </c>
      <c r="G109" s="1203" t="str">
        <f t="shared" si="13"/>
        <v xml:space="preserve"> </v>
      </c>
    </row>
    <row r="110" spans="1:7">
      <c r="A110" s="756">
        <f t="shared" si="11"/>
        <v>79</v>
      </c>
      <c r="B110" s="1156"/>
      <c r="C110" s="1096"/>
      <c r="D110" s="1209"/>
      <c r="E110" s="1096"/>
      <c r="F110" s="1171" t="str">
        <f t="shared" si="12"/>
        <v xml:space="preserve"> </v>
      </c>
      <c r="G110" s="1203" t="str">
        <f t="shared" si="13"/>
        <v xml:space="preserve"> </v>
      </c>
    </row>
    <row r="111" spans="1:7">
      <c r="A111" s="756">
        <f t="shared" si="11"/>
        <v>80</v>
      </c>
      <c r="B111" s="1156"/>
      <c r="C111" s="1096"/>
      <c r="D111" s="1209"/>
      <c r="E111" s="1096"/>
      <c r="F111" s="1171" t="str">
        <f t="shared" si="12"/>
        <v xml:space="preserve"> </v>
      </c>
      <c r="G111" s="1205" t="str">
        <f t="shared" si="13"/>
        <v xml:space="preserve"> </v>
      </c>
    </row>
    <row r="112" spans="1:7">
      <c r="A112" s="756">
        <f t="shared" si="11"/>
        <v>81</v>
      </c>
      <c r="B112" s="1156"/>
      <c r="C112" s="1096"/>
      <c r="D112" s="1209"/>
      <c r="E112" s="1096"/>
      <c r="F112" s="1171" t="str">
        <f t="shared" si="12"/>
        <v xml:space="preserve"> </v>
      </c>
      <c r="G112" s="1205" t="str">
        <f t="shared" si="13"/>
        <v xml:space="preserve"> </v>
      </c>
    </row>
    <row r="113" spans="1:10">
      <c r="A113" s="756">
        <f t="shared" si="11"/>
        <v>82</v>
      </c>
      <c r="B113" s="1156"/>
      <c r="C113" s="1096"/>
      <c r="D113" s="1209"/>
      <c r="E113" s="1096"/>
      <c r="F113" s="1171" t="str">
        <f t="shared" si="12"/>
        <v xml:space="preserve"> </v>
      </c>
      <c r="G113" s="1205" t="str">
        <f t="shared" si="13"/>
        <v xml:space="preserve"> </v>
      </c>
    </row>
    <row r="114" spans="1:10">
      <c r="A114" s="756">
        <f t="shared" si="11"/>
        <v>83</v>
      </c>
      <c r="B114" s="27" t="s">
        <v>872</v>
      </c>
      <c r="C114" s="1178">
        <f>SUM(C109:C113)</f>
        <v>0</v>
      </c>
      <c r="D114" s="1179">
        <f>SUM(D109:D113)</f>
        <v>0</v>
      </c>
      <c r="E114" s="1178">
        <f>SUM(E109:E113)</f>
        <v>0</v>
      </c>
      <c r="F114" s="1178">
        <f t="shared" ref="F114:G114" si="14">SUM(F109:F113)</f>
        <v>0</v>
      </c>
      <c r="G114" s="1178">
        <f t="shared" si="14"/>
        <v>0</v>
      </c>
    </row>
    <row r="115" spans="1:10">
      <c r="A115" s="756">
        <f t="shared" si="11"/>
        <v>84</v>
      </c>
      <c r="B115" s="36" t="s">
        <v>881</v>
      </c>
      <c r="C115" s="1180">
        <f>C108+C114</f>
        <v>8188979</v>
      </c>
      <c r="D115" s="1181">
        <f>D108+D114</f>
        <v>54855108</v>
      </c>
      <c r="E115" s="1180">
        <f>E108+E114</f>
        <v>4075</v>
      </c>
      <c r="F115" s="1176">
        <f t="shared" si="12"/>
        <v>2009.5653987730061</v>
      </c>
      <c r="G115" s="1177">
        <f t="shared" si="13"/>
        <v>6.6986504666821105</v>
      </c>
      <c r="H115" s="1182"/>
      <c r="I115" s="1182"/>
      <c r="J115" s="1182"/>
    </row>
    <row r="116" spans="1:10">
      <c r="A116" s="756">
        <f t="shared" si="11"/>
        <v>85</v>
      </c>
      <c r="B116" s="1170" t="s">
        <v>882</v>
      </c>
      <c r="C116" s="1096"/>
      <c r="D116" s="1096"/>
      <c r="E116" s="1096"/>
      <c r="F116" s="1171" t="str">
        <f t="shared" si="12"/>
        <v xml:space="preserve"> </v>
      </c>
      <c r="G116" s="1203" t="str">
        <f t="shared" si="13"/>
        <v xml:space="preserve"> </v>
      </c>
    </row>
    <row r="117" spans="1:10">
      <c r="A117" s="756">
        <f t="shared" si="11"/>
        <v>86</v>
      </c>
      <c r="B117" s="1156" t="s">
        <v>2947</v>
      </c>
      <c r="C117" s="1096">
        <f>26372144</f>
        <v>26372144</v>
      </c>
      <c r="D117" s="1096">
        <v>57341316</v>
      </c>
      <c r="E117" s="1096">
        <v>9</v>
      </c>
      <c r="F117" s="1171">
        <f t="shared" si="12"/>
        <v>2930238.222222222</v>
      </c>
      <c r="G117" s="1205">
        <f t="shared" si="13"/>
        <v>2.1743137759296323</v>
      </c>
      <c r="H117" s="674"/>
      <c r="I117" s="1173"/>
      <c r="J117" s="674"/>
    </row>
    <row r="118" spans="1:10">
      <c r="A118" s="756">
        <f t="shared" si="11"/>
        <v>87</v>
      </c>
      <c r="B118" s="1156"/>
      <c r="C118" s="1096"/>
      <c r="D118" s="1096"/>
      <c r="E118" s="1096"/>
      <c r="F118" s="1171" t="str">
        <f t="shared" si="12"/>
        <v xml:space="preserve"> </v>
      </c>
      <c r="G118" s="1205" t="str">
        <f t="shared" si="13"/>
        <v xml:space="preserve"> </v>
      </c>
    </row>
    <row r="119" spans="1:10">
      <c r="A119" s="756">
        <f t="shared" si="11"/>
        <v>88</v>
      </c>
      <c r="B119" s="27" t="s">
        <v>872</v>
      </c>
      <c r="C119" s="1174">
        <f>SUM(C116:C118)</f>
        <v>26372144</v>
      </c>
      <c r="D119" s="1175">
        <f>SUM(D116:D118)</f>
        <v>57341316</v>
      </c>
      <c r="E119" s="1174">
        <f>SUM(E116:E118)</f>
        <v>9</v>
      </c>
      <c r="F119" s="1176">
        <f t="shared" si="12"/>
        <v>2930238.222222222</v>
      </c>
      <c r="G119" s="1177">
        <f t="shared" si="13"/>
        <v>2.1743137759296323</v>
      </c>
      <c r="H119" s="1182"/>
      <c r="I119" s="1182"/>
      <c r="J119" s="1182"/>
    </row>
    <row r="120" spans="1:10">
      <c r="A120" s="756">
        <f t="shared" si="11"/>
        <v>89</v>
      </c>
      <c r="B120" s="1170" t="s">
        <v>883</v>
      </c>
      <c r="C120" s="1096"/>
      <c r="D120" s="1096"/>
      <c r="E120" s="1096"/>
      <c r="F120" s="1171" t="str">
        <f t="shared" si="12"/>
        <v xml:space="preserve"> </v>
      </c>
      <c r="G120" s="1203" t="str">
        <f t="shared" si="13"/>
        <v xml:space="preserve"> </v>
      </c>
    </row>
    <row r="121" spans="1:10">
      <c r="A121" s="756">
        <f t="shared" si="11"/>
        <v>90</v>
      </c>
      <c r="B121" s="1156" t="s">
        <v>2948</v>
      </c>
      <c r="C121" s="1096"/>
      <c r="D121" s="1096">
        <v>27622285</v>
      </c>
      <c r="E121" s="1096"/>
      <c r="F121" s="1171" t="str">
        <f t="shared" si="12"/>
        <v xml:space="preserve"> </v>
      </c>
      <c r="G121" s="1205" t="str">
        <f t="shared" si="13"/>
        <v xml:space="preserve"> </v>
      </c>
    </row>
    <row r="122" spans="1:10">
      <c r="A122" s="756">
        <f t="shared" si="11"/>
        <v>91</v>
      </c>
      <c r="B122" s="1156"/>
      <c r="C122" s="1096"/>
      <c r="D122" s="1096"/>
      <c r="E122" s="1096"/>
      <c r="F122" s="1171" t="str">
        <f t="shared" si="12"/>
        <v xml:space="preserve"> </v>
      </c>
      <c r="G122" s="1205" t="str">
        <f t="shared" si="13"/>
        <v xml:space="preserve"> </v>
      </c>
    </row>
    <row r="123" spans="1:10">
      <c r="A123" s="756">
        <f t="shared" si="11"/>
        <v>92</v>
      </c>
      <c r="B123" s="27" t="s">
        <v>872</v>
      </c>
      <c r="C123" s="1178">
        <f>SUM(C120:C122)</f>
        <v>0</v>
      </c>
      <c r="D123" s="1179">
        <f>SUM(D120:D122)</f>
        <v>27622285</v>
      </c>
      <c r="E123" s="1178">
        <f>SUM(E120:E122)</f>
        <v>0</v>
      </c>
      <c r="F123" s="1178">
        <f t="shared" ref="F123:G123" si="15">SUM(F120:F122)</f>
        <v>0</v>
      </c>
      <c r="G123" s="1178">
        <f t="shared" si="15"/>
        <v>0</v>
      </c>
    </row>
    <row r="124" spans="1:10">
      <c r="A124" s="756">
        <f t="shared" si="11"/>
        <v>93</v>
      </c>
      <c r="B124" s="36" t="s">
        <v>884</v>
      </c>
      <c r="C124" s="1180">
        <f>C119+C123</f>
        <v>26372144</v>
      </c>
      <c r="D124" s="1181">
        <f>D119+D123</f>
        <v>84963601</v>
      </c>
      <c r="E124" s="1180">
        <f>E119+E123</f>
        <v>9</v>
      </c>
      <c r="F124" s="1176">
        <f t="shared" si="12"/>
        <v>2930238.222222222</v>
      </c>
      <c r="G124" s="1177">
        <f t="shared" si="13"/>
        <v>3.2217176199250237</v>
      </c>
      <c r="H124" s="439"/>
      <c r="I124" s="439"/>
      <c r="J124" s="439"/>
    </row>
    <row r="125" spans="1:10">
      <c r="A125" s="756">
        <f t="shared" si="11"/>
        <v>94</v>
      </c>
      <c r="B125" s="1170" t="s">
        <v>885</v>
      </c>
      <c r="C125" s="1096"/>
      <c r="D125" s="1096"/>
      <c r="E125" s="1096"/>
      <c r="F125" s="1171" t="str">
        <f t="shared" si="12"/>
        <v xml:space="preserve"> </v>
      </c>
      <c r="G125" s="1172" t="str">
        <f t="shared" si="13"/>
        <v xml:space="preserve"> </v>
      </c>
    </row>
    <row r="126" spans="1:10">
      <c r="A126" s="756">
        <f t="shared" si="11"/>
        <v>95</v>
      </c>
      <c r="B126" s="1156"/>
      <c r="C126" s="1096"/>
      <c r="D126" s="1096"/>
      <c r="E126" s="1096"/>
      <c r="F126" s="1171" t="str">
        <f t="shared" si="12"/>
        <v xml:space="preserve"> </v>
      </c>
      <c r="G126" s="1172" t="str">
        <f t="shared" si="13"/>
        <v xml:space="preserve"> </v>
      </c>
    </row>
    <row r="127" spans="1:10">
      <c r="A127" s="756">
        <f t="shared" si="11"/>
        <v>96</v>
      </c>
      <c r="B127" s="1156"/>
      <c r="C127" s="1096"/>
      <c r="D127" s="1096"/>
      <c r="E127" s="1096"/>
      <c r="F127" s="1171" t="str">
        <f t="shared" si="12"/>
        <v xml:space="preserve"> </v>
      </c>
      <c r="G127" s="1172" t="str">
        <f t="shared" si="13"/>
        <v xml:space="preserve"> </v>
      </c>
    </row>
    <row r="128" spans="1:10">
      <c r="A128" s="756">
        <f t="shared" si="11"/>
        <v>97</v>
      </c>
      <c r="B128" s="27" t="s">
        <v>872</v>
      </c>
      <c r="C128" s="1096">
        <f>SUM(C125:C127)</f>
        <v>0</v>
      </c>
      <c r="D128" s="1157">
        <f>SUM(D125:D127)</f>
        <v>0</v>
      </c>
      <c r="E128" s="1096">
        <f>SUM(E125:E127)</f>
        <v>0</v>
      </c>
      <c r="F128" s="1096">
        <f t="shared" ref="F128:G128" si="16">SUM(F125:F127)</f>
        <v>0</v>
      </c>
      <c r="G128" s="1096">
        <f t="shared" si="16"/>
        <v>0</v>
      </c>
    </row>
    <row r="129" spans="1:10">
      <c r="A129" s="756">
        <f t="shared" si="11"/>
        <v>98</v>
      </c>
      <c r="B129" s="1170" t="s">
        <v>886</v>
      </c>
      <c r="C129" s="1096"/>
      <c r="D129" s="1096"/>
      <c r="E129" s="1096"/>
      <c r="F129" s="1171" t="str">
        <f t="shared" si="12"/>
        <v xml:space="preserve"> </v>
      </c>
      <c r="G129" s="1172" t="str">
        <f t="shared" si="13"/>
        <v xml:space="preserve"> </v>
      </c>
    </row>
    <row r="130" spans="1:10">
      <c r="A130" s="756">
        <f t="shared" si="11"/>
        <v>99</v>
      </c>
      <c r="B130" s="1156"/>
      <c r="C130" s="1096" t="s">
        <v>516</v>
      </c>
      <c r="D130" s="1157"/>
      <c r="E130" s="1096"/>
      <c r="F130" s="1171" t="str">
        <f t="shared" si="12"/>
        <v xml:space="preserve"> </v>
      </c>
      <c r="G130" s="1172" t="str">
        <f t="shared" si="13"/>
        <v xml:space="preserve"> </v>
      </c>
    </row>
    <row r="131" spans="1:10">
      <c r="A131" s="756">
        <f t="shared" si="11"/>
        <v>100</v>
      </c>
      <c r="B131" s="27" t="s">
        <v>872</v>
      </c>
      <c r="C131" s="1096">
        <f>SUM(C129:C130)</f>
        <v>0</v>
      </c>
      <c r="D131" s="1096">
        <f>SUM(D129:D130)</f>
        <v>0</v>
      </c>
      <c r="E131" s="1096">
        <f>SUM(E129:E130)</f>
        <v>0</v>
      </c>
      <c r="F131" s="1096">
        <f t="shared" ref="F131:G131" si="17">SUM(F129:F130)</f>
        <v>0</v>
      </c>
      <c r="G131" s="1096">
        <f t="shared" si="17"/>
        <v>0</v>
      </c>
      <c r="H131" s="1188"/>
    </row>
    <row r="132" spans="1:10">
      <c r="A132" s="756">
        <f t="shared" si="11"/>
        <v>101</v>
      </c>
      <c r="B132" s="36" t="s">
        <v>887</v>
      </c>
      <c r="C132" s="1180">
        <f>C128+C131</f>
        <v>0</v>
      </c>
      <c r="D132" s="1181">
        <f>D128+D131</f>
        <v>0</v>
      </c>
      <c r="E132" s="1180">
        <f>E128+E131</f>
        <v>0</v>
      </c>
      <c r="F132" s="1180">
        <f t="shared" ref="F132:G132" si="18">F128+F131</f>
        <v>0</v>
      </c>
      <c r="G132" s="1180">
        <f t="shared" si="18"/>
        <v>0</v>
      </c>
    </row>
    <row r="133" spans="1:10">
      <c r="A133" s="756">
        <f t="shared" si="11"/>
        <v>102</v>
      </c>
      <c r="B133" s="1156"/>
      <c r="C133" s="1096"/>
      <c r="D133" s="1096"/>
      <c r="E133" s="1096"/>
      <c r="F133" s="1171" t="str">
        <f t="shared" si="12"/>
        <v xml:space="preserve"> </v>
      </c>
      <c r="G133" s="1205" t="str">
        <f t="shared" si="13"/>
        <v xml:space="preserve"> </v>
      </c>
    </row>
    <row r="134" spans="1:10">
      <c r="A134" s="756">
        <f t="shared" si="11"/>
        <v>103</v>
      </c>
      <c r="B134" s="80"/>
      <c r="C134" s="1119"/>
      <c r="D134" s="1119"/>
      <c r="E134" s="1119"/>
      <c r="F134" s="1171" t="str">
        <f t="shared" si="12"/>
        <v xml:space="preserve"> </v>
      </c>
      <c r="G134" s="1205" t="str">
        <f t="shared" si="13"/>
        <v xml:space="preserve"> </v>
      </c>
    </row>
    <row r="135" spans="1:10">
      <c r="A135" s="756">
        <f t="shared" si="11"/>
        <v>104</v>
      </c>
      <c r="B135" s="26" t="s">
        <v>888</v>
      </c>
      <c r="C135" s="667">
        <f>SUM(C133:C134)</f>
        <v>0</v>
      </c>
      <c r="D135" s="1211">
        <f>SUM(D133:D134)</f>
        <v>0</v>
      </c>
      <c r="E135" s="667">
        <f>SUM(E133:E134)</f>
        <v>0</v>
      </c>
      <c r="F135" s="667">
        <f t="shared" ref="F135:G135" si="19">SUM(F133:F134)</f>
        <v>0</v>
      </c>
      <c r="G135" s="667">
        <f t="shared" si="19"/>
        <v>0</v>
      </c>
    </row>
    <row r="136" spans="1:10" ht="15.75" thickBot="1">
      <c r="A136" s="757">
        <v>105</v>
      </c>
      <c r="B136" s="1132" t="s">
        <v>889</v>
      </c>
      <c r="C136" s="881">
        <f>C45+C89+C115+C124+C132+C135</f>
        <v>124254422</v>
      </c>
      <c r="D136" s="880">
        <f>D45+D89+D115+D124+D132+D135</f>
        <v>1083682700</v>
      </c>
      <c r="E136" s="881">
        <f>E45+E89+E115+E124+E132+E135</f>
        <v>1016592</v>
      </c>
      <c r="F136" s="1212">
        <f t="shared" si="12"/>
        <v>122.22644089270818</v>
      </c>
      <c r="G136" s="1213">
        <f t="shared" si="13"/>
        <v>8.7214819606178686</v>
      </c>
      <c r="H136" s="1182"/>
      <c r="I136" s="439"/>
      <c r="J136" s="1182"/>
    </row>
    <row r="137" spans="1:10">
      <c r="C137" s="674"/>
    </row>
    <row r="138" spans="1:10">
      <c r="A138" s="13" t="s">
        <v>890</v>
      </c>
      <c r="B138" s="13"/>
      <c r="C138" s="1214"/>
      <c r="D138" s="13"/>
      <c r="E138" s="13"/>
      <c r="F138" s="13"/>
      <c r="G138" s="13"/>
    </row>
    <row r="139" spans="1:10">
      <c r="C139" s="674"/>
    </row>
    <row r="140" spans="1:10">
      <c r="C140" s="674"/>
    </row>
    <row r="141" spans="1:10" ht="15.75">
      <c r="A141" s="11" t="s">
        <v>1423</v>
      </c>
      <c r="B141" s="13"/>
      <c r="C141" s="1214"/>
      <c r="D141" s="13"/>
      <c r="E141" s="13"/>
      <c r="F141" s="13"/>
      <c r="G141" s="13"/>
    </row>
    <row r="142" spans="1:10">
      <c r="C142" s="674"/>
    </row>
    <row r="143" spans="1:10" ht="15.75" thickBot="1">
      <c r="A143" s="2" t="str">
        <f>'Data Sheet'!$A$49</f>
        <v>Annual Report of The Brooklyn Union Gas Company d/b/a National Grid New York</v>
      </c>
      <c r="C143" s="630"/>
      <c r="D143" s="1188"/>
      <c r="E143" s="1188"/>
      <c r="F143" s="226" t="str">
        <f>'Data Sheet'!$A$45</f>
        <v>Year ended December 31, 2016</v>
      </c>
      <c r="G143" s="1189"/>
    </row>
    <row r="144" spans="1:10">
      <c r="A144" s="6"/>
      <c r="B144" s="7"/>
      <c r="C144" s="1215"/>
      <c r="D144" s="1190"/>
      <c r="E144" s="1190"/>
      <c r="F144" s="1190"/>
      <c r="G144" s="1191"/>
    </row>
    <row r="145" spans="1:7" ht="15.75">
      <c r="A145" s="1167" t="s">
        <v>2539</v>
      </c>
      <c r="B145" s="637"/>
      <c r="C145" s="1192"/>
      <c r="D145" s="1192"/>
      <c r="E145" s="1192"/>
      <c r="F145" s="1192"/>
      <c r="G145" s="1193"/>
    </row>
    <row r="146" spans="1:7">
      <c r="A146" s="73"/>
      <c r="C146" s="630"/>
      <c r="D146" s="1188"/>
      <c r="E146" s="1188"/>
      <c r="F146" s="1188"/>
      <c r="G146" s="1194"/>
    </row>
    <row r="147" spans="1:7">
      <c r="A147" s="702"/>
      <c r="B147" s="842"/>
      <c r="C147" s="1216"/>
      <c r="D147" s="1195"/>
      <c r="E147" s="1196" t="s">
        <v>756</v>
      </c>
      <c r="F147" s="1196" t="s">
        <v>865</v>
      </c>
      <c r="G147" s="1197" t="s">
        <v>1214</v>
      </c>
    </row>
    <row r="148" spans="1:7">
      <c r="A148" s="756"/>
      <c r="B148" s="42"/>
      <c r="C148" s="94"/>
      <c r="D148" s="1198"/>
      <c r="E148" s="1199" t="s">
        <v>866</v>
      </c>
      <c r="F148" s="1199" t="s">
        <v>867</v>
      </c>
      <c r="G148" s="1200" t="s">
        <v>755</v>
      </c>
    </row>
    <row r="149" spans="1:7">
      <c r="A149" s="756" t="s">
        <v>1973</v>
      </c>
      <c r="B149" s="30" t="s">
        <v>868</v>
      </c>
      <c r="C149" s="1217" t="s">
        <v>870</v>
      </c>
      <c r="D149" s="1199" t="s">
        <v>1214</v>
      </c>
      <c r="E149" s="1199" t="s">
        <v>1923</v>
      </c>
      <c r="F149" s="1199" t="s">
        <v>869</v>
      </c>
      <c r="G149" s="1200" t="s">
        <v>870</v>
      </c>
    </row>
    <row r="150" spans="1:7">
      <c r="A150" s="1142" t="s">
        <v>1979</v>
      </c>
      <c r="B150" s="37" t="s">
        <v>2070</v>
      </c>
      <c r="C150" s="1218" t="s">
        <v>2071</v>
      </c>
      <c r="D150" s="1201" t="s">
        <v>514</v>
      </c>
      <c r="E150" s="1201" t="s">
        <v>564</v>
      </c>
      <c r="F150" s="1201" t="s">
        <v>1335</v>
      </c>
      <c r="G150" s="1202" t="s">
        <v>1336</v>
      </c>
    </row>
    <row r="151" spans="1:7">
      <c r="A151" s="756">
        <v>1</v>
      </c>
      <c r="B151" s="1208"/>
      <c r="C151" s="1119"/>
      <c r="D151" s="1119"/>
      <c r="E151" s="1119"/>
      <c r="F151" s="1219" t="str">
        <f t="shared" ref="F151:F163" si="20">IF(ISERR(+C151/+E151)," ",(+C151/+E151))</f>
        <v xml:space="preserve"> </v>
      </c>
      <c r="G151" s="1203" t="str">
        <f t="shared" ref="G151:G163" si="21">IF(ISERR(+D151/+C151)," ",(+D151/+C151))</f>
        <v xml:space="preserve"> </v>
      </c>
    </row>
    <row r="152" spans="1:7">
      <c r="A152" s="756">
        <v>2</v>
      </c>
      <c r="B152" s="1208"/>
      <c r="C152" s="1119"/>
      <c r="D152" s="1220"/>
      <c r="E152" s="1119"/>
      <c r="F152" s="1219" t="str">
        <f t="shared" si="20"/>
        <v xml:space="preserve"> </v>
      </c>
      <c r="G152" s="1204" t="str">
        <f t="shared" si="21"/>
        <v xml:space="preserve"> </v>
      </c>
    </row>
    <row r="153" spans="1:7">
      <c r="A153" s="756">
        <v>3</v>
      </c>
      <c r="B153" s="1208"/>
      <c r="C153" s="1119"/>
      <c r="D153" s="1119"/>
      <c r="E153" s="1119"/>
      <c r="F153" s="1219" t="str">
        <f t="shared" si="20"/>
        <v xml:space="preserve"> </v>
      </c>
      <c r="G153" s="1205" t="str">
        <f t="shared" si="21"/>
        <v xml:space="preserve"> </v>
      </c>
    </row>
    <row r="154" spans="1:7">
      <c r="A154" s="756">
        <v>4</v>
      </c>
      <c r="B154" s="1208"/>
      <c r="C154" s="1119"/>
      <c r="D154" s="1119"/>
      <c r="E154" s="1119"/>
      <c r="F154" s="1219" t="str">
        <f t="shared" si="20"/>
        <v xml:space="preserve"> </v>
      </c>
      <c r="G154" s="1205" t="str">
        <f t="shared" si="21"/>
        <v xml:space="preserve"> </v>
      </c>
    </row>
    <row r="155" spans="1:7">
      <c r="A155" s="756">
        <v>5</v>
      </c>
      <c r="B155" s="1208"/>
      <c r="C155" s="1119"/>
      <c r="D155" s="1119"/>
      <c r="E155" s="1119"/>
      <c r="F155" s="1219" t="str">
        <f t="shared" si="20"/>
        <v xml:space="preserve"> </v>
      </c>
      <c r="G155" s="1205" t="str">
        <f t="shared" si="21"/>
        <v xml:space="preserve"> </v>
      </c>
    </row>
    <row r="156" spans="1:7">
      <c r="A156" s="756">
        <v>6</v>
      </c>
      <c r="B156" s="1208"/>
      <c r="C156" s="1119"/>
      <c r="D156" s="1119"/>
      <c r="E156" s="1119"/>
      <c r="F156" s="1219" t="str">
        <f t="shared" si="20"/>
        <v xml:space="preserve"> </v>
      </c>
      <c r="G156" s="1205" t="str">
        <f t="shared" si="21"/>
        <v xml:space="preserve"> </v>
      </c>
    </row>
    <row r="157" spans="1:7">
      <c r="A157" s="756">
        <v>7</v>
      </c>
      <c r="B157" s="80"/>
      <c r="C157" s="1119"/>
      <c r="D157" s="1119"/>
      <c r="E157" s="1119"/>
      <c r="F157" s="1219" t="str">
        <f t="shared" si="20"/>
        <v xml:space="preserve"> </v>
      </c>
      <c r="G157" s="1205" t="str">
        <f t="shared" si="21"/>
        <v xml:space="preserve"> </v>
      </c>
    </row>
    <row r="158" spans="1:7">
      <c r="A158" s="756">
        <v>8</v>
      </c>
      <c r="B158" s="1208"/>
      <c r="C158" s="1119"/>
      <c r="D158" s="1119"/>
      <c r="E158" s="1119"/>
      <c r="F158" s="1219" t="str">
        <f t="shared" si="20"/>
        <v xml:space="preserve"> </v>
      </c>
      <c r="G158" s="1205" t="str">
        <f t="shared" si="21"/>
        <v xml:space="preserve"> </v>
      </c>
    </row>
    <row r="159" spans="1:7">
      <c r="A159" s="756">
        <v>9</v>
      </c>
      <c r="B159" s="80"/>
      <c r="C159" s="1119"/>
      <c r="D159" s="1119"/>
      <c r="E159" s="1119"/>
      <c r="F159" s="1219" t="str">
        <f t="shared" si="20"/>
        <v xml:space="preserve"> </v>
      </c>
      <c r="G159" s="1205" t="str">
        <f t="shared" si="21"/>
        <v xml:space="preserve"> </v>
      </c>
    </row>
    <row r="160" spans="1:7">
      <c r="A160" s="756">
        <v>10</v>
      </c>
      <c r="B160" s="80"/>
      <c r="C160" s="1119"/>
      <c r="D160" s="1119"/>
      <c r="E160" s="1119"/>
      <c r="F160" s="1219" t="str">
        <f t="shared" si="20"/>
        <v xml:space="preserve"> </v>
      </c>
      <c r="G160" s="1205" t="str">
        <f t="shared" si="21"/>
        <v xml:space="preserve"> </v>
      </c>
    </row>
    <row r="161" spans="1:7">
      <c r="A161" s="756">
        <v>11</v>
      </c>
      <c r="B161" s="1208"/>
      <c r="C161" s="1119"/>
      <c r="D161" s="1119"/>
      <c r="E161" s="1119"/>
      <c r="F161" s="1219" t="str">
        <f t="shared" si="20"/>
        <v xml:space="preserve"> </v>
      </c>
      <c r="G161" s="1205" t="str">
        <f t="shared" si="21"/>
        <v xml:space="preserve"> </v>
      </c>
    </row>
    <row r="162" spans="1:7">
      <c r="A162" s="756">
        <v>12</v>
      </c>
      <c r="B162" s="80"/>
      <c r="C162" s="1119"/>
      <c r="D162" s="1119"/>
      <c r="E162" s="1119"/>
      <c r="F162" s="1219" t="str">
        <f t="shared" si="20"/>
        <v xml:space="preserve"> </v>
      </c>
      <c r="G162" s="1205" t="str">
        <f t="shared" si="21"/>
        <v xml:space="preserve"> </v>
      </c>
    </row>
    <row r="163" spans="1:7">
      <c r="A163" s="756">
        <v>13</v>
      </c>
      <c r="B163" s="80"/>
      <c r="C163" s="1119"/>
      <c r="D163" s="1119"/>
      <c r="E163" s="1119"/>
      <c r="F163" s="1219" t="str">
        <f t="shared" si="20"/>
        <v xml:space="preserve"> </v>
      </c>
      <c r="G163" s="1205" t="str">
        <f t="shared" si="21"/>
        <v xml:space="preserve"> </v>
      </c>
    </row>
    <row r="164" spans="1:7">
      <c r="A164" s="756">
        <v>14</v>
      </c>
      <c r="B164" s="80"/>
      <c r="C164" s="1119"/>
      <c r="D164" s="1220"/>
      <c r="E164" s="1119"/>
      <c r="F164" s="1219"/>
      <c r="G164" s="1204"/>
    </row>
    <row r="165" spans="1:7">
      <c r="A165" s="756">
        <v>15</v>
      </c>
      <c r="B165" s="26"/>
      <c r="C165" s="665"/>
      <c r="D165" s="663"/>
      <c r="E165" s="665"/>
      <c r="F165" s="1219"/>
      <c r="G165" s="1204"/>
    </row>
    <row r="166" spans="1:7">
      <c r="A166" s="756">
        <v>16</v>
      </c>
      <c r="B166" s="1208"/>
      <c r="C166" s="665"/>
      <c r="D166" s="1171"/>
      <c r="E166" s="1171"/>
      <c r="F166" s="1219" t="str">
        <f t="shared" ref="F166:F174" si="22">IF(ISERR(+C166/+E166)," ",(+C166/+E166))</f>
        <v xml:space="preserve"> </v>
      </c>
      <c r="G166" s="1203" t="str">
        <f t="shared" ref="G166:G174" si="23">IF(ISERR(+D166/+C166)," ",(+D166/+C166))</f>
        <v xml:space="preserve"> </v>
      </c>
    </row>
    <row r="167" spans="1:7">
      <c r="A167" s="756">
        <v>17</v>
      </c>
      <c r="B167" s="26"/>
      <c r="C167" s="665"/>
      <c r="D167" s="663"/>
      <c r="E167" s="1171"/>
      <c r="F167" s="1219" t="str">
        <f t="shared" si="22"/>
        <v xml:space="preserve"> </v>
      </c>
      <c r="G167" s="1204" t="str">
        <f t="shared" si="23"/>
        <v xml:space="preserve"> </v>
      </c>
    </row>
    <row r="168" spans="1:7">
      <c r="A168" s="756">
        <v>18</v>
      </c>
      <c r="B168" s="26"/>
      <c r="C168" s="665"/>
      <c r="D168" s="1171"/>
      <c r="E168" s="1171"/>
      <c r="F168" s="1219" t="str">
        <f t="shared" si="22"/>
        <v xml:space="preserve"> </v>
      </c>
      <c r="G168" s="1205" t="str">
        <f t="shared" si="23"/>
        <v xml:space="preserve"> </v>
      </c>
    </row>
    <row r="169" spans="1:7">
      <c r="A169" s="756">
        <v>19</v>
      </c>
      <c r="B169" s="26"/>
      <c r="C169" s="665"/>
      <c r="D169" s="1171"/>
      <c r="E169" s="1171"/>
      <c r="F169" s="1219" t="str">
        <f t="shared" si="22"/>
        <v xml:space="preserve"> </v>
      </c>
      <c r="G169" s="1205" t="str">
        <f t="shared" si="23"/>
        <v xml:space="preserve"> </v>
      </c>
    </row>
    <row r="170" spans="1:7">
      <c r="A170" s="756">
        <v>20</v>
      </c>
      <c r="B170" s="1208"/>
      <c r="C170" s="1119"/>
      <c r="D170" s="1119"/>
      <c r="E170" s="1119"/>
      <c r="F170" s="1219" t="str">
        <f t="shared" si="22"/>
        <v xml:space="preserve"> </v>
      </c>
      <c r="G170" s="1205" t="str">
        <f t="shared" si="23"/>
        <v xml:space="preserve"> </v>
      </c>
    </row>
    <row r="171" spans="1:7">
      <c r="A171" s="756">
        <v>21</v>
      </c>
      <c r="B171" s="1208"/>
      <c r="C171" s="1119"/>
      <c r="D171" s="1119"/>
      <c r="E171" s="1119"/>
      <c r="F171" s="1219" t="str">
        <f t="shared" si="22"/>
        <v xml:space="preserve"> </v>
      </c>
      <c r="G171" s="1205" t="str">
        <f t="shared" si="23"/>
        <v xml:space="preserve"> </v>
      </c>
    </row>
    <row r="172" spans="1:7">
      <c r="A172" s="756">
        <v>22</v>
      </c>
      <c r="B172" s="80"/>
      <c r="C172" s="1119"/>
      <c r="D172" s="1119"/>
      <c r="E172" s="1119"/>
      <c r="F172" s="1219" t="str">
        <f t="shared" si="22"/>
        <v xml:space="preserve"> </v>
      </c>
      <c r="G172" s="1205" t="str">
        <f t="shared" si="23"/>
        <v xml:space="preserve"> </v>
      </c>
    </row>
    <row r="173" spans="1:7">
      <c r="A173" s="756">
        <v>23</v>
      </c>
      <c r="B173" s="80"/>
      <c r="C173" s="1119"/>
      <c r="D173" s="1119"/>
      <c r="E173" s="1119"/>
      <c r="F173" s="1219" t="str">
        <f t="shared" si="22"/>
        <v xml:space="preserve"> </v>
      </c>
      <c r="G173" s="1205" t="str">
        <f t="shared" si="23"/>
        <v xml:space="preserve"> </v>
      </c>
    </row>
    <row r="174" spans="1:7">
      <c r="A174" s="756">
        <v>24</v>
      </c>
      <c r="B174" s="80"/>
      <c r="C174" s="1119"/>
      <c r="D174" s="1119"/>
      <c r="E174" s="1119"/>
      <c r="F174" s="1219" t="str">
        <f t="shared" si="22"/>
        <v xml:space="preserve"> </v>
      </c>
      <c r="G174" s="1205" t="str">
        <f t="shared" si="23"/>
        <v xml:space="preserve"> </v>
      </c>
    </row>
    <row r="175" spans="1:7">
      <c r="A175" s="756">
        <v>25</v>
      </c>
      <c r="B175" s="80"/>
      <c r="C175" s="1119"/>
      <c r="D175" s="1220"/>
      <c r="E175" s="1119"/>
      <c r="F175" s="1219"/>
      <c r="G175" s="1204"/>
    </row>
    <row r="176" spans="1:7">
      <c r="A176" s="756">
        <v>26</v>
      </c>
      <c r="B176" s="1208"/>
      <c r="C176" s="1119"/>
      <c r="D176" s="1119"/>
      <c r="E176" s="1119"/>
      <c r="F176" s="1219" t="str">
        <f t="shared" ref="F176:F184" si="24">IF(ISERR(+C176/+E176)," ",(+C176/+E176))</f>
        <v xml:space="preserve"> </v>
      </c>
      <c r="G176" s="1203" t="str">
        <f t="shared" ref="G176:G184" si="25">IF(ISERR(+D176/+C176)," ",(+D176/+C176))</f>
        <v xml:space="preserve"> </v>
      </c>
    </row>
    <row r="177" spans="1:7">
      <c r="A177" s="756">
        <v>27</v>
      </c>
      <c r="B177" s="80"/>
      <c r="C177" s="1119"/>
      <c r="D177" s="1220"/>
      <c r="E177" s="1119"/>
      <c r="F177" s="1219" t="str">
        <f t="shared" si="24"/>
        <v xml:space="preserve"> </v>
      </c>
      <c r="G177" s="1203" t="str">
        <f t="shared" si="25"/>
        <v xml:space="preserve"> </v>
      </c>
    </row>
    <row r="178" spans="1:7">
      <c r="A178" s="756">
        <v>28</v>
      </c>
      <c r="B178" s="80"/>
      <c r="C178" s="1119"/>
      <c r="D178" s="1119"/>
      <c r="E178" s="1119"/>
      <c r="F178" s="1219" t="str">
        <f t="shared" si="24"/>
        <v xml:space="preserve"> </v>
      </c>
      <c r="G178" s="1205" t="str">
        <f t="shared" si="25"/>
        <v xml:space="preserve"> </v>
      </c>
    </row>
    <row r="179" spans="1:7">
      <c r="A179" s="756">
        <v>29</v>
      </c>
      <c r="B179" s="80"/>
      <c r="C179" s="1119"/>
      <c r="D179" s="1119"/>
      <c r="E179" s="1119"/>
      <c r="F179" s="1219" t="str">
        <f t="shared" si="24"/>
        <v xml:space="preserve"> </v>
      </c>
      <c r="G179" s="1205" t="str">
        <f t="shared" si="25"/>
        <v xml:space="preserve"> </v>
      </c>
    </row>
    <row r="180" spans="1:7">
      <c r="A180" s="756">
        <v>30</v>
      </c>
      <c r="B180" s="80"/>
      <c r="C180" s="1119"/>
      <c r="D180" s="1119"/>
      <c r="E180" s="1119"/>
      <c r="F180" s="1219" t="str">
        <f t="shared" si="24"/>
        <v xml:space="preserve"> </v>
      </c>
      <c r="G180" s="1205" t="str">
        <f t="shared" si="25"/>
        <v xml:space="preserve"> </v>
      </c>
    </row>
    <row r="181" spans="1:7">
      <c r="A181" s="756">
        <v>31</v>
      </c>
      <c r="B181" s="80"/>
      <c r="C181" s="1119"/>
      <c r="D181" s="1119"/>
      <c r="E181" s="1119"/>
      <c r="F181" s="1219" t="str">
        <f t="shared" si="24"/>
        <v xml:space="preserve"> </v>
      </c>
      <c r="G181" s="1205" t="str">
        <f t="shared" si="25"/>
        <v xml:space="preserve"> </v>
      </c>
    </row>
    <row r="182" spans="1:7">
      <c r="A182" s="756">
        <v>32</v>
      </c>
      <c r="B182" s="80"/>
      <c r="C182" s="1119"/>
      <c r="D182" s="1119"/>
      <c r="E182" s="1119"/>
      <c r="F182" s="1219" t="str">
        <f t="shared" si="24"/>
        <v xml:space="preserve"> </v>
      </c>
      <c r="G182" s="1205" t="str">
        <f t="shared" si="25"/>
        <v xml:space="preserve"> </v>
      </c>
    </row>
    <row r="183" spans="1:7">
      <c r="A183" s="756">
        <v>33</v>
      </c>
      <c r="B183" s="80"/>
      <c r="C183" s="1119"/>
      <c r="D183" s="1119"/>
      <c r="E183" s="1119"/>
      <c r="F183" s="1219" t="str">
        <f t="shared" si="24"/>
        <v xml:space="preserve"> </v>
      </c>
      <c r="G183" s="1205" t="str">
        <f t="shared" si="25"/>
        <v xml:space="preserve"> </v>
      </c>
    </row>
    <row r="184" spans="1:7">
      <c r="A184" s="756">
        <v>34</v>
      </c>
      <c r="B184" s="80"/>
      <c r="C184" s="1119"/>
      <c r="D184" s="1119"/>
      <c r="E184" s="1119"/>
      <c r="F184" s="1219" t="str">
        <f t="shared" si="24"/>
        <v xml:space="preserve"> </v>
      </c>
      <c r="G184" s="1205" t="str">
        <f t="shared" si="25"/>
        <v xml:space="preserve"> </v>
      </c>
    </row>
    <row r="185" spans="1:7">
      <c r="A185" s="756">
        <v>35</v>
      </c>
      <c r="B185" s="80"/>
      <c r="C185" s="1119"/>
      <c r="D185" s="1220"/>
      <c r="E185" s="1119"/>
      <c r="F185" s="1219"/>
      <c r="G185" s="1204"/>
    </row>
    <row r="186" spans="1:7">
      <c r="A186" s="756">
        <v>36</v>
      </c>
      <c r="B186" s="26"/>
      <c r="C186" s="665"/>
      <c r="D186" s="663"/>
      <c r="E186" s="665"/>
      <c r="F186" s="1219"/>
      <c r="G186" s="1204"/>
    </row>
    <row r="187" spans="1:7">
      <c r="A187" s="756">
        <v>37</v>
      </c>
      <c r="B187" s="1208"/>
      <c r="C187" s="1119"/>
      <c r="D187" s="1119"/>
      <c r="E187" s="1119"/>
      <c r="F187" s="1219"/>
      <c r="G187" s="1203"/>
    </row>
    <row r="188" spans="1:7">
      <c r="A188" s="756">
        <v>38</v>
      </c>
      <c r="B188" s="80"/>
      <c r="C188" s="1119"/>
      <c r="D188" s="1221"/>
      <c r="E188" s="1119"/>
      <c r="F188" s="1219" t="str">
        <f>IF(ISERR(+C188/+E188)," ",(+C188/+E188))</f>
        <v xml:space="preserve"> </v>
      </c>
      <c r="G188" s="1203" t="str">
        <f>IF(ISERR(+D188/+C188)," ",(+D188/+C188))</f>
        <v xml:space="preserve"> </v>
      </c>
    </row>
    <row r="189" spans="1:7">
      <c r="A189" s="756">
        <v>39</v>
      </c>
      <c r="B189" s="80"/>
      <c r="C189" s="1119"/>
      <c r="D189" s="1119"/>
      <c r="E189" s="1119"/>
      <c r="F189" s="1219" t="str">
        <f>IF(ISERR(+C189/+E189)," ",(+C189/+E189))</f>
        <v xml:space="preserve"> </v>
      </c>
      <c r="G189" s="1205" t="str">
        <f>IF(ISERR(+D189/+C189)," ",(+D189/+C189))</f>
        <v xml:space="preserve"> </v>
      </c>
    </row>
    <row r="190" spans="1:7">
      <c r="A190" s="756">
        <v>40</v>
      </c>
      <c r="B190" s="80"/>
      <c r="C190" s="1119"/>
      <c r="D190" s="1119"/>
      <c r="E190" s="1119"/>
      <c r="F190" s="1219" t="str">
        <f>IF(ISERR(+C190/+E190)," ",(+C190/+E190))</f>
        <v xml:space="preserve"> </v>
      </c>
      <c r="G190" s="1205" t="str">
        <f>IF(ISERR(+D190/+C190)," ",(+D190/+C190))</f>
        <v xml:space="preserve"> </v>
      </c>
    </row>
    <row r="191" spans="1:7">
      <c r="A191" s="756">
        <v>41</v>
      </c>
      <c r="B191" s="80"/>
      <c r="C191" s="1119"/>
      <c r="D191" s="1220"/>
      <c r="E191" s="1119"/>
      <c r="F191" s="1219"/>
      <c r="G191" s="1204"/>
    </row>
    <row r="192" spans="1:7">
      <c r="A192" s="756">
        <v>42</v>
      </c>
      <c r="B192" s="1208"/>
      <c r="C192" s="1119"/>
      <c r="D192" s="1119"/>
      <c r="E192" s="1119"/>
      <c r="F192" s="1219"/>
      <c r="G192" s="1203"/>
    </row>
    <row r="193" spans="1:7">
      <c r="A193" s="756">
        <v>43</v>
      </c>
      <c r="B193" s="80"/>
      <c r="C193" s="1119"/>
      <c r="D193" s="1220"/>
      <c r="E193" s="1119"/>
      <c r="F193" s="1219"/>
      <c r="G193" s="1205"/>
    </row>
    <row r="194" spans="1:7">
      <c r="A194" s="756">
        <v>44</v>
      </c>
      <c r="B194" s="80"/>
      <c r="C194" s="1119"/>
      <c r="D194" s="1119"/>
      <c r="E194" s="1119"/>
      <c r="F194" s="1219"/>
      <c r="G194" s="1205"/>
    </row>
    <row r="195" spans="1:7">
      <c r="A195" s="756">
        <v>45</v>
      </c>
      <c r="B195" s="80"/>
      <c r="C195" s="1119"/>
      <c r="D195" s="1220"/>
      <c r="E195" s="1119"/>
      <c r="F195" s="1219"/>
      <c r="G195" s="1204"/>
    </row>
    <row r="196" spans="1:7">
      <c r="A196" s="756">
        <v>46</v>
      </c>
      <c r="B196" s="26"/>
      <c r="C196" s="665"/>
      <c r="D196" s="663"/>
      <c r="E196" s="665"/>
      <c r="F196" s="1219"/>
      <c r="G196" s="1204"/>
    </row>
    <row r="197" spans="1:7">
      <c r="A197" s="756">
        <v>47</v>
      </c>
      <c r="B197" s="1208"/>
      <c r="C197" s="1119"/>
      <c r="D197" s="1119"/>
      <c r="E197" s="1119"/>
      <c r="F197" s="1219"/>
      <c r="G197" s="1203"/>
    </row>
    <row r="198" spans="1:7">
      <c r="A198" s="756">
        <v>48</v>
      </c>
      <c r="B198" s="80"/>
      <c r="C198" s="1119"/>
      <c r="D198" s="1220"/>
      <c r="E198" s="1119"/>
      <c r="F198" s="1219"/>
      <c r="G198" s="1204"/>
    </row>
    <row r="199" spans="1:7">
      <c r="A199" s="756">
        <v>49</v>
      </c>
      <c r="B199" s="80"/>
      <c r="C199" s="1119"/>
      <c r="D199" s="1119"/>
      <c r="E199" s="1119"/>
      <c r="F199" s="1219"/>
      <c r="G199" s="1205"/>
    </row>
    <row r="200" spans="1:7">
      <c r="A200" s="756">
        <v>50</v>
      </c>
      <c r="B200" s="80"/>
      <c r="C200" s="1119"/>
      <c r="D200" s="1220"/>
      <c r="E200" s="1119"/>
      <c r="F200" s="1219"/>
      <c r="G200" s="1204"/>
    </row>
    <row r="201" spans="1:7">
      <c r="A201" s="756">
        <v>51</v>
      </c>
      <c r="B201" s="1208"/>
      <c r="C201" s="1119"/>
      <c r="D201" s="1119"/>
      <c r="E201" s="1119"/>
      <c r="F201" s="1219"/>
      <c r="G201" s="1203"/>
    </row>
    <row r="202" spans="1:7">
      <c r="A202" s="756">
        <v>52</v>
      </c>
      <c r="B202" s="80"/>
      <c r="C202" s="1119"/>
      <c r="D202" s="1220"/>
      <c r="E202" s="1119"/>
      <c r="F202" s="1219"/>
      <c r="G202" s="1204"/>
    </row>
    <row r="203" spans="1:7">
      <c r="A203" s="756">
        <v>53</v>
      </c>
      <c r="B203" s="80"/>
      <c r="C203" s="1119"/>
      <c r="D203" s="1119"/>
      <c r="E203" s="1119"/>
      <c r="F203" s="1219"/>
      <c r="G203" s="1205"/>
    </row>
    <row r="204" spans="1:7">
      <c r="A204" s="756">
        <v>54</v>
      </c>
      <c r="B204" s="26"/>
      <c r="C204" s="665"/>
      <c r="D204" s="663"/>
      <c r="E204" s="665"/>
      <c r="F204" s="1219"/>
      <c r="G204" s="436"/>
    </row>
    <row r="205" spans="1:7">
      <c r="A205" s="756">
        <v>55</v>
      </c>
      <c r="B205" s="80"/>
      <c r="C205" s="1119"/>
      <c r="D205" s="1220"/>
      <c r="E205" s="1119"/>
      <c r="F205" s="1219"/>
      <c r="G205" s="1205"/>
    </row>
    <row r="206" spans="1:7">
      <c r="A206" s="756">
        <v>56</v>
      </c>
      <c r="B206" s="80"/>
      <c r="C206" s="1119"/>
      <c r="D206" s="1119"/>
      <c r="E206" s="1119"/>
      <c r="F206" s="1219"/>
      <c r="G206" s="1205"/>
    </row>
    <row r="207" spans="1:7">
      <c r="A207" s="756">
        <v>57</v>
      </c>
      <c r="B207" s="26"/>
      <c r="C207" s="665"/>
      <c r="D207" s="663"/>
      <c r="E207" s="665"/>
      <c r="F207" s="1219"/>
      <c r="G207" s="1204"/>
    </row>
    <row r="208" spans="1:7" ht="15.75" thickBot="1">
      <c r="A208" s="757">
        <v>58</v>
      </c>
      <c r="B208" s="167"/>
      <c r="C208" s="1222"/>
      <c r="D208" s="1223"/>
      <c r="E208" s="1222"/>
      <c r="F208" s="1224"/>
      <c r="G208" s="1213"/>
    </row>
    <row r="210" spans="1:7">
      <c r="A210" s="13" t="s">
        <v>891</v>
      </c>
      <c r="B210" s="13"/>
      <c r="C210" s="13"/>
      <c r="D210" s="13"/>
      <c r="E210" s="13"/>
      <c r="F210" s="13"/>
      <c r="G210" s="13"/>
    </row>
  </sheetData>
  <printOptions horizontalCentered="1" verticalCentered="1"/>
  <pageMargins left="0.5" right="0.5" top="0.5" bottom="0.5" header="0" footer="0"/>
  <pageSetup scale="65" fitToHeight="2" orientation="portrait" r:id="rId1"/>
  <headerFooter alignWithMargins="0"/>
  <rowBreaks count="1" manualBreakCount="1">
    <brk id="66" max="6"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386"/>
  <sheetViews>
    <sheetView defaultGridColor="0" colorId="22" zoomScale="70" zoomScaleNormal="70" zoomScaleSheetLayoutView="70" workbookViewId="0">
      <selection activeCell="G329" sqref="G329:H332"/>
    </sheetView>
  </sheetViews>
  <sheetFormatPr defaultColWidth="9.6640625" defaultRowHeight="15"/>
  <cols>
    <col min="1" max="1" width="5.6640625" style="1" customWidth="1"/>
    <col min="2" max="2" width="6.6640625" style="1" customWidth="1"/>
    <col min="3" max="3" width="61.21875" style="1" customWidth="1"/>
    <col min="4" max="5" width="16.6640625" style="1" customWidth="1"/>
    <col min="6" max="6" width="14.5546875" style="1" bestFit="1" customWidth="1"/>
    <col min="7" max="7" width="16" style="1" bestFit="1" customWidth="1"/>
    <col min="8" max="8" width="14.44140625" style="1" customWidth="1"/>
    <col min="9" max="9" width="12.77734375" style="1" customWidth="1"/>
    <col min="10" max="16384" width="9.6640625" style="1"/>
  </cols>
  <sheetData>
    <row r="1" spans="1:5" ht="15.75" thickBot="1">
      <c r="A1" s="2" t="str">
        <f>'Data Sheet'!$A$49</f>
        <v>Annual Report of The Brooklyn Union Gas Company d/b/a National Grid New York</v>
      </c>
      <c r="B1" s="4"/>
      <c r="C1" s="4"/>
      <c r="D1" s="226"/>
      <c r="E1" s="682" t="s">
        <v>2988</v>
      </c>
    </row>
    <row r="2" spans="1:5">
      <c r="A2" s="132"/>
      <c r="B2" s="8"/>
      <c r="C2" s="8"/>
      <c r="D2" s="8"/>
      <c r="E2" s="133"/>
    </row>
    <row r="3" spans="1:5" ht="15.75">
      <c r="A3" s="10" t="s">
        <v>360</v>
      </c>
      <c r="B3" s="12"/>
      <c r="C3" s="12"/>
      <c r="D3" s="12"/>
      <c r="E3" s="395"/>
    </row>
    <row r="4" spans="1:5">
      <c r="A4" s="67"/>
      <c r="B4" s="4"/>
      <c r="C4" s="4"/>
      <c r="D4" s="4"/>
      <c r="E4" s="134"/>
    </row>
    <row r="5" spans="1:5">
      <c r="A5" s="67"/>
      <c r="B5" s="4" t="s">
        <v>361</v>
      </c>
      <c r="C5" s="4"/>
      <c r="D5" s="4"/>
      <c r="E5" s="134"/>
    </row>
    <row r="6" spans="1:5">
      <c r="A6" s="67"/>
      <c r="B6" s="4"/>
      <c r="C6" s="4"/>
      <c r="D6" s="4"/>
      <c r="E6" s="134"/>
    </row>
    <row r="7" spans="1:5">
      <c r="A7" s="140"/>
      <c r="B7" s="371"/>
      <c r="C7" s="371"/>
      <c r="D7" s="371"/>
      <c r="E7" s="372"/>
    </row>
    <row r="8" spans="1:5">
      <c r="A8" s="25"/>
      <c r="B8" s="4"/>
      <c r="C8" s="26"/>
      <c r="D8" s="53" t="s">
        <v>362</v>
      </c>
      <c r="E8" s="412" t="s">
        <v>362</v>
      </c>
    </row>
    <row r="9" spans="1:5">
      <c r="A9" s="25" t="s">
        <v>363</v>
      </c>
      <c r="B9" s="4"/>
      <c r="C9" s="53" t="s">
        <v>1865</v>
      </c>
      <c r="D9" s="53" t="s">
        <v>364</v>
      </c>
      <c r="E9" s="412" t="s">
        <v>365</v>
      </c>
    </row>
    <row r="10" spans="1:5">
      <c r="A10" s="32" t="s">
        <v>366</v>
      </c>
      <c r="B10" s="371"/>
      <c r="C10" s="33" t="s">
        <v>2070</v>
      </c>
      <c r="D10" s="33" t="s">
        <v>2071</v>
      </c>
      <c r="E10" s="417" t="s">
        <v>514</v>
      </c>
    </row>
    <row r="11" spans="1:5">
      <c r="A11" s="25">
        <v>1</v>
      </c>
      <c r="B11" s="4"/>
      <c r="C11" s="53" t="s">
        <v>367</v>
      </c>
      <c r="D11" s="26"/>
      <c r="E11" s="134"/>
    </row>
    <row r="12" spans="1:5">
      <c r="A12" s="25">
        <v>2</v>
      </c>
      <c r="B12" s="4"/>
      <c r="C12" s="53" t="s">
        <v>368</v>
      </c>
      <c r="D12" s="26"/>
      <c r="E12" s="134"/>
    </row>
    <row r="13" spans="1:5">
      <c r="A13" s="25">
        <v>3</v>
      </c>
      <c r="B13" s="4"/>
      <c r="C13" s="26" t="s">
        <v>369</v>
      </c>
      <c r="D13" s="1211">
        <v>0</v>
      </c>
      <c r="E13" s="1210">
        <v>0</v>
      </c>
    </row>
    <row r="14" spans="1:5">
      <c r="A14" s="25">
        <v>4</v>
      </c>
      <c r="B14" s="4"/>
      <c r="C14" s="26" t="s">
        <v>370</v>
      </c>
      <c r="D14" s="667"/>
      <c r="E14" s="1225"/>
    </row>
    <row r="15" spans="1:5">
      <c r="A15" s="25">
        <v>5</v>
      </c>
      <c r="B15" s="4"/>
      <c r="C15" s="26" t="s">
        <v>371</v>
      </c>
      <c r="D15" s="667"/>
      <c r="E15" s="1225"/>
    </row>
    <row r="16" spans="1:5">
      <c r="A16" s="25">
        <v>6</v>
      </c>
      <c r="B16" s="4"/>
      <c r="C16" s="26" t="s">
        <v>372</v>
      </c>
      <c r="D16" s="1226"/>
      <c r="E16" s="256"/>
    </row>
    <row r="17" spans="1:5">
      <c r="A17" s="25">
        <v>7</v>
      </c>
      <c r="B17" s="4"/>
      <c r="C17" s="53" t="s">
        <v>373</v>
      </c>
      <c r="D17" s="665"/>
      <c r="E17" s="254"/>
    </row>
    <row r="18" spans="1:5">
      <c r="A18" s="25">
        <v>8</v>
      </c>
      <c r="B18" s="4"/>
      <c r="C18" s="53" t="s">
        <v>374</v>
      </c>
      <c r="D18" s="1227"/>
      <c r="E18" s="436"/>
    </row>
    <row r="19" spans="1:5">
      <c r="A19" s="25">
        <v>9</v>
      </c>
      <c r="B19" s="4"/>
      <c r="C19" s="53" t="s">
        <v>375</v>
      </c>
      <c r="D19" s="1165"/>
      <c r="E19" s="254"/>
    </row>
    <row r="20" spans="1:5">
      <c r="A20" s="25">
        <v>10</v>
      </c>
      <c r="B20" s="4" t="s">
        <v>376</v>
      </c>
      <c r="C20" s="26" t="s">
        <v>377</v>
      </c>
      <c r="D20" s="1165"/>
      <c r="E20" s="254"/>
    </row>
    <row r="21" spans="1:5">
      <c r="A21" s="25">
        <v>11</v>
      </c>
      <c r="B21" s="4" t="s">
        <v>378</v>
      </c>
      <c r="C21" s="26" t="s">
        <v>379</v>
      </c>
      <c r="D21" s="1165"/>
      <c r="E21" s="254"/>
    </row>
    <row r="22" spans="1:5">
      <c r="A22" s="25">
        <v>12</v>
      </c>
      <c r="B22" s="4" t="s">
        <v>380</v>
      </c>
      <c r="C22" s="26" t="s">
        <v>381</v>
      </c>
      <c r="D22" s="1165"/>
      <c r="E22" s="254"/>
    </row>
    <row r="23" spans="1:5">
      <c r="A23" s="25">
        <v>13</v>
      </c>
      <c r="B23" s="4" t="s">
        <v>382</v>
      </c>
      <c r="C23" s="26" t="s">
        <v>383</v>
      </c>
      <c r="D23" s="1165"/>
      <c r="E23" s="254"/>
    </row>
    <row r="24" spans="1:5">
      <c r="A24" s="25">
        <v>14</v>
      </c>
      <c r="B24" s="4" t="s">
        <v>384</v>
      </c>
      <c r="C24" s="26" t="s">
        <v>385</v>
      </c>
      <c r="D24" s="1165"/>
      <c r="E24" s="254"/>
    </row>
    <row r="25" spans="1:5">
      <c r="A25" s="25">
        <v>15</v>
      </c>
      <c r="B25" s="4" t="s">
        <v>386</v>
      </c>
      <c r="C25" s="26" t="s">
        <v>896</v>
      </c>
      <c r="D25" s="665"/>
      <c r="E25" s="254"/>
    </row>
    <row r="26" spans="1:5">
      <c r="A26" s="25">
        <v>16</v>
      </c>
      <c r="B26" s="4" t="s">
        <v>897</v>
      </c>
      <c r="C26" s="26" t="s">
        <v>898</v>
      </c>
      <c r="D26" s="665"/>
      <c r="E26" s="254"/>
    </row>
    <row r="27" spans="1:5">
      <c r="A27" s="25">
        <v>17</v>
      </c>
      <c r="B27" s="4" t="s">
        <v>899</v>
      </c>
      <c r="C27" s="26" t="s">
        <v>900</v>
      </c>
      <c r="D27" s="1165"/>
      <c r="E27" s="254"/>
    </row>
    <row r="28" spans="1:5">
      <c r="A28" s="25">
        <v>18</v>
      </c>
      <c r="B28" s="4" t="s">
        <v>901</v>
      </c>
      <c r="C28" s="26" t="s">
        <v>902</v>
      </c>
      <c r="D28" s="1165"/>
      <c r="E28" s="254"/>
    </row>
    <row r="29" spans="1:5">
      <c r="A29" s="25">
        <v>19</v>
      </c>
      <c r="B29" s="4" t="s">
        <v>903</v>
      </c>
      <c r="C29" s="26" t="s">
        <v>904</v>
      </c>
      <c r="D29" s="1165"/>
      <c r="E29" s="254"/>
    </row>
    <row r="30" spans="1:5">
      <c r="A30" s="25">
        <v>20</v>
      </c>
      <c r="B30" s="4" t="s">
        <v>905</v>
      </c>
      <c r="C30" s="26" t="s">
        <v>906</v>
      </c>
      <c r="D30" s="1165"/>
      <c r="E30" s="254"/>
    </row>
    <row r="31" spans="1:5">
      <c r="A31" s="25">
        <v>21</v>
      </c>
      <c r="B31" s="4"/>
      <c r="C31" s="26" t="s">
        <v>907</v>
      </c>
      <c r="D31" s="1228">
        <f>SUM(D20:D30)</f>
        <v>0</v>
      </c>
      <c r="E31" s="1229">
        <f>SUM(E20:E30)</f>
        <v>0</v>
      </c>
    </row>
    <row r="32" spans="1:5">
      <c r="A32" s="25">
        <v>22</v>
      </c>
      <c r="B32" s="4"/>
      <c r="C32" s="53" t="s">
        <v>908</v>
      </c>
      <c r="D32" s="665"/>
      <c r="E32" s="254"/>
    </row>
    <row r="33" spans="1:5">
      <c r="A33" s="25">
        <v>23</v>
      </c>
      <c r="B33" s="4" t="s">
        <v>909</v>
      </c>
      <c r="C33" s="26" t="s">
        <v>910</v>
      </c>
      <c r="D33" s="1165"/>
      <c r="E33" s="254"/>
    </row>
    <row r="34" spans="1:5">
      <c r="A34" s="25">
        <v>24</v>
      </c>
      <c r="B34" s="4" t="s">
        <v>911</v>
      </c>
      <c r="C34" s="26" t="s">
        <v>912</v>
      </c>
      <c r="D34" s="1165"/>
      <c r="E34" s="254"/>
    </row>
    <row r="35" spans="1:5">
      <c r="A35" s="25">
        <v>25</v>
      </c>
      <c r="B35" s="4" t="s">
        <v>913</v>
      </c>
      <c r="C35" s="26" t="s">
        <v>914</v>
      </c>
      <c r="D35" s="1165"/>
      <c r="E35" s="254"/>
    </row>
    <row r="36" spans="1:5">
      <c r="A36" s="25">
        <v>26</v>
      </c>
      <c r="B36" s="4" t="s">
        <v>915</v>
      </c>
      <c r="C36" s="26" t="s">
        <v>916</v>
      </c>
      <c r="D36" s="1165"/>
      <c r="E36" s="254"/>
    </row>
    <row r="37" spans="1:5">
      <c r="A37" s="25">
        <v>27</v>
      </c>
      <c r="B37" s="4" t="s">
        <v>917</v>
      </c>
      <c r="C37" s="26" t="s">
        <v>918</v>
      </c>
      <c r="D37" s="1165"/>
      <c r="E37" s="254"/>
    </row>
    <row r="38" spans="1:5">
      <c r="A38" s="25">
        <v>28</v>
      </c>
      <c r="B38" s="4" t="s">
        <v>919</v>
      </c>
      <c r="C38" s="26" t="s">
        <v>920</v>
      </c>
      <c r="D38" s="1165"/>
      <c r="E38" s="254"/>
    </row>
    <row r="39" spans="1:5">
      <c r="A39" s="25">
        <v>29</v>
      </c>
      <c r="B39" s="4" t="s">
        <v>921</v>
      </c>
      <c r="C39" s="26" t="s">
        <v>922</v>
      </c>
      <c r="D39" s="1165"/>
      <c r="E39" s="254"/>
    </row>
    <row r="40" spans="1:5">
      <c r="A40" s="25">
        <v>30</v>
      </c>
      <c r="B40" s="4" t="s">
        <v>923</v>
      </c>
      <c r="C40" s="26" t="s">
        <v>924</v>
      </c>
      <c r="D40" s="1165"/>
      <c r="E40" s="254"/>
    </row>
    <row r="41" spans="1:5">
      <c r="A41" s="25">
        <v>31</v>
      </c>
      <c r="B41" s="4" t="s">
        <v>925</v>
      </c>
      <c r="C41" s="26" t="s">
        <v>926</v>
      </c>
      <c r="D41" s="1165"/>
      <c r="E41" s="254"/>
    </row>
    <row r="42" spans="1:5">
      <c r="A42" s="25">
        <v>32</v>
      </c>
      <c r="B42" s="4"/>
      <c r="C42" s="26" t="s">
        <v>927</v>
      </c>
      <c r="D42" s="667">
        <f>SUM(D33:D41)</f>
        <v>0</v>
      </c>
      <c r="E42" s="1225">
        <f>SUM(E33:E41)</f>
        <v>0</v>
      </c>
    </row>
    <row r="43" spans="1:5">
      <c r="A43" s="25">
        <v>33</v>
      </c>
      <c r="B43" s="4"/>
      <c r="C43" s="26" t="s">
        <v>928</v>
      </c>
      <c r="D43" s="1230">
        <f>D31+D42</f>
        <v>0</v>
      </c>
      <c r="E43" s="1231">
        <f>E31+E42</f>
        <v>0</v>
      </c>
    </row>
    <row r="44" spans="1:5">
      <c r="A44" s="25">
        <v>34</v>
      </c>
      <c r="B44" s="4"/>
      <c r="C44" s="53" t="s">
        <v>929</v>
      </c>
      <c r="D44" s="26"/>
      <c r="E44" s="134"/>
    </row>
    <row r="45" spans="1:5">
      <c r="A45" s="25">
        <v>35</v>
      </c>
      <c r="B45" s="4"/>
      <c r="C45" s="53" t="s">
        <v>375</v>
      </c>
      <c r="D45" s="26"/>
      <c r="E45" s="134"/>
    </row>
    <row r="46" spans="1:5">
      <c r="A46" s="25">
        <v>36</v>
      </c>
      <c r="B46" s="4" t="s">
        <v>930</v>
      </c>
      <c r="C46" s="26" t="s">
        <v>377</v>
      </c>
      <c r="D46" s="1227"/>
      <c r="E46" s="436"/>
    </row>
    <row r="47" spans="1:5">
      <c r="A47" s="25">
        <v>37</v>
      </c>
      <c r="B47" s="4" t="s">
        <v>931</v>
      </c>
      <c r="C47" s="26" t="s">
        <v>932</v>
      </c>
      <c r="D47" s="1165"/>
      <c r="E47" s="254"/>
    </row>
    <row r="48" spans="1:5">
      <c r="A48" s="25">
        <v>38</v>
      </c>
      <c r="B48" s="4" t="s">
        <v>933</v>
      </c>
      <c r="C48" s="26" t="s">
        <v>934</v>
      </c>
      <c r="D48" s="1165"/>
      <c r="E48" s="254"/>
    </row>
    <row r="49" spans="1:5">
      <c r="A49" s="25">
        <v>39</v>
      </c>
      <c r="B49" s="4" t="s">
        <v>935</v>
      </c>
      <c r="C49" s="26" t="s">
        <v>936</v>
      </c>
      <c r="D49" s="1165"/>
      <c r="E49" s="254"/>
    </row>
    <row r="50" spans="1:5">
      <c r="A50" s="25">
        <v>40</v>
      </c>
      <c r="B50" s="4" t="s">
        <v>937</v>
      </c>
      <c r="C50" s="26" t="s">
        <v>938</v>
      </c>
      <c r="D50" s="1227"/>
      <c r="E50" s="436"/>
    </row>
    <row r="51" spans="1:5">
      <c r="A51" s="25">
        <v>41</v>
      </c>
      <c r="B51" s="4" t="s">
        <v>939</v>
      </c>
      <c r="C51" s="26" t="s">
        <v>940</v>
      </c>
      <c r="D51" s="1165"/>
      <c r="E51" s="254"/>
    </row>
    <row r="52" spans="1:5">
      <c r="A52" s="25">
        <v>42</v>
      </c>
      <c r="B52" s="4" t="s">
        <v>941</v>
      </c>
      <c r="C52" s="26" t="s">
        <v>942</v>
      </c>
      <c r="D52" s="665"/>
      <c r="E52" s="254"/>
    </row>
    <row r="53" spans="1:5">
      <c r="A53" s="25">
        <v>43</v>
      </c>
      <c r="B53" s="4" t="s">
        <v>943</v>
      </c>
      <c r="C53" s="26" t="s">
        <v>944</v>
      </c>
      <c r="D53" s="1165"/>
      <c r="E53" s="254"/>
    </row>
    <row r="54" spans="1:5">
      <c r="A54" s="25">
        <v>44</v>
      </c>
      <c r="B54" s="4" t="s">
        <v>945</v>
      </c>
      <c r="C54" s="26" t="s">
        <v>946</v>
      </c>
      <c r="D54" s="1165"/>
      <c r="E54" s="254"/>
    </row>
    <row r="55" spans="1:5">
      <c r="A55" s="25">
        <v>45</v>
      </c>
      <c r="B55" s="4" t="s">
        <v>947</v>
      </c>
      <c r="C55" s="26" t="s">
        <v>948</v>
      </c>
      <c r="D55" s="1165"/>
      <c r="E55" s="254"/>
    </row>
    <row r="56" spans="1:5">
      <c r="A56" s="25">
        <v>46</v>
      </c>
      <c r="B56" s="4" t="s">
        <v>949</v>
      </c>
      <c r="C56" s="26" t="s">
        <v>950</v>
      </c>
      <c r="D56" s="1165"/>
      <c r="E56" s="254"/>
    </row>
    <row r="57" spans="1:5">
      <c r="A57" s="25">
        <v>47</v>
      </c>
      <c r="B57" s="4" t="s">
        <v>951</v>
      </c>
      <c r="C57" s="26" t="s">
        <v>952</v>
      </c>
      <c r="D57" s="1165"/>
      <c r="E57" s="254"/>
    </row>
    <row r="58" spans="1:5">
      <c r="A58" s="25">
        <v>48</v>
      </c>
      <c r="B58" s="4" t="s">
        <v>953</v>
      </c>
      <c r="C58" s="26" t="s">
        <v>1524</v>
      </c>
      <c r="D58" s="1165"/>
      <c r="E58" s="254"/>
    </row>
    <row r="59" spans="1:5">
      <c r="A59" s="25">
        <v>49</v>
      </c>
      <c r="B59" s="4" t="s">
        <v>1525</v>
      </c>
      <c r="C59" s="26" t="s">
        <v>906</v>
      </c>
      <c r="D59" s="1165"/>
      <c r="E59" s="254"/>
    </row>
    <row r="60" spans="1:5" ht="15.75" thickBot="1">
      <c r="A60" s="407">
        <v>50</v>
      </c>
      <c r="B60" s="168"/>
      <c r="C60" s="167" t="s">
        <v>907</v>
      </c>
      <c r="D60" s="880">
        <f>SUM(D46:D59)</f>
        <v>0</v>
      </c>
      <c r="E60" s="1134">
        <f>SUM(E46:E59)</f>
        <v>0</v>
      </c>
    </row>
    <row r="61" spans="1:5">
      <c r="A61" s="4"/>
      <c r="B61" s="4"/>
      <c r="C61" s="4"/>
      <c r="D61" s="1232"/>
      <c r="E61" s="4" t="s">
        <v>967</v>
      </c>
    </row>
    <row r="62" spans="1:5">
      <c r="A62" s="12" t="s">
        <v>1526</v>
      </c>
      <c r="B62" s="12"/>
      <c r="C62" s="12"/>
      <c r="D62" s="1233"/>
      <c r="E62" s="1234"/>
    </row>
    <row r="63" spans="1:5" ht="15.75" thickBot="1">
      <c r="A63" s="2" t="str">
        <f>'Data Sheet'!$A$49</f>
        <v>Annual Report of The Brooklyn Union Gas Company d/b/a National Grid New York</v>
      </c>
      <c r="B63" s="4"/>
      <c r="C63" s="4"/>
      <c r="D63" s="226"/>
      <c r="E63" s="682" t="s">
        <v>2988</v>
      </c>
    </row>
    <row r="64" spans="1:5">
      <c r="A64" s="132"/>
      <c r="B64" s="8"/>
      <c r="C64" s="8"/>
      <c r="D64" s="8"/>
      <c r="E64" s="133"/>
    </row>
    <row r="65" spans="1:5" ht="15.75">
      <c r="A65" s="10" t="s">
        <v>360</v>
      </c>
      <c r="B65" s="12"/>
      <c r="C65" s="12"/>
      <c r="D65" s="12"/>
      <c r="E65" s="395"/>
    </row>
    <row r="66" spans="1:5" ht="15.75">
      <c r="A66" s="1235" t="s">
        <v>1527</v>
      </c>
      <c r="B66" s="1236"/>
      <c r="C66" s="1236"/>
      <c r="D66" s="1236"/>
      <c r="E66" s="1237"/>
    </row>
    <row r="67" spans="1:5">
      <c r="A67" s="432"/>
      <c r="B67" s="89"/>
      <c r="C67" s="859"/>
      <c r="D67" s="136" t="s">
        <v>362</v>
      </c>
      <c r="E67" s="412" t="s">
        <v>362</v>
      </c>
    </row>
    <row r="68" spans="1:5">
      <c r="A68" s="25" t="s">
        <v>363</v>
      </c>
      <c r="B68" s="4"/>
      <c r="C68" s="53" t="s">
        <v>1865</v>
      </c>
      <c r="D68" s="53" t="s">
        <v>364</v>
      </c>
      <c r="E68" s="412" t="s">
        <v>365</v>
      </c>
    </row>
    <row r="69" spans="1:5">
      <c r="A69" s="32" t="s">
        <v>366</v>
      </c>
      <c r="B69" s="371"/>
      <c r="C69" s="33" t="s">
        <v>2070</v>
      </c>
      <c r="D69" s="33" t="s">
        <v>2071</v>
      </c>
      <c r="E69" s="417" t="s">
        <v>514</v>
      </c>
    </row>
    <row r="70" spans="1:5">
      <c r="A70" s="25">
        <v>1</v>
      </c>
      <c r="B70" s="4"/>
      <c r="C70" s="53" t="s">
        <v>1528</v>
      </c>
      <c r="D70" s="26"/>
      <c r="E70" s="134"/>
    </row>
    <row r="71" spans="1:5">
      <c r="A71" s="25">
        <v>2</v>
      </c>
      <c r="B71" s="4"/>
      <c r="C71" s="53" t="s">
        <v>908</v>
      </c>
      <c r="D71" s="26"/>
      <c r="E71" s="134"/>
    </row>
    <row r="72" spans="1:5">
      <c r="A72" s="25">
        <v>3</v>
      </c>
      <c r="B72" s="4" t="s">
        <v>1529</v>
      </c>
      <c r="C72" s="26" t="s">
        <v>910</v>
      </c>
      <c r="D72" s="663"/>
      <c r="E72" s="436"/>
    </row>
    <row r="73" spans="1:5">
      <c r="A73" s="25">
        <v>4</v>
      </c>
      <c r="B73" s="4" t="s">
        <v>1530</v>
      </c>
      <c r="C73" s="26" t="s">
        <v>912</v>
      </c>
      <c r="D73" s="1227"/>
      <c r="E73" s="436"/>
    </row>
    <row r="74" spans="1:5">
      <c r="A74" s="25">
        <v>5</v>
      </c>
      <c r="B74" s="4" t="s">
        <v>1531</v>
      </c>
      <c r="C74" s="26" t="s">
        <v>1532</v>
      </c>
      <c r="D74" s="1227"/>
      <c r="E74" s="436"/>
    </row>
    <row r="75" spans="1:5">
      <c r="A75" s="25">
        <v>6</v>
      </c>
      <c r="B75" s="4" t="s">
        <v>1533</v>
      </c>
      <c r="C75" s="26" t="s">
        <v>1534</v>
      </c>
      <c r="D75" s="1227"/>
      <c r="E75" s="436"/>
    </row>
    <row r="76" spans="1:5">
      <c r="A76" s="25">
        <v>7</v>
      </c>
      <c r="B76" s="4" t="s">
        <v>1535</v>
      </c>
      <c r="C76" s="26" t="s">
        <v>1536</v>
      </c>
      <c r="D76" s="1227"/>
      <c r="E76" s="436"/>
    </row>
    <row r="77" spans="1:5">
      <c r="A77" s="25">
        <v>8</v>
      </c>
      <c r="B77" s="4" t="s">
        <v>1537</v>
      </c>
      <c r="C77" s="26" t="s">
        <v>1538</v>
      </c>
      <c r="D77" s="1227"/>
      <c r="E77" s="436"/>
    </row>
    <row r="78" spans="1:5">
      <c r="A78" s="25">
        <v>9</v>
      </c>
      <c r="B78" s="4" t="s">
        <v>1539</v>
      </c>
      <c r="C78" s="26" t="s">
        <v>1540</v>
      </c>
      <c r="D78" s="1227"/>
      <c r="E78" s="436"/>
    </row>
    <row r="79" spans="1:5">
      <c r="A79" s="25">
        <v>10</v>
      </c>
      <c r="B79" s="4" t="s">
        <v>1541</v>
      </c>
      <c r="C79" s="26" t="s">
        <v>926</v>
      </c>
      <c r="D79" s="1165"/>
      <c r="E79" s="254"/>
    </row>
    <row r="80" spans="1:5">
      <c r="A80" s="25">
        <v>11</v>
      </c>
      <c r="B80" s="4"/>
      <c r="C80" s="26" t="s">
        <v>927</v>
      </c>
      <c r="D80" s="1228">
        <f>SUM(D72:D79)</f>
        <v>0</v>
      </c>
      <c r="E80" s="1229">
        <f>SUM(E72:E79)</f>
        <v>0</v>
      </c>
    </row>
    <row r="81" spans="1:5">
      <c r="A81" s="25">
        <v>12</v>
      </c>
      <c r="B81" s="4"/>
      <c r="C81" s="26" t="s">
        <v>1542</v>
      </c>
      <c r="D81" s="1230">
        <f>D60+D80</f>
        <v>0</v>
      </c>
      <c r="E81" s="1231">
        <f>E60+E80</f>
        <v>0</v>
      </c>
    </row>
    <row r="82" spans="1:5">
      <c r="A82" s="25">
        <v>13</v>
      </c>
      <c r="B82" s="4"/>
      <c r="C82" s="53" t="s">
        <v>1543</v>
      </c>
      <c r="D82" s="26"/>
      <c r="E82" s="134"/>
    </row>
    <row r="83" spans="1:5">
      <c r="A83" s="25">
        <v>14</v>
      </c>
      <c r="B83" s="4"/>
      <c r="C83" s="53" t="s">
        <v>375</v>
      </c>
      <c r="D83" s="26"/>
      <c r="E83" s="134"/>
    </row>
    <row r="84" spans="1:5">
      <c r="A84" s="25">
        <v>15</v>
      </c>
      <c r="B84" s="4" t="s">
        <v>1544</v>
      </c>
      <c r="C84" s="26" t="s">
        <v>1545</v>
      </c>
      <c r="D84" s="1227"/>
      <c r="E84" s="436"/>
    </row>
    <row r="85" spans="1:5">
      <c r="A85" s="25">
        <v>16</v>
      </c>
      <c r="B85" s="4" t="s">
        <v>1546</v>
      </c>
      <c r="C85" s="26" t="s">
        <v>1547</v>
      </c>
      <c r="D85" s="1165"/>
      <c r="E85" s="254"/>
    </row>
    <row r="86" spans="1:5">
      <c r="A86" s="25">
        <v>17</v>
      </c>
      <c r="B86" s="4" t="s">
        <v>1548</v>
      </c>
      <c r="C86" s="26" t="s">
        <v>1549</v>
      </c>
      <c r="D86" s="1165"/>
      <c r="E86" s="254"/>
    </row>
    <row r="87" spans="1:5">
      <c r="A87" s="25">
        <v>18</v>
      </c>
      <c r="B87" s="4" t="s">
        <v>1550</v>
      </c>
      <c r="C87" s="26" t="s">
        <v>1551</v>
      </c>
      <c r="D87" s="1165"/>
      <c r="E87" s="254"/>
    </row>
    <row r="88" spans="1:5">
      <c r="A88" s="25">
        <v>19</v>
      </c>
      <c r="B88" s="4"/>
      <c r="C88" s="26" t="s">
        <v>1552</v>
      </c>
      <c r="D88" s="1238">
        <f>SUM(D84:D87)</f>
        <v>0</v>
      </c>
      <c r="E88" s="1239">
        <f>SUM(E84:E87)</f>
        <v>0</v>
      </c>
    </row>
    <row r="89" spans="1:5">
      <c r="A89" s="25">
        <v>20</v>
      </c>
      <c r="B89" s="4"/>
      <c r="C89" s="53" t="s">
        <v>1553</v>
      </c>
      <c r="D89" s="26"/>
      <c r="E89" s="134"/>
    </row>
    <row r="90" spans="1:5">
      <c r="A90" s="25">
        <v>21</v>
      </c>
      <c r="B90" s="4"/>
      <c r="C90" s="53" t="s">
        <v>375</v>
      </c>
      <c r="D90" s="26"/>
      <c r="E90" s="134"/>
    </row>
    <row r="91" spans="1:5">
      <c r="A91" s="25">
        <v>22</v>
      </c>
      <c r="B91" s="4" t="s">
        <v>1554</v>
      </c>
      <c r="C91" s="26" t="s">
        <v>1555</v>
      </c>
      <c r="D91" s="1227"/>
      <c r="E91" s="436"/>
    </row>
    <row r="92" spans="1:5">
      <c r="A92" s="25">
        <v>23</v>
      </c>
      <c r="B92" s="4" t="s">
        <v>1556</v>
      </c>
      <c r="C92" s="26" t="s">
        <v>1557</v>
      </c>
      <c r="D92" s="1227"/>
      <c r="E92" s="436"/>
    </row>
    <row r="93" spans="1:5">
      <c r="A93" s="25">
        <v>24</v>
      </c>
      <c r="B93" s="4" t="s">
        <v>1558</v>
      </c>
      <c r="C93" s="26" t="s">
        <v>1559</v>
      </c>
      <c r="D93" s="1165"/>
      <c r="E93" s="254"/>
    </row>
    <row r="94" spans="1:5">
      <c r="A94" s="25">
        <v>25</v>
      </c>
      <c r="B94" s="4" t="s">
        <v>1560</v>
      </c>
      <c r="C94" s="26" t="s">
        <v>1561</v>
      </c>
      <c r="D94" s="1165"/>
      <c r="E94" s="254"/>
    </row>
    <row r="95" spans="1:5">
      <c r="A95" s="25">
        <v>26</v>
      </c>
      <c r="B95" s="4" t="s">
        <v>1562</v>
      </c>
      <c r="C95" s="26" t="s">
        <v>1563</v>
      </c>
      <c r="D95" s="1165"/>
      <c r="E95" s="254"/>
    </row>
    <row r="96" spans="1:5">
      <c r="A96" s="25">
        <v>27</v>
      </c>
      <c r="B96" s="4" t="s">
        <v>1564</v>
      </c>
      <c r="C96" s="26" t="s">
        <v>1565</v>
      </c>
      <c r="D96" s="1165">
        <v>373741495</v>
      </c>
      <c r="E96" s="254">
        <v>482606367</v>
      </c>
    </row>
    <row r="97" spans="1:7">
      <c r="A97" s="25">
        <v>28</v>
      </c>
      <c r="B97" s="4" t="s">
        <v>1566</v>
      </c>
      <c r="C97" s="26" t="s">
        <v>1567</v>
      </c>
      <c r="D97" s="1165"/>
      <c r="E97" s="254"/>
    </row>
    <row r="98" spans="1:7">
      <c r="A98" s="25">
        <v>29</v>
      </c>
      <c r="B98" s="4" t="s">
        <v>1568</v>
      </c>
      <c r="C98" s="26" t="s">
        <v>1569</v>
      </c>
      <c r="D98" s="1165"/>
      <c r="E98" s="254"/>
    </row>
    <row r="99" spans="1:7">
      <c r="A99" s="25">
        <v>30</v>
      </c>
      <c r="B99" s="4" t="s">
        <v>1570</v>
      </c>
      <c r="C99" s="26" t="s">
        <v>1571</v>
      </c>
      <c r="D99" s="1165"/>
      <c r="E99" s="254"/>
    </row>
    <row r="100" spans="1:7">
      <c r="A100" s="25">
        <v>31</v>
      </c>
      <c r="B100" s="4"/>
      <c r="C100" s="26" t="s">
        <v>1572</v>
      </c>
      <c r="D100" s="667">
        <f>SUM(D91:D99)</f>
        <v>373741495</v>
      </c>
      <c r="E100" s="1225">
        <f>SUM(E91:E99)</f>
        <v>482606367</v>
      </c>
    </row>
    <row r="101" spans="1:7">
      <c r="A101" s="25">
        <v>32</v>
      </c>
      <c r="B101" s="4" t="s">
        <v>1573</v>
      </c>
      <c r="C101" s="26" t="s">
        <v>1574</v>
      </c>
      <c r="D101" s="1226"/>
      <c r="E101" s="256"/>
    </row>
    <row r="102" spans="1:7">
      <c r="A102" s="25">
        <v>33</v>
      </c>
      <c r="B102" s="4"/>
      <c r="C102" s="53" t="s">
        <v>1575</v>
      </c>
      <c r="D102" s="665"/>
      <c r="E102" s="254"/>
    </row>
    <row r="103" spans="1:7">
      <c r="A103" s="25">
        <v>34</v>
      </c>
      <c r="B103" s="4" t="s">
        <v>1576</v>
      </c>
      <c r="C103" s="26" t="s">
        <v>1577</v>
      </c>
      <c r="D103" s="665"/>
      <c r="E103" s="254"/>
    </row>
    <row r="104" spans="1:7">
      <c r="A104" s="25">
        <v>35</v>
      </c>
      <c r="B104" s="4" t="s">
        <v>1578</v>
      </c>
      <c r="C104" s="26" t="s">
        <v>1579</v>
      </c>
      <c r="D104" s="665"/>
      <c r="E104" s="254"/>
    </row>
    <row r="105" spans="1:7">
      <c r="A105" s="25">
        <v>36</v>
      </c>
      <c r="B105" s="4" t="s">
        <v>1580</v>
      </c>
      <c r="C105" s="26" t="s">
        <v>1581</v>
      </c>
      <c r="D105" s="665"/>
      <c r="E105" s="254"/>
    </row>
    <row r="106" spans="1:7">
      <c r="A106" s="25">
        <v>37</v>
      </c>
      <c r="B106" s="4" t="s">
        <v>1582</v>
      </c>
      <c r="C106" s="26" t="s">
        <v>1583</v>
      </c>
      <c r="D106" s="665"/>
      <c r="E106" s="254"/>
    </row>
    <row r="107" spans="1:7">
      <c r="A107" s="25">
        <v>38</v>
      </c>
      <c r="B107" s="4" t="s">
        <v>1584</v>
      </c>
      <c r="C107" s="26" t="s">
        <v>1585</v>
      </c>
      <c r="D107" s="665"/>
      <c r="E107" s="254"/>
    </row>
    <row r="108" spans="1:7">
      <c r="A108" s="25">
        <v>39</v>
      </c>
      <c r="B108" s="4"/>
      <c r="C108" s="26" t="s">
        <v>1586</v>
      </c>
      <c r="D108" s="667">
        <f>SUM(D103:D107)</f>
        <v>0</v>
      </c>
      <c r="E108" s="1225">
        <f>SUM(E103:E107)</f>
        <v>0</v>
      </c>
    </row>
    <row r="109" spans="1:7">
      <c r="A109" s="25">
        <v>40</v>
      </c>
      <c r="B109" s="4" t="s">
        <v>1587</v>
      </c>
      <c r="C109" s="26" t="s">
        <v>1588</v>
      </c>
      <c r="D109" s="665">
        <v>71980875</v>
      </c>
      <c r="E109" s="254">
        <v>90351746</v>
      </c>
      <c r="G109" s="260"/>
    </row>
    <row r="110" spans="1:7">
      <c r="A110" s="25">
        <v>41</v>
      </c>
      <c r="B110" s="4" t="s">
        <v>1589</v>
      </c>
      <c r="C110" s="26" t="s">
        <v>1590</v>
      </c>
      <c r="D110" s="665">
        <v>-43706979</v>
      </c>
      <c r="E110" s="254">
        <v>-67104790</v>
      </c>
      <c r="G110" s="260"/>
    </row>
    <row r="111" spans="1:7">
      <c r="A111" s="25">
        <v>42</v>
      </c>
      <c r="B111" s="4" t="s">
        <v>1591</v>
      </c>
      <c r="C111" s="26" t="s">
        <v>1592</v>
      </c>
      <c r="D111" s="665">
        <v>1057214</v>
      </c>
      <c r="E111" s="254">
        <v>2307337</v>
      </c>
      <c r="G111" s="260"/>
    </row>
    <row r="112" spans="1:7">
      <c r="A112" s="25">
        <v>43</v>
      </c>
      <c r="B112" s="4" t="s">
        <v>1593</v>
      </c>
      <c r="C112" s="26" t="s">
        <v>1594</v>
      </c>
      <c r="D112" s="665">
        <v>-1454507</v>
      </c>
      <c r="E112" s="254">
        <v>-1102835</v>
      </c>
      <c r="G112" s="260"/>
    </row>
    <row r="113" spans="1:7">
      <c r="A113" s="25">
        <v>44</v>
      </c>
      <c r="B113" s="4"/>
      <c r="C113" s="53" t="s">
        <v>1595</v>
      </c>
      <c r="D113" s="665">
        <f>SUM(D109:D112)</f>
        <v>27876603</v>
      </c>
      <c r="E113" s="254">
        <v>24451458</v>
      </c>
      <c r="G113" s="260"/>
    </row>
    <row r="114" spans="1:7">
      <c r="A114" s="25">
        <v>45</v>
      </c>
      <c r="B114" s="4" t="s">
        <v>1596</v>
      </c>
      <c r="C114" s="26" t="s">
        <v>1597</v>
      </c>
      <c r="D114" s="665"/>
      <c r="E114" s="254"/>
      <c r="G114" s="260"/>
    </row>
    <row r="115" spans="1:7">
      <c r="A115" s="25">
        <v>46</v>
      </c>
      <c r="B115" s="4" t="s">
        <v>1598</v>
      </c>
      <c r="C115" s="26" t="s">
        <v>1599</v>
      </c>
      <c r="D115" s="665"/>
      <c r="E115" s="254"/>
      <c r="G115" s="260"/>
    </row>
    <row r="116" spans="1:7">
      <c r="A116" s="25">
        <v>47</v>
      </c>
      <c r="B116" s="4" t="s">
        <v>1600</v>
      </c>
      <c r="C116" s="26" t="s">
        <v>1601</v>
      </c>
      <c r="D116" s="665">
        <v>-210462</v>
      </c>
      <c r="E116" s="254">
        <v>-379754</v>
      </c>
      <c r="G116" s="260"/>
    </row>
    <row r="117" spans="1:7">
      <c r="A117" s="25">
        <v>48</v>
      </c>
      <c r="B117" s="4"/>
      <c r="C117" s="26" t="s">
        <v>1602</v>
      </c>
      <c r="D117" s="667">
        <f>SUM(D114:D116)</f>
        <v>-210462</v>
      </c>
      <c r="E117" s="1225">
        <f>SUM(E114:E116)</f>
        <v>-379754</v>
      </c>
      <c r="G117" s="260"/>
    </row>
    <row r="118" spans="1:7">
      <c r="A118" s="25">
        <v>49</v>
      </c>
      <c r="B118" s="4" t="s">
        <v>1603</v>
      </c>
      <c r="C118" s="26" t="s">
        <v>1604</v>
      </c>
      <c r="D118" s="665"/>
      <c r="E118" s="1240"/>
      <c r="G118" s="260"/>
    </row>
    <row r="119" spans="1:7">
      <c r="A119" s="25">
        <v>50</v>
      </c>
      <c r="B119" s="4"/>
      <c r="C119" s="26" t="s">
        <v>1605</v>
      </c>
      <c r="D119" s="667">
        <f>D100+D101+D108+SUM(D109:D112)+D117+D118</f>
        <v>401407636</v>
      </c>
      <c r="E119" s="1225">
        <f>E100+E101+E108+SUM(E109:E112)+E117+E118</f>
        <v>506678071</v>
      </c>
      <c r="G119" s="260"/>
    </row>
    <row r="120" spans="1:7" ht="15.75" thickBot="1">
      <c r="A120" s="407">
        <v>51</v>
      </c>
      <c r="B120" s="168"/>
      <c r="C120" s="167" t="s">
        <v>1606</v>
      </c>
      <c r="D120" s="1223">
        <f>SUM(D13:D16)+D43+D81+D88+D119</f>
        <v>401407636</v>
      </c>
      <c r="E120" s="1241">
        <f>SUM(E13:E16)+E43+E81+E88+E119</f>
        <v>506678071</v>
      </c>
      <c r="G120" s="260"/>
    </row>
    <row r="121" spans="1:7">
      <c r="A121" s="85"/>
      <c r="B121" s="4"/>
      <c r="C121" s="4"/>
      <c r="D121" s="664"/>
      <c r="E121" s="4" t="s">
        <v>967</v>
      </c>
      <c r="G121" s="260"/>
    </row>
    <row r="122" spans="1:7">
      <c r="A122" s="12" t="s">
        <v>1607</v>
      </c>
      <c r="B122" s="12"/>
      <c r="C122" s="12"/>
      <c r="D122" s="1233"/>
      <c r="E122" s="1234"/>
      <c r="G122" s="260"/>
    </row>
    <row r="123" spans="1:7" ht="15.75" thickBot="1">
      <c r="A123" s="2" t="str">
        <f>'Data Sheet'!$A$49</f>
        <v>Annual Report of The Brooklyn Union Gas Company d/b/a National Grid New York</v>
      </c>
      <c r="B123" s="4"/>
      <c r="C123" s="4"/>
      <c r="D123" s="226"/>
      <c r="E123" s="682" t="s">
        <v>2988</v>
      </c>
      <c r="G123" s="260"/>
    </row>
    <row r="124" spans="1:7">
      <c r="A124" s="132"/>
      <c r="B124" s="8"/>
      <c r="C124" s="8"/>
      <c r="D124" s="8"/>
      <c r="E124" s="133"/>
      <c r="G124" s="260"/>
    </row>
    <row r="125" spans="1:7" ht="15.75">
      <c r="A125" s="10" t="s">
        <v>360</v>
      </c>
      <c r="B125" s="12"/>
      <c r="C125" s="12"/>
      <c r="D125" s="12"/>
      <c r="E125" s="395"/>
      <c r="G125" s="260"/>
    </row>
    <row r="126" spans="1:7" ht="15.75">
      <c r="A126" s="1235" t="s">
        <v>1527</v>
      </c>
      <c r="B126" s="1236"/>
      <c r="C126" s="1236"/>
      <c r="D126" s="1236"/>
      <c r="E126" s="1237"/>
      <c r="G126" s="260"/>
    </row>
    <row r="127" spans="1:7">
      <c r="A127" s="432"/>
      <c r="B127" s="89"/>
      <c r="C127" s="859"/>
      <c r="D127" s="136" t="s">
        <v>362</v>
      </c>
      <c r="E127" s="412" t="s">
        <v>362</v>
      </c>
      <c r="G127" s="260"/>
    </row>
    <row r="128" spans="1:7">
      <c r="A128" s="25" t="s">
        <v>363</v>
      </c>
      <c r="B128" s="4"/>
      <c r="C128" s="53" t="s">
        <v>1865</v>
      </c>
      <c r="D128" s="53" t="s">
        <v>364</v>
      </c>
      <c r="E128" s="412" t="s">
        <v>365</v>
      </c>
      <c r="G128" s="260"/>
    </row>
    <row r="129" spans="1:7">
      <c r="A129" s="32" t="s">
        <v>366</v>
      </c>
      <c r="B129" s="371"/>
      <c r="C129" s="33" t="s">
        <v>2070</v>
      </c>
      <c r="D129" s="33" t="s">
        <v>2071</v>
      </c>
      <c r="E129" s="417" t="s">
        <v>514</v>
      </c>
      <c r="G129" s="260"/>
    </row>
    <row r="130" spans="1:7">
      <c r="A130" s="25">
        <v>1</v>
      </c>
      <c r="B130" s="4"/>
      <c r="C130" s="53" t="s">
        <v>1608</v>
      </c>
      <c r="D130" s="1165"/>
      <c r="E130" s="254"/>
      <c r="G130" s="260"/>
    </row>
    <row r="131" spans="1:7">
      <c r="A131" s="25">
        <v>2</v>
      </c>
      <c r="B131" s="4"/>
      <c r="C131" s="53" t="s">
        <v>1609</v>
      </c>
      <c r="D131" s="1165"/>
      <c r="E131" s="254"/>
      <c r="G131" s="260"/>
    </row>
    <row r="132" spans="1:7">
      <c r="A132" s="25">
        <v>3</v>
      </c>
      <c r="B132" s="4"/>
      <c r="C132" s="53" t="s">
        <v>375</v>
      </c>
      <c r="D132" s="1165"/>
      <c r="E132" s="254"/>
      <c r="G132" s="260"/>
    </row>
    <row r="133" spans="1:7">
      <c r="A133" s="25">
        <v>4</v>
      </c>
      <c r="B133" s="4" t="s">
        <v>1610</v>
      </c>
      <c r="C133" s="26" t="s">
        <v>377</v>
      </c>
      <c r="D133" s="1227"/>
      <c r="E133" s="436"/>
      <c r="G133" s="260"/>
    </row>
    <row r="134" spans="1:7">
      <c r="A134" s="25">
        <v>5</v>
      </c>
      <c r="B134" s="4" t="s">
        <v>1611</v>
      </c>
      <c r="C134" s="26" t="s">
        <v>1612</v>
      </c>
      <c r="D134" s="1165"/>
      <c r="E134" s="254"/>
      <c r="G134" s="260"/>
    </row>
    <row r="135" spans="1:7">
      <c r="A135" s="25">
        <v>6</v>
      </c>
      <c r="B135" s="4" t="s">
        <v>1613</v>
      </c>
      <c r="C135" s="26" t="s">
        <v>1614</v>
      </c>
      <c r="D135" s="1165"/>
      <c r="E135" s="254"/>
      <c r="G135" s="260"/>
    </row>
    <row r="136" spans="1:7">
      <c r="A136" s="25">
        <v>7</v>
      </c>
      <c r="B136" s="4" t="s">
        <v>1615</v>
      </c>
      <c r="C136" s="26" t="s">
        <v>1616</v>
      </c>
      <c r="D136" s="1165"/>
      <c r="E136" s="254"/>
      <c r="G136" s="260"/>
    </row>
    <row r="137" spans="1:7">
      <c r="A137" s="25">
        <v>8</v>
      </c>
      <c r="B137" s="4" t="s">
        <v>1617</v>
      </c>
      <c r="C137" s="26" t="s">
        <v>1618</v>
      </c>
      <c r="D137" s="1165"/>
      <c r="E137" s="254"/>
      <c r="G137" s="260"/>
    </row>
    <row r="138" spans="1:7">
      <c r="A138" s="25">
        <v>9</v>
      </c>
      <c r="B138" s="4" t="s">
        <v>1619</v>
      </c>
      <c r="C138" s="26" t="s">
        <v>1620</v>
      </c>
      <c r="D138" s="1165"/>
      <c r="E138" s="254"/>
      <c r="G138" s="260"/>
    </row>
    <row r="139" spans="1:7">
      <c r="A139" s="25">
        <v>10</v>
      </c>
      <c r="B139" s="4" t="s">
        <v>1621</v>
      </c>
      <c r="C139" s="26" t="s">
        <v>1622</v>
      </c>
      <c r="D139" s="1165"/>
      <c r="E139" s="254"/>
      <c r="G139" s="260"/>
    </row>
    <row r="140" spans="1:7">
      <c r="A140" s="25">
        <v>11</v>
      </c>
      <c r="B140" s="4" t="s">
        <v>1623</v>
      </c>
      <c r="C140" s="26" t="s">
        <v>900</v>
      </c>
      <c r="D140" s="1165"/>
      <c r="E140" s="254"/>
      <c r="G140" s="260"/>
    </row>
    <row r="141" spans="1:7">
      <c r="A141" s="25">
        <v>12</v>
      </c>
      <c r="B141" s="4" t="s">
        <v>1624</v>
      </c>
      <c r="C141" s="26" t="s">
        <v>1625</v>
      </c>
      <c r="D141" s="1165"/>
      <c r="E141" s="254"/>
      <c r="G141" s="260"/>
    </row>
    <row r="142" spans="1:7">
      <c r="A142" s="25">
        <v>13</v>
      </c>
      <c r="B142" s="4" t="s">
        <v>1626</v>
      </c>
      <c r="C142" s="26" t="s">
        <v>1627</v>
      </c>
      <c r="D142" s="1165"/>
      <c r="E142" s="254"/>
      <c r="G142" s="260"/>
    </row>
    <row r="143" spans="1:7">
      <c r="A143" s="25">
        <v>14</v>
      </c>
      <c r="B143" s="4" t="s">
        <v>1628</v>
      </c>
      <c r="C143" s="26" t="s">
        <v>904</v>
      </c>
      <c r="D143" s="1165"/>
      <c r="E143" s="254"/>
      <c r="G143" s="260"/>
    </row>
    <row r="144" spans="1:7">
      <c r="A144" s="25">
        <v>15</v>
      </c>
      <c r="B144" s="4" t="s">
        <v>1629</v>
      </c>
      <c r="C144" s="26" t="s">
        <v>1630</v>
      </c>
      <c r="D144" s="1165"/>
      <c r="E144" s="254"/>
      <c r="G144" s="260"/>
    </row>
    <row r="145" spans="1:7">
      <c r="A145" s="25">
        <v>16</v>
      </c>
      <c r="B145" s="4" t="s">
        <v>1631</v>
      </c>
      <c r="C145" s="26" t="s">
        <v>906</v>
      </c>
      <c r="D145" s="1165"/>
      <c r="E145" s="254"/>
      <c r="G145" s="260"/>
    </row>
    <row r="146" spans="1:7">
      <c r="A146" s="25">
        <v>17</v>
      </c>
      <c r="B146" s="4"/>
      <c r="C146" s="26" t="s">
        <v>907</v>
      </c>
      <c r="D146" s="667">
        <f>SUM(D130:D145)</f>
        <v>0</v>
      </c>
      <c r="E146" s="1225">
        <f>SUM(E130:E145)</f>
        <v>0</v>
      </c>
      <c r="G146" s="260"/>
    </row>
    <row r="147" spans="1:7">
      <c r="A147" s="25">
        <v>18</v>
      </c>
      <c r="B147" s="4"/>
      <c r="C147" s="53" t="s">
        <v>908</v>
      </c>
      <c r="D147" s="665"/>
      <c r="E147" s="254"/>
      <c r="G147" s="260"/>
    </row>
    <row r="148" spans="1:7">
      <c r="A148" s="25">
        <v>19</v>
      </c>
      <c r="B148" s="4" t="s">
        <v>1632</v>
      </c>
      <c r="C148" s="26" t="s">
        <v>910</v>
      </c>
      <c r="D148" s="1165"/>
      <c r="E148" s="254"/>
      <c r="G148" s="260"/>
    </row>
    <row r="149" spans="1:7">
      <c r="A149" s="25">
        <v>20</v>
      </c>
      <c r="B149" s="4" t="s">
        <v>1633</v>
      </c>
      <c r="C149" s="26" t="s">
        <v>912</v>
      </c>
      <c r="D149" s="1165"/>
      <c r="E149" s="254"/>
      <c r="G149" s="260"/>
    </row>
    <row r="150" spans="1:7">
      <c r="A150" s="25">
        <v>21</v>
      </c>
      <c r="B150" s="4" t="s">
        <v>1634</v>
      </c>
      <c r="C150" s="26" t="s">
        <v>1635</v>
      </c>
      <c r="D150" s="1165"/>
      <c r="E150" s="254"/>
      <c r="G150" s="260"/>
    </row>
    <row r="151" spans="1:7">
      <c r="A151" s="25">
        <v>22</v>
      </c>
      <c r="B151" s="4" t="s">
        <v>1636</v>
      </c>
      <c r="C151" s="26" t="s">
        <v>1637</v>
      </c>
      <c r="D151" s="1165"/>
      <c r="E151" s="254"/>
      <c r="G151" s="260"/>
    </row>
    <row r="152" spans="1:7">
      <c r="A152" s="25">
        <v>23</v>
      </c>
      <c r="B152" s="4" t="s">
        <v>1638</v>
      </c>
      <c r="C152" s="26" t="s">
        <v>1639</v>
      </c>
      <c r="D152" s="1165"/>
      <c r="E152" s="254"/>
      <c r="G152" s="260"/>
    </row>
    <row r="153" spans="1:7">
      <c r="A153" s="25">
        <v>24</v>
      </c>
      <c r="B153" s="4" t="s">
        <v>1640</v>
      </c>
      <c r="C153" s="26" t="s">
        <v>1641</v>
      </c>
      <c r="D153" s="1165"/>
      <c r="E153" s="254"/>
      <c r="G153" s="260"/>
    </row>
    <row r="154" spans="1:7">
      <c r="A154" s="25">
        <v>25</v>
      </c>
      <c r="B154" s="4" t="s">
        <v>1642</v>
      </c>
      <c r="C154" s="26" t="s">
        <v>922</v>
      </c>
      <c r="D154" s="1165"/>
      <c r="E154" s="254"/>
      <c r="G154" s="260"/>
    </row>
    <row r="155" spans="1:7">
      <c r="A155" s="25">
        <v>26</v>
      </c>
      <c r="B155" s="4" t="s">
        <v>1643</v>
      </c>
      <c r="C155" s="26" t="s">
        <v>926</v>
      </c>
      <c r="D155" s="1165"/>
      <c r="E155" s="254"/>
      <c r="G155" s="260"/>
    </row>
    <row r="156" spans="1:7">
      <c r="A156" s="25">
        <v>27</v>
      </c>
      <c r="B156" s="4"/>
      <c r="C156" s="26" t="s">
        <v>927</v>
      </c>
      <c r="D156" s="667">
        <f>SUM(D148:D155)</f>
        <v>0</v>
      </c>
      <c r="E156" s="1225">
        <f>SUM(E149:E155)</f>
        <v>0</v>
      </c>
      <c r="G156" s="260"/>
    </row>
    <row r="157" spans="1:7">
      <c r="A157" s="25">
        <v>28</v>
      </c>
      <c r="B157" s="4"/>
      <c r="C157" s="26" t="s">
        <v>1644</v>
      </c>
      <c r="D157" s="1226">
        <f>D146+D156</f>
        <v>0</v>
      </c>
      <c r="E157" s="256">
        <f>E146+E156</f>
        <v>0</v>
      </c>
      <c r="G157" s="260"/>
    </row>
    <row r="158" spans="1:7">
      <c r="A158" s="25">
        <v>29</v>
      </c>
      <c r="B158" s="4"/>
      <c r="C158" s="53" t="s">
        <v>1645</v>
      </c>
      <c r="D158" s="26"/>
      <c r="E158" s="134"/>
      <c r="G158" s="260"/>
    </row>
    <row r="159" spans="1:7">
      <c r="A159" s="25">
        <v>30</v>
      </c>
      <c r="B159" s="4"/>
      <c r="C159" s="53" t="s">
        <v>375</v>
      </c>
      <c r="D159" s="26"/>
      <c r="E159" s="134"/>
      <c r="G159" s="260"/>
    </row>
    <row r="160" spans="1:7">
      <c r="A160" s="25">
        <v>31</v>
      </c>
      <c r="B160" s="4" t="s">
        <v>1646</v>
      </c>
      <c r="C160" s="26" t="s">
        <v>377</v>
      </c>
      <c r="D160" s="1242"/>
      <c r="E160" s="1243"/>
      <c r="G160" s="260"/>
    </row>
    <row r="161" spans="1:7">
      <c r="A161" s="25">
        <v>32</v>
      </c>
      <c r="B161" s="4" t="s">
        <v>1647</v>
      </c>
      <c r="C161" s="26" t="s">
        <v>1648</v>
      </c>
      <c r="D161" s="1242">
        <v>5099897</v>
      </c>
      <c r="E161" s="1243">
        <v>3655600</v>
      </c>
      <c r="G161" s="260"/>
    </row>
    <row r="162" spans="1:7">
      <c r="A162" s="25">
        <v>33</v>
      </c>
      <c r="B162" s="4" t="s">
        <v>1649</v>
      </c>
      <c r="C162" s="26" t="s">
        <v>906</v>
      </c>
      <c r="D162" s="1242">
        <v>41534</v>
      </c>
      <c r="E162" s="1243"/>
      <c r="G162" s="260"/>
    </row>
    <row r="163" spans="1:7">
      <c r="A163" s="25">
        <v>34</v>
      </c>
      <c r="B163" s="4" t="s">
        <v>1650</v>
      </c>
      <c r="C163" s="26" t="s">
        <v>936</v>
      </c>
      <c r="D163" s="1165"/>
      <c r="E163" s="254"/>
      <c r="G163" s="260"/>
    </row>
    <row r="164" spans="1:7">
      <c r="A164" s="25">
        <v>35</v>
      </c>
      <c r="B164" s="4" t="s">
        <v>1651</v>
      </c>
      <c r="C164" s="26" t="s">
        <v>938</v>
      </c>
      <c r="D164" s="1165"/>
      <c r="E164" s="254"/>
      <c r="G164" s="260"/>
    </row>
    <row r="165" spans="1:7">
      <c r="A165" s="25">
        <v>36</v>
      </c>
      <c r="B165" s="4" t="s">
        <v>1652</v>
      </c>
      <c r="C165" s="26" t="s">
        <v>1627</v>
      </c>
      <c r="D165" s="1165"/>
      <c r="E165" s="254"/>
      <c r="G165" s="260"/>
    </row>
    <row r="166" spans="1:7">
      <c r="A166" s="25">
        <v>37</v>
      </c>
      <c r="B166" s="4"/>
      <c r="C166" s="26" t="s">
        <v>907</v>
      </c>
      <c r="D166" s="667">
        <f>SUM(D160:D165)</f>
        <v>5141431</v>
      </c>
      <c r="E166" s="1225">
        <f>SUM(E160:E165)</f>
        <v>3655600</v>
      </c>
      <c r="G166" s="260"/>
    </row>
    <row r="167" spans="1:7">
      <c r="A167" s="25">
        <v>38</v>
      </c>
      <c r="B167" s="4"/>
      <c r="C167" s="53" t="s">
        <v>908</v>
      </c>
      <c r="D167" s="665"/>
      <c r="E167" s="254"/>
      <c r="G167" s="260"/>
    </row>
    <row r="168" spans="1:7">
      <c r="A168" s="25">
        <v>39</v>
      </c>
      <c r="B168" s="4" t="s">
        <v>1653</v>
      </c>
      <c r="C168" s="26" t="s">
        <v>910</v>
      </c>
      <c r="D168" s="663"/>
      <c r="E168" s="436"/>
      <c r="G168" s="260"/>
    </row>
    <row r="169" spans="1:7">
      <c r="A169" s="25">
        <v>40</v>
      </c>
      <c r="B169" s="4" t="s">
        <v>1654</v>
      </c>
      <c r="C169" s="26" t="s">
        <v>912</v>
      </c>
      <c r="D169" s="663"/>
      <c r="E169" s="436"/>
      <c r="G169" s="260"/>
    </row>
    <row r="170" spans="1:7">
      <c r="A170" s="25">
        <v>41</v>
      </c>
      <c r="B170" s="4" t="s">
        <v>1660</v>
      </c>
      <c r="C170" s="26" t="s">
        <v>1661</v>
      </c>
      <c r="D170" s="663"/>
      <c r="E170" s="436"/>
      <c r="G170" s="260"/>
    </row>
    <row r="171" spans="1:7">
      <c r="A171" s="25">
        <v>42</v>
      </c>
      <c r="B171" s="4" t="s">
        <v>1662</v>
      </c>
      <c r="C171" s="26" t="s">
        <v>922</v>
      </c>
      <c r="D171" s="663"/>
      <c r="E171" s="436"/>
      <c r="G171" s="260"/>
    </row>
    <row r="172" spans="1:7">
      <c r="A172" s="25">
        <v>43</v>
      </c>
      <c r="B172" s="4" t="s">
        <v>1663</v>
      </c>
      <c r="C172" s="26" t="s">
        <v>1664</v>
      </c>
      <c r="D172" s="663"/>
      <c r="E172" s="436"/>
      <c r="G172" s="260"/>
    </row>
    <row r="173" spans="1:7">
      <c r="A173" s="25">
        <v>44</v>
      </c>
      <c r="B173" s="4" t="s">
        <v>1665</v>
      </c>
      <c r="C173" s="26" t="s">
        <v>1666</v>
      </c>
      <c r="D173" s="1244">
        <v>977275</v>
      </c>
      <c r="E173" s="1243">
        <v>541738</v>
      </c>
      <c r="G173" s="260"/>
    </row>
    <row r="174" spans="1:7">
      <c r="A174" s="25">
        <v>45</v>
      </c>
      <c r="B174" s="4" t="s">
        <v>1667</v>
      </c>
      <c r="C174" s="26" t="s">
        <v>1538</v>
      </c>
      <c r="D174" s="663"/>
      <c r="E174" s="436"/>
      <c r="G174" s="260"/>
    </row>
    <row r="175" spans="1:7">
      <c r="A175" s="25">
        <v>46</v>
      </c>
      <c r="B175" s="4" t="s">
        <v>1668</v>
      </c>
      <c r="C175" s="26" t="s">
        <v>1669</v>
      </c>
      <c r="D175" s="663"/>
      <c r="E175" s="436"/>
      <c r="G175" s="260"/>
    </row>
    <row r="176" spans="1:7">
      <c r="A176" s="25">
        <v>47</v>
      </c>
      <c r="B176" s="4" t="s">
        <v>1670</v>
      </c>
      <c r="C176" s="26" t="s">
        <v>926</v>
      </c>
      <c r="D176" s="663"/>
      <c r="E176" s="436"/>
      <c r="G176" s="260"/>
    </row>
    <row r="177" spans="1:9">
      <c r="A177" s="25">
        <v>48</v>
      </c>
      <c r="B177" s="4"/>
      <c r="C177" s="26" t="s">
        <v>927</v>
      </c>
      <c r="D177" s="667">
        <f>SUM(D168:D176)</f>
        <v>977275</v>
      </c>
      <c r="E177" s="1225">
        <f>SUM(E168:E176)</f>
        <v>541738</v>
      </c>
      <c r="G177" s="260"/>
      <c r="I177" s="674"/>
    </row>
    <row r="178" spans="1:9" ht="15.75" thickBot="1">
      <c r="A178" s="407">
        <v>49</v>
      </c>
      <c r="B178" s="168"/>
      <c r="C178" s="167" t="s">
        <v>1671</v>
      </c>
      <c r="D178" s="1223">
        <f>D166+D177</f>
        <v>6118706</v>
      </c>
      <c r="E178" s="1241">
        <f>E166+E177</f>
        <v>4197338</v>
      </c>
      <c r="G178" s="260"/>
    </row>
    <row r="179" spans="1:9">
      <c r="A179" s="4"/>
      <c r="B179" s="4"/>
      <c r="C179" s="4"/>
      <c r="D179" s="4"/>
      <c r="E179" s="4" t="s">
        <v>967</v>
      </c>
      <c r="G179" s="260"/>
    </row>
    <row r="180" spans="1:9">
      <c r="A180" s="12" t="s">
        <v>1672</v>
      </c>
      <c r="B180" s="12"/>
      <c r="C180" s="12"/>
      <c r="D180" s="1233"/>
      <c r="E180" s="1234"/>
      <c r="G180" s="260"/>
    </row>
    <row r="181" spans="1:9" ht="15.75" thickBot="1">
      <c r="A181" s="2" t="str">
        <f>'Data Sheet'!$A$49</f>
        <v>Annual Report of The Brooklyn Union Gas Company d/b/a National Grid New York</v>
      </c>
      <c r="B181" s="4"/>
      <c r="C181" s="4"/>
      <c r="D181" s="226"/>
      <c r="E181" s="682" t="s">
        <v>2988</v>
      </c>
      <c r="G181" s="260"/>
    </row>
    <row r="182" spans="1:9">
      <c r="A182" s="132"/>
      <c r="B182" s="8"/>
      <c r="C182" s="8"/>
      <c r="D182" s="8"/>
      <c r="E182" s="133"/>
      <c r="G182" s="260"/>
    </row>
    <row r="183" spans="1:9" ht="15.75">
      <c r="A183" s="10" t="s">
        <v>360</v>
      </c>
      <c r="B183" s="12"/>
      <c r="C183" s="12"/>
      <c r="D183" s="12"/>
      <c r="E183" s="395"/>
      <c r="G183" s="260"/>
    </row>
    <row r="184" spans="1:9" ht="15.75">
      <c r="A184" s="1235" t="s">
        <v>1527</v>
      </c>
      <c r="B184" s="1236"/>
      <c r="C184" s="1236"/>
      <c r="D184" s="1236"/>
      <c r="E184" s="1237"/>
      <c r="G184" s="260"/>
    </row>
    <row r="185" spans="1:9">
      <c r="A185" s="432"/>
      <c r="B185" s="89"/>
      <c r="C185" s="859"/>
      <c r="D185" s="136" t="s">
        <v>362</v>
      </c>
      <c r="E185" s="865" t="s">
        <v>362</v>
      </c>
      <c r="G185" s="260"/>
    </row>
    <row r="186" spans="1:9">
      <c r="A186" s="25" t="s">
        <v>363</v>
      </c>
      <c r="B186" s="4"/>
      <c r="C186" s="53" t="s">
        <v>1865</v>
      </c>
      <c r="D186" s="53" t="s">
        <v>364</v>
      </c>
      <c r="E186" s="412" t="s">
        <v>365</v>
      </c>
      <c r="G186" s="260"/>
    </row>
    <row r="187" spans="1:9">
      <c r="A187" s="32" t="s">
        <v>366</v>
      </c>
      <c r="B187" s="371"/>
      <c r="C187" s="33" t="s">
        <v>2070</v>
      </c>
      <c r="D187" s="33" t="s">
        <v>2071</v>
      </c>
      <c r="E187" s="417" t="s">
        <v>514</v>
      </c>
      <c r="G187" s="260"/>
    </row>
    <row r="188" spans="1:9">
      <c r="A188" s="25">
        <v>1</v>
      </c>
      <c r="B188" s="4"/>
      <c r="C188" s="53" t="s">
        <v>695</v>
      </c>
      <c r="D188" s="26"/>
      <c r="E188" s="134"/>
      <c r="G188" s="260"/>
    </row>
    <row r="189" spans="1:9">
      <c r="A189" s="25">
        <v>2</v>
      </c>
      <c r="B189" s="4"/>
      <c r="C189" s="53" t="s">
        <v>375</v>
      </c>
      <c r="D189" s="26"/>
      <c r="E189" s="134"/>
      <c r="G189" s="260"/>
    </row>
    <row r="190" spans="1:9">
      <c r="A190" s="25">
        <v>3</v>
      </c>
      <c r="B190" s="4" t="s">
        <v>696</v>
      </c>
      <c r="C190" s="26" t="s">
        <v>377</v>
      </c>
      <c r="D190" s="1227"/>
      <c r="E190" s="436"/>
      <c r="G190" s="260"/>
    </row>
    <row r="191" spans="1:9">
      <c r="A191" s="25">
        <v>4</v>
      </c>
      <c r="B191" s="4" t="s">
        <v>697</v>
      </c>
      <c r="C191" s="26" t="s">
        <v>2286</v>
      </c>
      <c r="D191" s="1165"/>
      <c r="E191" s="254"/>
      <c r="G191" s="260"/>
    </row>
    <row r="192" spans="1:9">
      <c r="A192" s="25">
        <v>5</v>
      </c>
      <c r="B192" s="4" t="s">
        <v>2287</v>
      </c>
      <c r="C192" s="26" t="s">
        <v>2288</v>
      </c>
      <c r="D192" s="1165"/>
      <c r="E192" s="254"/>
      <c r="G192" s="260"/>
    </row>
    <row r="193" spans="1:7">
      <c r="A193" s="25">
        <v>6</v>
      </c>
      <c r="B193" s="4" t="s">
        <v>2289</v>
      </c>
      <c r="C193" s="26" t="s">
        <v>2290</v>
      </c>
      <c r="D193" s="1165"/>
      <c r="E193" s="254"/>
      <c r="G193" s="260"/>
    </row>
    <row r="194" spans="1:7">
      <c r="A194" s="25">
        <v>7</v>
      </c>
      <c r="B194" s="4" t="s">
        <v>2291</v>
      </c>
      <c r="C194" s="26" t="s">
        <v>2292</v>
      </c>
      <c r="D194" s="1165"/>
      <c r="E194" s="254"/>
      <c r="G194" s="260"/>
    </row>
    <row r="195" spans="1:7">
      <c r="A195" s="25">
        <v>8</v>
      </c>
      <c r="B195" s="4" t="s">
        <v>2293</v>
      </c>
      <c r="C195" s="26" t="s">
        <v>2294</v>
      </c>
      <c r="D195" s="1165"/>
      <c r="E195" s="254"/>
      <c r="G195" s="260"/>
    </row>
    <row r="196" spans="1:7">
      <c r="A196" s="25">
        <v>9</v>
      </c>
      <c r="B196" s="4" t="s">
        <v>2295</v>
      </c>
      <c r="C196" s="26" t="s">
        <v>2296</v>
      </c>
      <c r="D196" s="665"/>
      <c r="E196" s="254"/>
      <c r="G196" s="260"/>
    </row>
    <row r="197" spans="1:7">
      <c r="A197" s="25">
        <v>10</v>
      </c>
      <c r="B197" s="4" t="s">
        <v>2297</v>
      </c>
      <c r="C197" s="26" t="s">
        <v>2298</v>
      </c>
      <c r="D197" s="665"/>
      <c r="E197" s="254"/>
      <c r="G197" s="260"/>
    </row>
    <row r="198" spans="1:7">
      <c r="A198" s="25">
        <v>11</v>
      </c>
      <c r="B198" s="4" t="s">
        <v>2299</v>
      </c>
      <c r="C198" s="26" t="s">
        <v>936</v>
      </c>
      <c r="D198" s="1165"/>
      <c r="E198" s="254"/>
      <c r="G198" s="260"/>
    </row>
    <row r="199" spans="1:7">
      <c r="A199" s="25">
        <v>12</v>
      </c>
      <c r="B199" s="4" t="s">
        <v>2300</v>
      </c>
      <c r="C199" s="26" t="s">
        <v>938</v>
      </c>
      <c r="D199" s="1165"/>
      <c r="E199" s="254"/>
      <c r="G199" s="260"/>
    </row>
    <row r="200" spans="1:7">
      <c r="A200" s="25">
        <v>13</v>
      </c>
      <c r="B200" s="4" t="s">
        <v>2301</v>
      </c>
      <c r="C200" s="26" t="s">
        <v>906</v>
      </c>
      <c r="D200" s="1165"/>
      <c r="E200" s="254"/>
      <c r="G200" s="260"/>
    </row>
    <row r="201" spans="1:7">
      <c r="A201" s="25">
        <v>14</v>
      </c>
      <c r="B201" s="4" t="s">
        <v>2302</v>
      </c>
      <c r="C201" s="26" t="s">
        <v>2303</v>
      </c>
      <c r="D201" s="1165"/>
      <c r="E201" s="254"/>
      <c r="G201" s="260"/>
    </row>
    <row r="202" spans="1:7">
      <c r="A202" s="25">
        <v>15</v>
      </c>
      <c r="B202" s="4" t="s">
        <v>2304</v>
      </c>
      <c r="C202" s="26" t="s">
        <v>2305</v>
      </c>
      <c r="D202" s="1165"/>
      <c r="E202" s="254"/>
      <c r="G202" s="260"/>
    </row>
    <row r="203" spans="1:7">
      <c r="A203" s="25">
        <v>16</v>
      </c>
      <c r="B203" s="4" t="s">
        <v>2306</v>
      </c>
      <c r="C203" s="26" t="s">
        <v>2307</v>
      </c>
      <c r="D203" s="1165"/>
      <c r="E203" s="254"/>
      <c r="G203" s="260"/>
    </row>
    <row r="204" spans="1:7">
      <c r="A204" s="25">
        <v>17</v>
      </c>
      <c r="B204" s="4" t="s">
        <v>2308</v>
      </c>
      <c r="C204" s="26" t="s">
        <v>1627</v>
      </c>
      <c r="D204" s="1165"/>
      <c r="E204" s="254"/>
      <c r="G204" s="260"/>
    </row>
    <row r="205" spans="1:7">
      <c r="A205" s="25">
        <v>18</v>
      </c>
      <c r="B205" s="4" t="s">
        <v>2309</v>
      </c>
      <c r="C205" s="26" t="s">
        <v>904</v>
      </c>
      <c r="D205" s="1165"/>
      <c r="E205" s="254"/>
      <c r="G205" s="260"/>
    </row>
    <row r="206" spans="1:7">
      <c r="A206" s="25">
        <v>19</v>
      </c>
      <c r="B206" s="4"/>
      <c r="C206" s="26" t="s">
        <v>907</v>
      </c>
      <c r="D206" s="1245">
        <f>SUM(D190:D205)</f>
        <v>0</v>
      </c>
      <c r="E206" s="1246">
        <f>SUM(E190:E205)</f>
        <v>0</v>
      </c>
      <c r="G206" s="260"/>
    </row>
    <row r="207" spans="1:7">
      <c r="A207" s="25">
        <v>20</v>
      </c>
      <c r="B207" s="4"/>
      <c r="C207" s="53" t="s">
        <v>908</v>
      </c>
      <c r="D207" s="1247"/>
      <c r="E207" s="425"/>
      <c r="G207" s="260"/>
    </row>
    <row r="208" spans="1:7">
      <c r="A208" s="25">
        <v>21</v>
      </c>
      <c r="B208" s="4" t="s">
        <v>2310</v>
      </c>
      <c r="C208" s="26" t="s">
        <v>910</v>
      </c>
      <c r="D208" s="665"/>
      <c r="E208" s="254"/>
      <c r="G208" s="260"/>
    </row>
    <row r="209" spans="1:7">
      <c r="A209" s="25">
        <v>22</v>
      </c>
      <c r="B209" s="4" t="s">
        <v>2311</v>
      </c>
      <c r="C209" s="26" t="s">
        <v>912</v>
      </c>
      <c r="D209" s="665"/>
      <c r="E209" s="254"/>
      <c r="G209" s="260"/>
    </row>
    <row r="210" spans="1:7">
      <c r="A210" s="25">
        <v>23</v>
      </c>
      <c r="B210" s="4" t="s">
        <v>2312</v>
      </c>
      <c r="C210" s="26" t="s">
        <v>2313</v>
      </c>
      <c r="D210" s="1165"/>
      <c r="E210" s="254"/>
      <c r="G210" s="260"/>
    </row>
    <row r="211" spans="1:7">
      <c r="A211" s="25">
        <v>24</v>
      </c>
      <c r="B211" s="4" t="s">
        <v>2314</v>
      </c>
      <c r="C211" s="26" t="s">
        <v>2315</v>
      </c>
      <c r="D211" s="1165"/>
      <c r="E211" s="254"/>
      <c r="G211" s="260"/>
    </row>
    <row r="212" spans="1:7">
      <c r="A212" s="25">
        <v>25</v>
      </c>
      <c r="B212" s="4" t="s">
        <v>2316</v>
      </c>
      <c r="C212" s="26" t="s">
        <v>1669</v>
      </c>
      <c r="D212" s="665"/>
      <c r="E212" s="254"/>
      <c r="G212" s="260"/>
    </row>
    <row r="213" spans="1:7">
      <c r="A213" s="25">
        <v>26</v>
      </c>
      <c r="B213" s="4" t="s">
        <v>2317</v>
      </c>
      <c r="C213" s="26" t="s">
        <v>2318</v>
      </c>
      <c r="D213" s="665"/>
      <c r="E213" s="254"/>
      <c r="G213" s="260"/>
    </row>
    <row r="214" spans="1:7">
      <c r="A214" s="25">
        <v>27</v>
      </c>
      <c r="B214" s="4" t="s">
        <v>2319</v>
      </c>
      <c r="C214" s="26" t="s">
        <v>2320</v>
      </c>
      <c r="D214" s="663"/>
      <c r="E214" s="436"/>
      <c r="G214" s="260"/>
    </row>
    <row r="215" spans="1:7">
      <c r="A215" s="25">
        <v>28</v>
      </c>
      <c r="B215" s="4" t="s">
        <v>2321</v>
      </c>
      <c r="C215" s="26" t="s">
        <v>926</v>
      </c>
      <c r="D215" s="665"/>
      <c r="E215" s="254"/>
      <c r="G215" s="260"/>
    </row>
    <row r="216" spans="1:7">
      <c r="A216" s="25">
        <v>29</v>
      </c>
      <c r="B216" s="4"/>
      <c r="C216" s="26" t="s">
        <v>927</v>
      </c>
      <c r="D216" s="667">
        <f>SUM(D208:D215)</f>
        <v>0</v>
      </c>
      <c r="E216" s="1225">
        <f>SUM(E208:E215)</f>
        <v>0</v>
      </c>
      <c r="G216" s="260"/>
    </row>
    <row r="217" spans="1:7">
      <c r="A217" s="25">
        <v>30</v>
      </c>
      <c r="B217" s="4"/>
      <c r="C217" s="26" t="s">
        <v>2322</v>
      </c>
      <c r="D217" s="1226">
        <f>D206+D216</f>
        <v>0</v>
      </c>
      <c r="E217" s="256">
        <f>E206+E216</f>
        <v>0</v>
      </c>
      <c r="G217" s="260"/>
    </row>
    <row r="218" spans="1:7">
      <c r="A218" s="25">
        <v>31</v>
      </c>
      <c r="B218" s="4"/>
      <c r="C218" s="26" t="s">
        <v>2323</v>
      </c>
      <c r="D218" s="1226">
        <f>D157+D178+D217</f>
        <v>6118706</v>
      </c>
      <c r="E218" s="256">
        <f>E157+E178+E217</f>
        <v>4197338</v>
      </c>
      <c r="G218" s="260"/>
    </row>
    <row r="219" spans="1:7">
      <c r="A219" s="25">
        <v>32</v>
      </c>
      <c r="B219" s="4"/>
      <c r="C219" s="53" t="s">
        <v>2324</v>
      </c>
      <c r="D219" s="665"/>
      <c r="E219" s="254"/>
      <c r="G219" s="260"/>
    </row>
    <row r="220" spans="1:7">
      <c r="A220" s="25">
        <v>33</v>
      </c>
      <c r="B220" s="4"/>
      <c r="C220" s="53" t="s">
        <v>375</v>
      </c>
      <c r="D220" s="665"/>
      <c r="E220" s="254"/>
      <c r="G220" s="260"/>
    </row>
    <row r="221" spans="1:7">
      <c r="A221" s="25">
        <v>34</v>
      </c>
      <c r="B221" s="4" t="s">
        <v>2325</v>
      </c>
      <c r="C221" s="26" t="s">
        <v>377</v>
      </c>
      <c r="D221" s="1165">
        <v>318504</v>
      </c>
      <c r="E221" s="254">
        <v>229691</v>
      </c>
      <c r="G221" s="260"/>
    </row>
    <row r="222" spans="1:7">
      <c r="A222" s="25">
        <v>35</v>
      </c>
      <c r="B222" s="4" t="s">
        <v>2326</v>
      </c>
      <c r="C222" s="26" t="s">
        <v>2298</v>
      </c>
      <c r="D222" s="1165"/>
      <c r="E222" s="254"/>
      <c r="G222" s="260"/>
    </row>
    <row r="223" spans="1:7">
      <c r="A223" s="25">
        <v>36</v>
      </c>
      <c r="B223" s="4" t="s">
        <v>2327</v>
      </c>
      <c r="C223" s="26" t="s">
        <v>2296</v>
      </c>
      <c r="D223" s="1165"/>
      <c r="E223" s="254"/>
      <c r="G223" s="260"/>
    </row>
    <row r="224" spans="1:7">
      <c r="A224" s="25">
        <v>37</v>
      </c>
      <c r="B224" s="4" t="s">
        <v>2328</v>
      </c>
      <c r="C224" s="26" t="s">
        <v>2294</v>
      </c>
      <c r="D224" s="1165"/>
      <c r="E224" s="254"/>
      <c r="G224" s="260"/>
    </row>
    <row r="225" spans="1:7">
      <c r="A225" s="25">
        <v>38</v>
      </c>
      <c r="B225" s="4" t="s">
        <v>2329</v>
      </c>
      <c r="C225" s="26" t="s">
        <v>2330</v>
      </c>
      <c r="D225" s="1165"/>
      <c r="E225" s="254"/>
      <c r="G225" s="260"/>
    </row>
    <row r="226" spans="1:7">
      <c r="A226" s="25">
        <v>39</v>
      </c>
      <c r="B226" s="4" t="s">
        <v>2331</v>
      </c>
      <c r="C226" s="26" t="s">
        <v>2332</v>
      </c>
      <c r="D226" s="1165"/>
      <c r="E226" s="254"/>
      <c r="G226" s="260"/>
    </row>
    <row r="227" spans="1:7">
      <c r="A227" s="25">
        <v>40</v>
      </c>
      <c r="B227" s="4" t="s">
        <v>2333</v>
      </c>
      <c r="C227" s="26" t="s">
        <v>2334</v>
      </c>
      <c r="D227" s="1165">
        <v>8353376</v>
      </c>
      <c r="E227" s="254">
        <v>7193901</v>
      </c>
      <c r="G227" s="260"/>
    </row>
    <row r="228" spans="1:7">
      <c r="A228" s="25">
        <v>41</v>
      </c>
      <c r="B228" s="4" t="s">
        <v>2335</v>
      </c>
      <c r="C228" s="26" t="s">
        <v>1622</v>
      </c>
      <c r="D228" s="1165">
        <v>375821</v>
      </c>
      <c r="E228" s="254">
        <v>206301</v>
      </c>
      <c r="G228" s="260"/>
    </row>
    <row r="229" spans="1:7">
      <c r="A229" s="25">
        <v>42</v>
      </c>
      <c r="B229" s="4" t="s">
        <v>2336</v>
      </c>
      <c r="C229" s="26" t="s">
        <v>2337</v>
      </c>
      <c r="D229" s="1165"/>
      <c r="E229" s="254"/>
      <c r="G229" s="260"/>
    </row>
    <row r="230" spans="1:7">
      <c r="A230" s="25">
        <v>43</v>
      </c>
      <c r="B230" s="4" t="s">
        <v>2338</v>
      </c>
      <c r="C230" s="26" t="s">
        <v>904</v>
      </c>
      <c r="D230" s="1165">
        <v>65112</v>
      </c>
      <c r="E230" s="254">
        <v>70602</v>
      </c>
      <c r="G230" s="260"/>
    </row>
    <row r="231" spans="1:7">
      <c r="A231" s="25">
        <v>44</v>
      </c>
      <c r="B231" s="4" t="s">
        <v>2339</v>
      </c>
      <c r="C231" s="26" t="s">
        <v>906</v>
      </c>
      <c r="D231" s="1165">
        <v>3667864</v>
      </c>
      <c r="E231" s="254">
        <v>3655110</v>
      </c>
      <c r="G231" s="260"/>
    </row>
    <row r="232" spans="1:7" ht="15.75" thickBot="1">
      <c r="A232" s="407">
        <v>45</v>
      </c>
      <c r="B232" s="168"/>
      <c r="C232" s="167" t="s">
        <v>907</v>
      </c>
      <c r="D232" s="880">
        <f>SUM(D221:D231)</f>
        <v>12780677</v>
      </c>
      <c r="E232" s="1134">
        <f>SUM(E221:E231)</f>
        <v>11355605</v>
      </c>
      <c r="G232" s="260"/>
    </row>
    <row r="233" spans="1:7">
      <c r="A233" s="85"/>
      <c r="B233" s="85"/>
      <c r="C233" s="85"/>
      <c r="D233" s="85"/>
      <c r="E233" s="4" t="s">
        <v>967</v>
      </c>
      <c r="G233" s="260"/>
    </row>
    <row r="234" spans="1:7">
      <c r="A234" s="12" t="s">
        <v>2340</v>
      </c>
      <c r="B234" s="12"/>
      <c r="C234" s="12"/>
      <c r="D234" s="1233"/>
      <c r="E234" s="1234"/>
      <c r="G234" s="260"/>
    </row>
    <row r="235" spans="1:7" ht="15.75" thickBot="1">
      <c r="A235" s="2" t="str">
        <f>'Data Sheet'!$A$49</f>
        <v>Annual Report of The Brooklyn Union Gas Company d/b/a National Grid New York</v>
      </c>
      <c r="B235" s="4"/>
      <c r="C235" s="4"/>
      <c r="D235" s="226"/>
      <c r="E235" s="682" t="s">
        <v>2988</v>
      </c>
      <c r="G235" s="260"/>
    </row>
    <row r="236" spans="1:7">
      <c r="A236" s="132"/>
      <c r="B236" s="8"/>
      <c r="C236" s="8"/>
      <c r="D236" s="8"/>
      <c r="E236" s="133"/>
      <c r="G236" s="260"/>
    </row>
    <row r="237" spans="1:7" ht="15.75">
      <c r="A237" s="10" t="s">
        <v>360</v>
      </c>
      <c r="B237" s="12"/>
      <c r="C237" s="12"/>
      <c r="D237" s="12"/>
      <c r="E237" s="395"/>
      <c r="G237" s="260"/>
    </row>
    <row r="238" spans="1:7" ht="15.75">
      <c r="A238" s="1235" t="s">
        <v>1527</v>
      </c>
      <c r="B238" s="1236"/>
      <c r="C238" s="1236"/>
      <c r="D238" s="1236"/>
      <c r="E238" s="1237"/>
      <c r="G238" s="260"/>
    </row>
    <row r="239" spans="1:7">
      <c r="A239" s="430"/>
      <c r="B239" s="138"/>
      <c r="C239" s="859"/>
      <c r="D239" s="136" t="s">
        <v>362</v>
      </c>
      <c r="E239" s="865" t="s">
        <v>362</v>
      </c>
      <c r="G239" s="260"/>
    </row>
    <row r="240" spans="1:7">
      <c r="A240" s="160" t="s">
        <v>363</v>
      </c>
      <c r="B240" s="162"/>
      <c r="C240" s="53" t="s">
        <v>1865</v>
      </c>
      <c r="D240" s="53" t="s">
        <v>364</v>
      </c>
      <c r="E240" s="412" t="s">
        <v>365</v>
      </c>
      <c r="G240" s="260"/>
    </row>
    <row r="241" spans="1:9">
      <c r="A241" s="396" t="s">
        <v>366</v>
      </c>
      <c r="B241" s="142"/>
      <c r="C241" s="33" t="s">
        <v>2070</v>
      </c>
      <c r="D241" s="33" t="s">
        <v>2071</v>
      </c>
      <c r="E241" s="417" t="s">
        <v>514</v>
      </c>
      <c r="G241" s="260"/>
    </row>
    <row r="242" spans="1:9">
      <c r="A242" s="25">
        <v>1</v>
      </c>
      <c r="B242" s="162"/>
      <c r="C242" s="53" t="s">
        <v>2341</v>
      </c>
      <c r="D242" s="26"/>
      <c r="E242" s="134"/>
      <c r="G242" s="260"/>
    </row>
    <row r="243" spans="1:9">
      <c r="A243" s="25">
        <v>2</v>
      </c>
      <c r="B243" s="4"/>
      <c r="C243" s="53" t="s">
        <v>908</v>
      </c>
      <c r="D243" s="1165"/>
      <c r="E243" s="254"/>
      <c r="G243" s="260"/>
    </row>
    <row r="244" spans="1:9">
      <c r="A244" s="25">
        <v>3</v>
      </c>
      <c r="B244" s="4" t="s">
        <v>2342</v>
      </c>
      <c r="C244" s="26" t="s">
        <v>910</v>
      </c>
      <c r="D244" s="1242">
        <v>705204</v>
      </c>
      <c r="E244" s="1243">
        <v>189509</v>
      </c>
      <c r="G244" s="260"/>
    </row>
    <row r="245" spans="1:9">
      <c r="A245" s="25">
        <v>4</v>
      </c>
      <c r="B245" s="4" t="s">
        <v>2343</v>
      </c>
      <c r="C245" s="26" t="s">
        <v>912</v>
      </c>
      <c r="D245" s="1242" t="s">
        <v>2616</v>
      </c>
      <c r="E245" s="1243"/>
      <c r="G245" s="260"/>
    </row>
    <row r="246" spans="1:9">
      <c r="A246" s="25">
        <v>5</v>
      </c>
      <c r="B246" s="4" t="s">
        <v>2344</v>
      </c>
      <c r="C246" s="26" t="s">
        <v>2345</v>
      </c>
      <c r="D246" s="1242">
        <v>2214923</v>
      </c>
      <c r="E246" s="1243">
        <v>2276318</v>
      </c>
      <c r="G246" s="260"/>
    </row>
    <row r="247" spans="1:9">
      <c r="A247" s="25">
        <v>6</v>
      </c>
      <c r="B247" s="4" t="s">
        <v>2346</v>
      </c>
      <c r="C247" s="26" t="s">
        <v>2318</v>
      </c>
      <c r="D247" s="1242" t="s">
        <v>2617</v>
      </c>
      <c r="E247" s="1243"/>
      <c r="G247" s="260"/>
    </row>
    <row r="248" spans="1:9">
      <c r="A248" s="25">
        <v>7</v>
      </c>
      <c r="B248" s="4" t="s">
        <v>2347</v>
      </c>
      <c r="C248" s="26" t="s">
        <v>2348</v>
      </c>
      <c r="D248" s="1242">
        <v>353066</v>
      </c>
      <c r="E248" s="1243">
        <v>450523</v>
      </c>
      <c r="G248" s="260"/>
    </row>
    <row r="249" spans="1:9">
      <c r="A249" s="25">
        <v>8</v>
      </c>
      <c r="B249" s="4" t="s">
        <v>2349</v>
      </c>
      <c r="C249" s="26" t="s">
        <v>2320</v>
      </c>
      <c r="D249" s="1242"/>
      <c r="E249" s="1243"/>
      <c r="G249" s="260"/>
    </row>
    <row r="250" spans="1:9">
      <c r="A250" s="25">
        <v>9</v>
      </c>
      <c r="B250" s="4" t="s">
        <v>2350</v>
      </c>
      <c r="C250" s="26" t="s">
        <v>926</v>
      </c>
      <c r="D250" s="1165"/>
      <c r="E250" s="254"/>
      <c r="G250" s="260"/>
    </row>
    <row r="251" spans="1:9">
      <c r="A251" s="25">
        <v>10</v>
      </c>
      <c r="B251" s="4"/>
      <c r="C251" s="26" t="s">
        <v>927</v>
      </c>
      <c r="D251" s="667">
        <f>SUM(D244:D250)</f>
        <v>3273193</v>
      </c>
      <c r="E251" s="1225">
        <f>SUM(E244:E250)</f>
        <v>2916350</v>
      </c>
      <c r="G251" s="260"/>
    </row>
    <row r="252" spans="1:9">
      <c r="A252" s="25">
        <v>11</v>
      </c>
      <c r="B252" s="4"/>
      <c r="C252" s="26" t="s">
        <v>2351</v>
      </c>
      <c r="D252" s="1226">
        <f>D232+D251</f>
        <v>16053870</v>
      </c>
      <c r="E252" s="256">
        <f>E232+E251</f>
        <v>14271955</v>
      </c>
      <c r="G252" s="260"/>
      <c r="I252" s="674"/>
    </row>
    <row r="253" spans="1:9">
      <c r="A253" s="25">
        <v>12</v>
      </c>
      <c r="B253" s="162"/>
      <c r="C253" s="53" t="s">
        <v>2352</v>
      </c>
      <c r="D253" s="26"/>
      <c r="E253" s="134"/>
      <c r="G253" s="260"/>
    </row>
    <row r="254" spans="1:9">
      <c r="A254" s="25">
        <v>13</v>
      </c>
      <c r="B254" s="162"/>
      <c r="C254" s="53" t="s">
        <v>375</v>
      </c>
      <c r="D254" s="26"/>
      <c r="E254" s="134"/>
      <c r="G254" s="260"/>
    </row>
    <row r="255" spans="1:9">
      <c r="A255" s="25">
        <v>14</v>
      </c>
      <c r="B255" s="162" t="s">
        <v>2353</v>
      </c>
      <c r="C255" s="26" t="s">
        <v>377</v>
      </c>
      <c r="D255" s="1165">
        <v>6165589</v>
      </c>
      <c r="E255" s="254">
        <v>6834160</v>
      </c>
      <c r="G255" s="260"/>
    </row>
    <row r="256" spans="1:9">
      <c r="A256" s="25">
        <v>15</v>
      </c>
      <c r="B256" s="162" t="s">
        <v>2354</v>
      </c>
      <c r="C256" s="26" t="s">
        <v>2355</v>
      </c>
      <c r="D256" s="1165">
        <v>4656088</v>
      </c>
      <c r="E256" s="254">
        <v>4022376</v>
      </c>
      <c r="G256" s="260"/>
    </row>
    <row r="257" spans="1:7">
      <c r="A257" s="25">
        <v>16</v>
      </c>
      <c r="B257" s="162" t="s">
        <v>2356</v>
      </c>
      <c r="C257" s="26" t="s">
        <v>2294</v>
      </c>
      <c r="D257" s="1165"/>
      <c r="E257" s="254"/>
      <c r="G257" s="260"/>
    </row>
    <row r="258" spans="1:7">
      <c r="A258" s="25">
        <v>17</v>
      </c>
      <c r="B258" s="162" t="s">
        <v>2357</v>
      </c>
      <c r="C258" s="26" t="s">
        <v>1620</v>
      </c>
      <c r="D258" s="1592"/>
      <c r="E258" s="254"/>
      <c r="G258" s="260"/>
    </row>
    <row r="259" spans="1:7">
      <c r="A259" s="25">
        <v>18</v>
      </c>
      <c r="B259" s="162" t="s">
        <v>2358</v>
      </c>
      <c r="C259" s="26" t="s">
        <v>2359</v>
      </c>
      <c r="D259" s="1592">
        <f>20465233-1</f>
        <v>20465232</v>
      </c>
      <c r="E259" s="254">
        <v>26479649</v>
      </c>
      <c r="G259" s="260"/>
    </row>
    <row r="260" spans="1:7">
      <c r="A260" s="25">
        <v>19</v>
      </c>
      <c r="B260" s="162" t="s">
        <v>2360</v>
      </c>
      <c r="C260" s="26" t="s">
        <v>2361</v>
      </c>
      <c r="D260" s="1165">
        <v>1638329</v>
      </c>
      <c r="E260" s="254">
        <v>1282590</v>
      </c>
      <c r="G260" s="260"/>
    </row>
    <row r="261" spans="1:7">
      <c r="A261" s="25">
        <v>20</v>
      </c>
      <c r="B261" s="162" t="s">
        <v>2362</v>
      </c>
      <c r="C261" s="26" t="s">
        <v>2363</v>
      </c>
      <c r="D261" s="1165"/>
      <c r="E261" s="254"/>
      <c r="G261" s="260"/>
    </row>
    <row r="262" spans="1:7">
      <c r="A262" s="25">
        <v>21</v>
      </c>
      <c r="B262" s="162" t="s">
        <v>2364</v>
      </c>
      <c r="C262" s="26" t="s">
        <v>2365</v>
      </c>
      <c r="D262" s="1165"/>
      <c r="E262" s="254"/>
      <c r="G262" s="260"/>
    </row>
    <row r="263" spans="1:7">
      <c r="A263" s="25">
        <v>22</v>
      </c>
      <c r="B263" s="162" t="s">
        <v>2366</v>
      </c>
      <c r="C263" s="26" t="s">
        <v>2367</v>
      </c>
      <c r="D263" s="1165">
        <v>16903532</v>
      </c>
      <c r="E263" s="254">
        <v>18235619</v>
      </c>
      <c r="G263" s="260"/>
    </row>
    <row r="264" spans="1:7">
      <c r="A264" s="25">
        <v>23</v>
      </c>
      <c r="B264" s="162" t="s">
        <v>2368</v>
      </c>
      <c r="C264" s="26" t="s">
        <v>2369</v>
      </c>
      <c r="D264" s="1165">
        <v>741123</v>
      </c>
      <c r="E264" s="254">
        <v>1008508</v>
      </c>
      <c r="G264" s="260"/>
    </row>
    <row r="265" spans="1:7">
      <c r="A265" s="25">
        <v>24</v>
      </c>
      <c r="B265" s="162" t="s">
        <v>2370</v>
      </c>
      <c r="C265" s="26" t="s">
        <v>904</v>
      </c>
      <c r="D265" s="1165">
        <v>10887169</v>
      </c>
      <c r="E265" s="254">
        <f>9509353+70223</f>
        <v>9579576</v>
      </c>
      <c r="G265" s="260"/>
    </row>
    <row r="266" spans="1:7">
      <c r="A266" s="25">
        <v>25</v>
      </c>
      <c r="B266" s="162" t="s">
        <v>2371</v>
      </c>
      <c r="C266" s="26" t="s">
        <v>906</v>
      </c>
      <c r="D266" s="1165">
        <v>208997</v>
      </c>
      <c r="E266" s="254">
        <v>613349</v>
      </c>
      <c r="G266" s="260"/>
    </row>
    <row r="267" spans="1:7">
      <c r="A267" s="25">
        <v>26</v>
      </c>
      <c r="B267" s="162"/>
      <c r="C267" s="26" t="s">
        <v>907</v>
      </c>
      <c r="D267" s="667">
        <f>SUM(D255:D266)</f>
        <v>61666059</v>
      </c>
      <c r="E267" s="1225">
        <f>SUM(E255:E266)</f>
        <v>68055827</v>
      </c>
      <c r="G267" s="260"/>
    </row>
    <row r="268" spans="1:7">
      <c r="A268" s="25">
        <v>27</v>
      </c>
      <c r="B268" s="162"/>
      <c r="C268" s="53" t="s">
        <v>908</v>
      </c>
      <c r="D268" s="665"/>
      <c r="E268" s="254"/>
      <c r="G268" s="260"/>
    </row>
    <row r="269" spans="1:7">
      <c r="A269" s="25">
        <v>28</v>
      </c>
      <c r="B269" s="162" t="s">
        <v>2372</v>
      </c>
      <c r="C269" s="26" t="s">
        <v>910</v>
      </c>
      <c r="D269" s="1165">
        <v>3330718</v>
      </c>
      <c r="E269" s="254">
        <v>2634108</v>
      </c>
      <c r="G269" s="260"/>
    </row>
    <row r="270" spans="1:7">
      <c r="A270" s="25">
        <v>29</v>
      </c>
      <c r="B270" s="162" t="s">
        <v>2373</v>
      </c>
      <c r="C270" s="26" t="s">
        <v>912</v>
      </c>
      <c r="D270" s="1165">
        <v>5883</v>
      </c>
      <c r="E270" s="254">
        <v>81745</v>
      </c>
      <c r="G270" s="260"/>
    </row>
    <row r="271" spans="1:7">
      <c r="A271" s="25">
        <v>30</v>
      </c>
      <c r="B271" s="162" t="s">
        <v>2374</v>
      </c>
      <c r="C271" s="26" t="s">
        <v>2345</v>
      </c>
      <c r="D271" s="1165">
        <v>25958010</v>
      </c>
      <c r="E271" s="254">
        <v>21780308</v>
      </c>
      <c r="G271" s="260"/>
    </row>
    <row r="272" spans="1:7">
      <c r="A272" s="25">
        <v>31</v>
      </c>
      <c r="B272" s="162" t="s">
        <v>2375</v>
      </c>
      <c r="C272" s="26" t="s">
        <v>2318</v>
      </c>
      <c r="D272" s="1165"/>
      <c r="E272" s="254"/>
      <c r="G272" s="260"/>
    </row>
    <row r="273" spans="1:9">
      <c r="A273" s="25">
        <v>32</v>
      </c>
      <c r="B273" s="162" t="s">
        <v>2376</v>
      </c>
      <c r="C273" s="26" t="s">
        <v>2083</v>
      </c>
      <c r="D273" s="1165">
        <v>1264372</v>
      </c>
      <c r="E273" s="254">
        <v>1324047</v>
      </c>
      <c r="G273" s="260"/>
    </row>
    <row r="274" spans="1:9">
      <c r="A274" s="25">
        <v>33</v>
      </c>
      <c r="B274" s="162" t="s">
        <v>2084</v>
      </c>
      <c r="C274" s="26" t="s">
        <v>2085</v>
      </c>
      <c r="D274" s="1165">
        <v>2142039</v>
      </c>
      <c r="E274" s="254">
        <v>2007821</v>
      </c>
      <c r="G274" s="260"/>
    </row>
    <row r="275" spans="1:9">
      <c r="A275" s="25">
        <v>34</v>
      </c>
      <c r="B275" s="162" t="s">
        <v>2086</v>
      </c>
      <c r="C275" s="26" t="s">
        <v>2087</v>
      </c>
      <c r="D275" s="1165" t="s">
        <v>516</v>
      </c>
      <c r="E275" s="254"/>
      <c r="G275" s="260"/>
    </row>
    <row r="276" spans="1:9">
      <c r="A276" s="25">
        <v>35</v>
      </c>
      <c r="B276" s="162" t="s">
        <v>2088</v>
      </c>
      <c r="C276" s="26" t="s">
        <v>2089</v>
      </c>
      <c r="D276" s="1165">
        <v>44675707</v>
      </c>
      <c r="E276" s="254">
        <v>38185423</v>
      </c>
      <c r="G276" s="260"/>
    </row>
    <row r="277" spans="1:9">
      <c r="A277" s="25">
        <v>36</v>
      </c>
      <c r="B277" s="162" t="s">
        <v>2090</v>
      </c>
      <c r="C277" s="26" t="s">
        <v>2091</v>
      </c>
      <c r="D277" s="1165">
        <v>3887389</v>
      </c>
      <c r="E277" s="254">
        <v>3951983</v>
      </c>
      <c r="G277" s="260"/>
    </row>
    <row r="278" spans="1:9">
      <c r="A278" s="25">
        <v>37</v>
      </c>
      <c r="B278" s="162" t="s">
        <v>2092</v>
      </c>
      <c r="C278" s="26" t="s">
        <v>926</v>
      </c>
      <c r="D278" s="1165">
        <v>471410</v>
      </c>
      <c r="E278" s="254">
        <v>460436</v>
      </c>
      <c r="G278" s="260"/>
    </row>
    <row r="279" spans="1:9">
      <c r="A279" s="25">
        <v>38</v>
      </c>
      <c r="B279" s="162"/>
      <c r="C279" s="26" t="s">
        <v>927</v>
      </c>
      <c r="D279" s="667">
        <f>SUM(D269:D278)</f>
        <v>81735528</v>
      </c>
      <c r="E279" s="1225">
        <f>SUM(E269:E278)</f>
        <v>70425871</v>
      </c>
      <c r="G279" s="260"/>
      <c r="I279" s="674"/>
    </row>
    <row r="280" spans="1:9">
      <c r="A280" s="25">
        <v>39</v>
      </c>
      <c r="B280" s="162"/>
      <c r="C280" s="26" t="s">
        <v>2093</v>
      </c>
      <c r="D280" s="1226">
        <f>D267+D279</f>
        <v>143401587</v>
      </c>
      <c r="E280" s="256">
        <f>E267+E279</f>
        <v>138481698</v>
      </c>
      <c r="G280" s="260"/>
    </row>
    <row r="281" spans="1:9">
      <c r="A281" s="25">
        <v>40</v>
      </c>
      <c r="B281" s="162"/>
      <c r="C281" s="53" t="s">
        <v>2094</v>
      </c>
      <c r="D281" s="665"/>
      <c r="E281" s="254"/>
      <c r="G281" s="260"/>
    </row>
    <row r="282" spans="1:9">
      <c r="A282" s="25">
        <v>41</v>
      </c>
      <c r="B282" s="162"/>
      <c r="C282" s="53" t="s">
        <v>375</v>
      </c>
      <c r="D282" s="665"/>
      <c r="E282" s="254"/>
      <c r="G282" s="260"/>
    </row>
    <row r="283" spans="1:9">
      <c r="A283" s="25">
        <v>42</v>
      </c>
      <c r="B283" s="162" t="s">
        <v>2095</v>
      </c>
      <c r="C283" s="26" t="s">
        <v>2096</v>
      </c>
      <c r="D283" s="1165">
        <v>1924063</v>
      </c>
      <c r="E283" s="254">
        <v>2224206</v>
      </c>
      <c r="G283" s="260"/>
    </row>
    <row r="284" spans="1:9">
      <c r="A284" s="25">
        <v>43</v>
      </c>
      <c r="B284" s="162" t="s">
        <v>2097</v>
      </c>
      <c r="C284" s="26" t="s">
        <v>2098</v>
      </c>
      <c r="D284" s="1165">
        <v>5780426</v>
      </c>
      <c r="E284" s="254">
        <v>6471615</v>
      </c>
      <c r="G284" s="260"/>
    </row>
    <row r="285" spans="1:9">
      <c r="A285" s="25">
        <v>44</v>
      </c>
      <c r="B285" s="162" t="s">
        <v>2099</v>
      </c>
      <c r="C285" s="26" t="s">
        <v>2100</v>
      </c>
      <c r="D285" s="1165">
        <v>35217820</v>
      </c>
      <c r="E285" s="254">
        <v>31483601</v>
      </c>
      <c r="G285" s="260"/>
    </row>
    <row r="286" spans="1:9">
      <c r="A286" s="25">
        <v>45</v>
      </c>
      <c r="B286" s="162" t="s">
        <v>2101</v>
      </c>
      <c r="C286" s="26" t="s">
        <v>2102</v>
      </c>
      <c r="D286" s="1165">
        <v>18478697</v>
      </c>
      <c r="E286" s="254">
        <v>13540778</v>
      </c>
      <c r="G286" s="260"/>
    </row>
    <row r="287" spans="1:9">
      <c r="A287" s="25">
        <v>46</v>
      </c>
      <c r="B287" s="162" t="s">
        <v>2103</v>
      </c>
      <c r="C287" s="26" t="s">
        <v>2104</v>
      </c>
      <c r="D287" s="1165">
        <v>6965391</v>
      </c>
      <c r="E287" s="254">
        <v>6891175</v>
      </c>
      <c r="G287" s="260"/>
    </row>
    <row r="288" spans="1:9" ht="15.75" thickBot="1">
      <c r="A288" s="407">
        <v>47</v>
      </c>
      <c r="B288" s="169"/>
      <c r="C288" s="167" t="s">
        <v>2105</v>
      </c>
      <c r="D288" s="881">
        <f>SUM(D283:D287)</f>
        <v>68366397</v>
      </c>
      <c r="E288" s="882">
        <f>SUM(E283:E287)</f>
        <v>60611375</v>
      </c>
      <c r="G288" s="260"/>
    </row>
    <row r="289" spans="1:7">
      <c r="A289" s="4"/>
      <c r="B289" s="4"/>
      <c r="C289" s="4"/>
      <c r="D289" s="4"/>
      <c r="E289" s="4" t="s">
        <v>967</v>
      </c>
      <c r="G289" s="260"/>
    </row>
    <row r="290" spans="1:7">
      <c r="A290" s="12" t="s">
        <v>2106</v>
      </c>
      <c r="B290" s="12"/>
      <c r="C290" s="12"/>
      <c r="D290" s="12"/>
      <c r="E290" s="12"/>
      <c r="G290" s="260"/>
    </row>
    <row r="291" spans="1:7" ht="15.75" thickBot="1">
      <c r="A291" s="2" t="str">
        <f>'Data Sheet'!$A$49</f>
        <v>Annual Report of The Brooklyn Union Gas Company d/b/a National Grid New York</v>
      </c>
      <c r="B291" s="4"/>
      <c r="C291" s="4"/>
      <c r="D291" s="226"/>
      <c r="E291" s="682" t="s">
        <v>2988</v>
      </c>
      <c r="G291" s="260"/>
    </row>
    <row r="292" spans="1:7">
      <c r="A292" s="132"/>
      <c r="B292" s="8"/>
      <c r="C292" s="8"/>
      <c r="D292" s="8"/>
      <c r="E292" s="133"/>
      <c r="G292" s="260"/>
    </row>
    <row r="293" spans="1:7" ht="15.75">
      <c r="A293" s="10" t="s">
        <v>360</v>
      </c>
      <c r="B293" s="12"/>
      <c r="C293" s="12"/>
      <c r="D293" s="12"/>
      <c r="E293" s="395"/>
      <c r="G293" s="260"/>
    </row>
    <row r="294" spans="1:7" ht="15.75">
      <c r="A294" s="1235" t="s">
        <v>1527</v>
      </c>
      <c r="B294" s="1236"/>
      <c r="C294" s="1236"/>
      <c r="D294" s="1236"/>
      <c r="E294" s="1237"/>
      <c r="G294" s="260"/>
    </row>
    <row r="295" spans="1:7">
      <c r="A295" s="430"/>
      <c r="B295" s="138"/>
      <c r="C295" s="859"/>
      <c r="D295" s="136" t="s">
        <v>362</v>
      </c>
      <c r="E295" s="865" t="s">
        <v>362</v>
      </c>
      <c r="G295" s="260"/>
    </row>
    <row r="296" spans="1:7">
      <c r="A296" s="160" t="s">
        <v>363</v>
      </c>
      <c r="B296" s="162"/>
      <c r="C296" s="53" t="s">
        <v>1865</v>
      </c>
      <c r="D296" s="53" t="s">
        <v>364</v>
      </c>
      <c r="E296" s="412" t="s">
        <v>365</v>
      </c>
      <c r="G296" s="260"/>
    </row>
    <row r="297" spans="1:7">
      <c r="A297" s="396" t="s">
        <v>366</v>
      </c>
      <c r="B297" s="142"/>
      <c r="C297" s="33" t="s">
        <v>2070</v>
      </c>
      <c r="D297" s="33" t="s">
        <v>2071</v>
      </c>
      <c r="E297" s="417" t="s">
        <v>514</v>
      </c>
      <c r="G297" s="260"/>
    </row>
    <row r="298" spans="1:7">
      <c r="A298" s="160">
        <v>1</v>
      </c>
      <c r="B298" s="162"/>
      <c r="C298" s="53" t="s">
        <v>2107</v>
      </c>
      <c r="D298" s="665"/>
      <c r="E298" s="254"/>
      <c r="G298" s="260"/>
    </row>
    <row r="299" spans="1:7">
      <c r="A299" s="160">
        <v>2</v>
      </c>
      <c r="B299" s="162"/>
      <c r="C299" s="53" t="s">
        <v>375</v>
      </c>
      <c r="D299" s="665"/>
      <c r="E299" s="254"/>
      <c r="G299" s="260"/>
    </row>
    <row r="300" spans="1:7">
      <c r="A300" s="160">
        <v>3</v>
      </c>
      <c r="B300" s="162" t="s">
        <v>2108</v>
      </c>
      <c r="C300" s="26" t="s">
        <v>2109</v>
      </c>
      <c r="D300" s="1165">
        <v>11747</v>
      </c>
      <c r="E300" s="254"/>
      <c r="G300" s="260"/>
    </row>
    <row r="301" spans="1:7">
      <c r="A301" s="160">
        <v>4</v>
      </c>
      <c r="B301" s="162" t="s">
        <v>2110</v>
      </c>
      <c r="C301" s="26" t="s">
        <v>2111</v>
      </c>
      <c r="D301" s="1165">
        <v>22373225</v>
      </c>
      <c r="E301" s="254">
        <v>22568374</v>
      </c>
      <c r="G301" s="260"/>
    </row>
    <row r="302" spans="1:7">
      <c r="A302" s="160">
        <v>5</v>
      </c>
      <c r="B302" s="162" t="s">
        <v>2112</v>
      </c>
      <c r="C302" s="26" t="s">
        <v>2113</v>
      </c>
      <c r="D302" s="1165">
        <v>1495359</v>
      </c>
      <c r="E302" s="254">
        <v>1137455</v>
      </c>
      <c r="G302" s="260"/>
    </row>
    <row r="303" spans="1:7">
      <c r="A303" s="160">
        <v>6</v>
      </c>
      <c r="B303" s="162" t="s">
        <v>2114</v>
      </c>
      <c r="C303" s="26" t="s">
        <v>2115</v>
      </c>
      <c r="D303" s="1165">
        <v>262963</v>
      </c>
      <c r="E303" s="1056">
        <v>59343</v>
      </c>
      <c r="G303" s="260"/>
    </row>
    <row r="304" spans="1:7">
      <c r="A304" s="160">
        <v>7</v>
      </c>
      <c r="B304" s="162"/>
      <c r="C304" s="26" t="s">
        <v>2116</v>
      </c>
      <c r="D304" s="667">
        <f>SUM(D300:D303)</f>
        <v>24143294</v>
      </c>
      <c r="E304" s="1225">
        <f>SUM(E300:E303)</f>
        <v>23765172</v>
      </c>
      <c r="G304" s="260"/>
    </row>
    <row r="305" spans="1:7">
      <c r="A305" s="160">
        <v>8</v>
      </c>
      <c r="B305" s="162"/>
      <c r="C305" s="53" t="s">
        <v>2117</v>
      </c>
      <c r="D305" s="26"/>
      <c r="E305" s="134"/>
      <c r="G305" s="260"/>
    </row>
    <row r="306" spans="1:7">
      <c r="A306" s="160">
        <v>9</v>
      </c>
      <c r="B306" s="162"/>
      <c r="C306" s="53" t="s">
        <v>375</v>
      </c>
      <c r="D306" s="26"/>
      <c r="E306" s="134"/>
      <c r="G306" s="260"/>
    </row>
    <row r="307" spans="1:7">
      <c r="A307" s="160">
        <v>10</v>
      </c>
      <c r="B307" s="162" t="s">
        <v>2118</v>
      </c>
      <c r="C307" s="26" t="s">
        <v>2096</v>
      </c>
      <c r="D307" s="1165">
        <v>942551</v>
      </c>
      <c r="E307" s="1056"/>
      <c r="G307" s="260"/>
    </row>
    <row r="308" spans="1:7">
      <c r="A308" s="160">
        <v>11</v>
      </c>
      <c r="B308" s="162" t="s">
        <v>2119</v>
      </c>
      <c r="C308" s="26" t="s">
        <v>2120</v>
      </c>
      <c r="D308" s="1165">
        <v>3172561</v>
      </c>
      <c r="E308" s="254">
        <v>3684354</v>
      </c>
      <c r="G308" s="260"/>
    </row>
    <row r="309" spans="1:7">
      <c r="A309" s="160">
        <v>12</v>
      </c>
      <c r="B309" s="162" t="s">
        <v>2121</v>
      </c>
      <c r="C309" s="26" t="s">
        <v>2122</v>
      </c>
      <c r="D309" s="1165">
        <v>464972</v>
      </c>
      <c r="E309" s="254">
        <v>636862</v>
      </c>
      <c r="G309" s="260"/>
    </row>
    <row r="310" spans="1:7">
      <c r="A310" s="160">
        <v>13</v>
      </c>
      <c r="B310" s="162" t="s">
        <v>2123</v>
      </c>
      <c r="C310" s="26" t="s">
        <v>2124</v>
      </c>
      <c r="D310" s="1165">
        <v>1169898</v>
      </c>
      <c r="E310" s="254">
        <v>1421628</v>
      </c>
      <c r="G310" s="260"/>
    </row>
    <row r="311" spans="1:7">
      <c r="A311" s="160">
        <v>14</v>
      </c>
      <c r="B311" s="162"/>
      <c r="C311" s="26" t="s">
        <v>2125</v>
      </c>
      <c r="D311" s="667">
        <f>SUM(D307:D310)</f>
        <v>5749982</v>
      </c>
      <c r="E311" s="1225">
        <f>SUM(E307:E310)</f>
        <v>5742844</v>
      </c>
      <c r="G311" s="260"/>
    </row>
    <row r="312" spans="1:7">
      <c r="A312" s="160">
        <v>15</v>
      </c>
      <c r="B312" s="162"/>
      <c r="C312" s="53" t="s">
        <v>2126</v>
      </c>
      <c r="D312" s="665"/>
      <c r="E312" s="254"/>
      <c r="G312" s="260"/>
    </row>
    <row r="313" spans="1:7">
      <c r="A313" s="160">
        <v>16</v>
      </c>
      <c r="B313" s="162"/>
      <c r="C313" s="53" t="s">
        <v>375</v>
      </c>
      <c r="D313" s="665"/>
      <c r="E313" s="254"/>
      <c r="G313" s="260"/>
    </row>
    <row r="314" spans="1:7">
      <c r="A314" s="160">
        <v>17</v>
      </c>
      <c r="B314" s="162" t="s">
        <v>2127</v>
      </c>
      <c r="C314" s="26" t="s">
        <v>2128</v>
      </c>
      <c r="D314" s="1165">
        <v>30960445</v>
      </c>
      <c r="E314" s="254">
        <v>30009924</v>
      </c>
      <c r="G314" s="260"/>
    </row>
    <row r="315" spans="1:7">
      <c r="A315" s="160">
        <v>18</v>
      </c>
      <c r="B315" s="162" t="s">
        <v>2129</v>
      </c>
      <c r="C315" s="26" t="s">
        <v>2130</v>
      </c>
      <c r="D315" s="1165">
        <v>26258968</v>
      </c>
      <c r="E315" s="254">
        <v>23929068</v>
      </c>
      <c r="G315" s="260"/>
    </row>
    <row r="316" spans="1:7">
      <c r="A316" s="160">
        <v>19</v>
      </c>
      <c r="B316" s="162" t="s">
        <v>2131</v>
      </c>
      <c r="C316" s="26" t="s">
        <v>2132</v>
      </c>
      <c r="D316" s="1165"/>
      <c r="E316" s="254"/>
      <c r="G316" s="260"/>
    </row>
    <row r="317" spans="1:7">
      <c r="A317" s="160">
        <v>20</v>
      </c>
      <c r="B317" s="162" t="s">
        <v>2133</v>
      </c>
      <c r="C317" s="26" t="s">
        <v>2134</v>
      </c>
      <c r="D317" s="1165">
        <v>19161649</v>
      </c>
      <c r="E317" s="254">
        <v>5806789</v>
      </c>
      <c r="G317" s="260"/>
    </row>
    <row r="318" spans="1:7">
      <c r="A318" s="160">
        <v>21</v>
      </c>
      <c r="B318" s="162" t="s">
        <v>2135</v>
      </c>
      <c r="C318" s="26" t="s">
        <v>2136</v>
      </c>
      <c r="D318" s="1165">
        <v>3585503</v>
      </c>
      <c r="E318" s="254">
        <v>6015022</v>
      </c>
      <c r="G318" s="260"/>
    </row>
    <row r="319" spans="1:7">
      <c r="A319" s="160">
        <v>22</v>
      </c>
      <c r="B319" s="162" t="s">
        <v>2137</v>
      </c>
      <c r="C319" s="26" t="s">
        <v>2138</v>
      </c>
      <c r="D319" s="1165">
        <v>15165215</v>
      </c>
      <c r="E319" s="254">
        <v>9050656</v>
      </c>
      <c r="G319" s="260"/>
    </row>
    <row r="320" spans="1:7">
      <c r="A320" s="160">
        <v>23</v>
      </c>
      <c r="B320" s="162" t="s">
        <v>2139</v>
      </c>
      <c r="C320" s="26" t="s">
        <v>2140</v>
      </c>
      <c r="D320" s="1165">
        <v>61426117</v>
      </c>
      <c r="E320" s="254">
        <v>55971483</v>
      </c>
      <c r="G320" s="260"/>
    </row>
    <row r="321" spans="1:9">
      <c r="A321" s="160">
        <v>24</v>
      </c>
      <c r="B321" s="162" t="s">
        <v>2141</v>
      </c>
      <c r="C321" s="26" t="s">
        <v>2142</v>
      </c>
      <c r="D321" s="1165">
        <v>1480839</v>
      </c>
      <c r="E321" s="254">
        <v>1595794</v>
      </c>
      <c r="G321" s="260"/>
    </row>
    <row r="322" spans="1:9">
      <c r="A322" s="160">
        <v>25</v>
      </c>
      <c r="B322" s="162" t="s">
        <v>2143</v>
      </c>
      <c r="C322" s="26" t="s">
        <v>2144</v>
      </c>
      <c r="D322" s="1165">
        <v>14365742</v>
      </c>
      <c r="E322" s="254">
        <v>-3070792</v>
      </c>
      <c r="G322" s="260"/>
    </row>
    <row r="323" spans="1:9">
      <c r="A323" s="160">
        <v>26</v>
      </c>
      <c r="B323" s="162" t="s">
        <v>2145</v>
      </c>
      <c r="C323" s="26" t="s">
        <v>2146</v>
      </c>
      <c r="D323" s="1165"/>
      <c r="E323" s="254"/>
      <c r="G323" s="260"/>
    </row>
    <row r="324" spans="1:9">
      <c r="A324" s="160">
        <v>27</v>
      </c>
      <c r="B324" s="162" t="s">
        <v>2147</v>
      </c>
      <c r="C324" s="26" t="s">
        <v>2148</v>
      </c>
      <c r="D324" s="1165">
        <v>65443</v>
      </c>
      <c r="E324" s="254">
        <v>335784</v>
      </c>
      <c r="G324" s="260"/>
    </row>
    <row r="325" spans="1:9">
      <c r="A325" s="160">
        <v>28</v>
      </c>
      <c r="B325" s="162" t="s">
        <v>2149</v>
      </c>
      <c r="C325" s="26" t="s">
        <v>2150</v>
      </c>
      <c r="D325" s="1165">
        <v>1506772</v>
      </c>
      <c r="E325" s="254">
        <v>2551578</v>
      </c>
      <c r="F325" s="439"/>
      <c r="G325" s="260"/>
    </row>
    <row r="326" spans="1:9">
      <c r="A326" s="160">
        <v>29</v>
      </c>
      <c r="B326" s="162" t="s">
        <v>2151</v>
      </c>
      <c r="C326" s="26" t="s">
        <v>906</v>
      </c>
      <c r="D326" s="1165">
        <v>24622252</v>
      </c>
      <c r="E326" s="254">
        <v>19649075</v>
      </c>
      <c r="G326" s="260"/>
    </row>
    <row r="327" spans="1:9">
      <c r="A327" s="160">
        <v>30</v>
      </c>
      <c r="B327" s="162"/>
      <c r="C327" s="26" t="s">
        <v>2152</v>
      </c>
      <c r="D327" s="667">
        <f>SUM(D314:D326)</f>
        <v>198598945</v>
      </c>
      <c r="E327" s="1225">
        <f>SUM(E314:E326)</f>
        <v>151844381</v>
      </c>
      <c r="G327" s="260"/>
      <c r="H327" s="261"/>
    </row>
    <row r="328" spans="1:9">
      <c r="A328" s="160">
        <v>31</v>
      </c>
      <c r="B328" s="162"/>
      <c r="C328" s="53" t="s">
        <v>908</v>
      </c>
      <c r="D328" s="665"/>
      <c r="E328" s="254"/>
      <c r="G328" s="260"/>
    </row>
    <row r="329" spans="1:9">
      <c r="A329" s="160">
        <v>32</v>
      </c>
      <c r="B329" s="162" t="s">
        <v>2153</v>
      </c>
      <c r="C329" s="26" t="s">
        <v>2154</v>
      </c>
      <c r="D329" s="1230">
        <v>74070</v>
      </c>
      <c r="E329" s="256">
        <v>30166</v>
      </c>
      <c r="G329" s="1173"/>
      <c r="H329" s="1173"/>
      <c r="I329" s="674"/>
    </row>
    <row r="330" spans="1:9">
      <c r="A330" s="160">
        <v>33</v>
      </c>
      <c r="B330" s="162"/>
      <c r="C330" s="26" t="s">
        <v>2155</v>
      </c>
      <c r="D330" s="1226">
        <f>D327+D329</f>
        <v>198673015</v>
      </c>
      <c r="E330" s="256">
        <f>E327+E329</f>
        <v>151874547</v>
      </c>
      <c r="G330" s="674"/>
      <c r="H330" s="674"/>
    </row>
    <row r="331" spans="1:9">
      <c r="A331" s="396">
        <v>34</v>
      </c>
      <c r="B331" s="142"/>
      <c r="C331" s="1072" t="s">
        <v>2156</v>
      </c>
      <c r="D331" s="1248">
        <f>D120+D218+D252+D280+D288+D304+D311+D330</f>
        <v>863914487</v>
      </c>
      <c r="E331" s="1249">
        <f>E120+E218+E252+E280+E288+E304+E311+E330</f>
        <v>905623000</v>
      </c>
      <c r="G331" s="1591"/>
      <c r="H331" s="1173"/>
    </row>
    <row r="332" spans="1:9">
      <c r="A332" s="1250"/>
      <c r="B332" s="1251"/>
      <c r="C332" s="1251"/>
      <c r="D332" s="66"/>
      <c r="E332" s="134"/>
    </row>
    <row r="333" spans="1:9">
      <c r="A333" s="1250"/>
      <c r="B333" s="1252" t="s">
        <v>2157</v>
      </c>
      <c r="C333" s="1253"/>
      <c r="D333" s="1254"/>
      <c r="E333" s="395"/>
    </row>
    <row r="334" spans="1:9">
      <c r="A334" s="1250"/>
      <c r="B334" s="1251"/>
      <c r="C334" s="1251"/>
      <c r="D334" s="66"/>
      <c r="E334" s="134"/>
    </row>
    <row r="335" spans="1:9" ht="45">
      <c r="A335" s="1250"/>
      <c r="B335" s="66"/>
      <c r="C335" s="1255" t="s">
        <v>2158</v>
      </c>
      <c r="D335" s="66"/>
      <c r="E335" s="134"/>
    </row>
    <row r="336" spans="1:9">
      <c r="A336" s="1250"/>
      <c r="B336" s="1255"/>
      <c r="C336" s="1255"/>
      <c r="D336" s="66"/>
      <c r="E336" s="1256"/>
    </row>
    <row r="337" spans="1:7" ht="45">
      <c r="A337" s="1250"/>
      <c r="B337" s="1255"/>
      <c r="C337" s="1255" t="s">
        <v>2159</v>
      </c>
      <c r="D337" s="66"/>
      <c r="E337" s="134"/>
    </row>
    <row r="338" spans="1:7">
      <c r="A338" s="1250"/>
      <c r="B338" s="1255"/>
      <c r="C338" s="1255"/>
      <c r="D338" s="66"/>
      <c r="E338" s="134"/>
    </row>
    <row r="339" spans="1:7" ht="60">
      <c r="A339" s="1250"/>
      <c r="B339" s="1255"/>
      <c r="C339" s="1257" t="s">
        <v>2575</v>
      </c>
      <c r="D339" s="66"/>
      <c r="E339" s="134"/>
    </row>
    <row r="340" spans="1:7">
      <c r="A340" s="1258" t="s">
        <v>1936</v>
      </c>
      <c r="B340" s="1255"/>
      <c r="C340" s="1255" t="s">
        <v>2160</v>
      </c>
      <c r="D340" s="1259">
        <v>42735</v>
      </c>
      <c r="E340" s="134"/>
    </row>
    <row r="341" spans="1:7">
      <c r="A341" s="1258" t="s">
        <v>1938</v>
      </c>
      <c r="B341" s="1255"/>
      <c r="C341" s="1255" t="s">
        <v>2161</v>
      </c>
      <c r="D341" s="1601">
        <v>1397</v>
      </c>
      <c r="E341" s="134"/>
    </row>
    <row r="342" spans="1:7">
      <c r="A342" s="1258" t="s">
        <v>1939</v>
      </c>
      <c r="B342" s="1255"/>
      <c r="C342" s="1255" t="s">
        <v>2162</v>
      </c>
      <c r="D342" s="1603">
        <v>0</v>
      </c>
      <c r="E342" s="134"/>
    </row>
    <row r="343" spans="1:7" ht="15.75" thickBot="1">
      <c r="A343" s="1258" t="s">
        <v>1942</v>
      </c>
      <c r="B343" s="1255"/>
      <c r="C343" s="1255" t="s">
        <v>2163</v>
      </c>
      <c r="D343" s="1602">
        <f>SUM(D341:D342)</f>
        <v>1397</v>
      </c>
      <c r="E343" s="134"/>
    </row>
    <row r="344" spans="1:7" ht="15.75" thickTop="1">
      <c r="A344" s="1250"/>
      <c r="B344" s="1255"/>
      <c r="C344" s="1255"/>
      <c r="D344" s="66"/>
      <c r="E344" s="134"/>
    </row>
    <row r="345" spans="1:7" ht="15.75" thickBot="1">
      <c r="A345" s="700"/>
      <c r="B345" s="1260"/>
      <c r="C345" s="1260"/>
      <c r="D345" s="168"/>
      <c r="E345" s="440"/>
    </row>
    <row r="346" spans="1:7" ht="15.75" customHeight="1">
      <c r="A346" s="4"/>
      <c r="B346" s="4"/>
      <c r="C346" s="4"/>
      <c r="D346" s="4"/>
      <c r="E346" s="4" t="s">
        <v>967</v>
      </c>
    </row>
    <row r="347" spans="1:7" ht="12" customHeight="1">
      <c r="A347" s="12" t="s">
        <v>2164</v>
      </c>
      <c r="B347" s="12"/>
      <c r="C347" s="12"/>
      <c r="D347" s="12"/>
      <c r="E347" s="12"/>
    </row>
    <row r="348" spans="1:7" ht="12" customHeight="1">
      <c r="A348" s="4"/>
      <c r="B348" s="4"/>
      <c r="C348" s="4"/>
      <c r="D348" s="4"/>
      <c r="E348" s="4"/>
    </row>
    <row r="349" spans="1:7" ht="17.25" customHeight="1">
      <c r="A349" s="4"/>
      <c r="B349" s="4"/>
      <c r="C349" s="4"/>
      <c r="D349" s="4"/>
      <c r="E349" s="4"/>
    </row>
    <row r="350" spans="1:7" ht="12" customHeight="1">
      <c r="A350" s="4"/>
      <c r="B350" s="4"/>
      <c r="C350" s="4"/>
      <c r="D350" s="4"/>
      <c r="E350" s="4"/>
    </row>
    <row r="351" spans="1:7" ht="12" customHeight="1">
      <c r="A351" s="4"/>
      <c r="B351" s="4"/>
      <c r="C351" s="4"/>
      <c r="D351" s="4"/>
      <c r="E351" s="681"/>
    </row>
    <row r="352" spans="1:7" ht="12" customHeight="1">
      <c r="A352" s="4"/>
      <c r="B352" s="4"/>
      <c r="C352" s="4"/>
      <c r="D352" s="1261"/>
      <c r="E352" s="681"/>
      <c r="F352" s="1261"/>
      <c r="G352" s="439"/>
    </row>
    <row r="353" spans="1:7">
      <c r="A353" s="4"/>
      <c r="B353" s="4"/>
      <c r="C353" s="4"/>
      <c r="D353" s="1261"/>
      <c r="E353" s="681"/>
      <c r="F353" s="1261"/>
      <c r="G353" s="439"/>
    </row>
    <row r="354" spans="1:7">
      <c r="A354" s="4"/>
      <c r="B354" s="4"/>
      <c r="C354" s="113"/>
      <c r="D354" s="1262"/>
      <c r="E354" s="4"/>
      <c r="F354" s="1262"/>
    </row>
    <row r="355" spans="1:7">
      <c r="A355" s="4"/>
      <c r="B355" s="4"/>
      <c r="C355" s="4"/>
      <c r="D355" s="1139"/>
      <c r="E355" s="4"/>
      <c r="F355" s="261"/>
    </row>
    <row r="356" spans="1:7">
      <c r="A356" s="4"/>
      <c r="B356" s="4"/>
      <c r="C356" s="4"/>
      <c r="D356" s="4"/>
      <c r="E356" s="4"/>
    </row>
    <row r="357" spans="1:7">
      <c r="A357" s="4"/>
      <c r="B357" s="4"/>
      <c r="C357" s="113"/>
      <c r="D357" s="4"/>
      <c r="E357" s="4"/>
    </row>
    <row r="358" spans="1:7">
      <c r="A358" s="4"/>
      <c r="B358" s="4"/>
      <c r="C358" s="113"/>
      <c r="D358" s="4"/>
      <c r="E358" s="4"/>
    </row>
    <row r="359" spans="1:7">
      <c r="A359" s="4"/>
      <c r="B359" s="4"/>
      <c r="C359" s="113"/>
      <c r="D359" s="4"/>
      <c r="E359" s="4"/>
    </row>
    <row r="360" spans="1:7">
      <c r="A360" s="4"/>
      <c r="B360" s="4"/>
      <c r="C360" s="113"/>
      <c r="D360" s="4"/>
      <c r="E360" s="4"/>
    </row>
    <row r="361" spans="1:7">
      <c r="A361" s="4"/>
      <c r="B361" s="4"/>
      <c r="C361" s="113"/>
      <c r="D361" s="4"/>
      <c r="E361" s="4"/>
    </row>
    <row r="362" spans="1:7">
      <c r="A362" s="4"/>
      <c r="B362" s="4"/>
      <c r="C362" s="113"/>
      <c r="D362" s="4"/>
      <c r="E362" s="4"/>
    </row>
    <row r="363" spans="1:7">
      <c r="A363" s="4"/>
      <c r="B363" s="4"/>
      <c r="C363" s="4"/>
      <c r="D363" s="4"/>
      <c r="E363" s="4"/>
    </row>
    <row r="364" spans="1:7">
      <c r="A364" s="4"/>
      <c r="B364" s="4"/>
      <c r="C364" s="4"/>
      <c r="D364" s="4"/>
      <c r="E364" s="4"/>
    </row>
    <row r="365" spans="1:7">
      <c r="A365" s="4"/>
      <c r="B365" s="4"/>
      <c r="C365" s="113"/>
      <c r="D365" s="4"/>
      <c r="E365" s="4"/>
    </row>
    <row r="366" spans="1:7">
      <c r="A366" s="4"/>
      <c r="B366" s="4"/>
      <c r="C366" s="113"/>
      <c r="D366" s="4"/>
      <c r="E366" s="4"/>
    </row>
    <row r="367" spans="1:7">
      <c r="A367" s="4"/>
      <c r="B367" s="4"/>
      <c r="C367" s="113"/>
      <c r="D367" s="4"/>
      <c r="E367" s="4"/>
    </row>
    <row r="368" spans="1:7">
      <c r="A368" s="4"/>
      <c r="B368" s="4"/>
      <c r="C368" s="113"/>
      <c r="D368" s="4"/>
      <c r="E368" s="4"/>
    </row>
    <row r="369" spans="1:5">
      <c r="A369" s="4"/>
      <c r="B369" s="4"/>
      <c r="C369" s="113"/>
      <c r="D369" s="4"/>
      <c r="E369" s="4"/>
    </row>
    <row r="370" spans="1:5">
      <c r="A370" s="4"/>
      <c r="B370" s="4"/>
      <c r="C370" s="113"/>
      <c r="D370" s="4"/>
      <c r="E370" s="4"/>
    </row>
    <row r="371" spans="1:5">
      <c r="A371" s="4"/>
      <c r="B371" s="4"/>
      <c r="C371" s="4"/>
      <c r="D371" s="4"/>
      <c r="E371" s="4"/>
    </row>
    <row r="372" spans="1:5">
      <c r="A372" s="4"/>
      <c r="B372" s="4"/>
      <c r="C372" s="4"/>
      <c r="D372" s="4"/>
      <c r="E372" s="4"/>
    </row>
    <row r="373" spans="1:5">
      <c r="A373" s="4"/>
      <c r="B373" s="4"/>
      <c r="C373" s="113"/>
      <c r="D373" s="4"/>
      <c r="E373" s="4"/>
    </row>
    <row r="374" spans="1:5">
      <c r="A374" s="4"/>
      <c r="B374" s="4"/>
      <c r="C374" s="113"/>
      <c r="D374" s="4"/>
      <c r="E374" s="4"/>
    </row>
    <row r="375" spans="1:5">
      <c r="A375" s="4"/>
      <c r="B375" s="4"/>
      <c r="C375" s="113"/>
      <c r="D375" s="4"/>
      <c r="E375" s="4"/>
    </row>
    <row r="376" spans="1:5">
      <c r="A376" s="4"/>
      <c r="B376" s="4"/>
      <c r="C376" s="113"/>
      <c r="D376" s="4"/>
      <c r="E376" s="4"/>
    </row>
    <row r="377" spans="1:5">
      <c r="A377" s="4"/>
      <c r="B377" s="4"/>
      <c r="C377" s="113"/>
      <c r="D377" s="4"/>
      <c r="E377" s="4"/>
    </row>
    <row r="378" spans="1:5">
      <c r="A378" s="4"/>
      <c r="B378" s="4"/>
      <c r="C378" s="113"/>
      <c r="D378" s="4"/>
      <c r="E378" s="4"/>
    </row>
    <row r="379" spans="1:5">
      <c r="A379" s="4"/>
      <c r="B379" s="4"/>
      <c r="C379" s="4"/>
      <c r="D379" s="4"/>
      <c r="E379" s="4"/>
    </row>
    <row r="380" spans="1:5">
      <c r="A380" s="4"/>
      <c r="B380" s="4"/>
      <c r="C380" s="4"/>
      <c r="D380" s="4"/>
      <c r="E380" s="4"/>
    </row>
    <row r="381" spans="1:5">
      <c r="A381" s="4"/>
      <c r="B381" s="4"/>
      <c r="C381" s="113"/>
      <c r="D381" s="4"/>
      <c r="E381" s="4"/>
    </row>
    <row r="382" spans="1:5">
      <c r="A382" s="4"/>
      <c r="B382" s="4"/>
      <c r="C382" s="113"/>
      <c r="D382" s="4"/>
      <c r="E382" s="4"/>
    </row>
    <row r="383" spans="1:5">
      <c r="A383" s="4"/>
      <c r="B383" s="4"/>
      <c r="C383" s="113"/>
      <c r="D383" s="4"/>
      <c r="E383" s="4"/>
    </row>
    <row r="384" spans="1:5">
      <c r="A384" s="4"/>
      <c r="B384" s="4"/>
      <c r="C384" s="113"/>
      <c r="D384" s="4"/>
      <c r="E384" s="4"/>
    </row>
    <row r="385" spans="1:5">
      <c r="A385" s="4"/>
      <c r="B385" s="4"/>
      <c r="C385" s="113"/>
      <c r="D385" s="4"/>
      <c r="E385" s="4"/>
    </row>
    <row r="386" spans="1:5">
      <c r="A386" s="4"/>
      <c r="B386" s="4"/>
      <c r="C386" s="113"/>
      <c r="D386" s="4"/>
      <c r="E386" s="4"/>
    </row>
  </sheetData>
  <printOptions horizontalCentered="1" verticalCentered="1"/>
  <pageMargins left="0.5" right="0.5" top="0.5" bottom="0.5" header="0" footer="0"/>
  <pageSetup scale="73" fitToHeight="7" orientation="portrait" r:id="rId1"/>
  <headerFooter alignWithMargins="0"/>
  <rowBreaks count="6" manualBreakCount="6">
    <brk id="62" max="16383" man="1"/>
    <brk id="122" max="16383" man="1"/>
    <brk id="180" max="16383" man="1"/>
    <brk id="234" max="16383" man="1"/>
    <brk id="290" max="16383" man="1"/>
    <brk id="347" max="16383" man="1"/>
  </rowBreaks>
  <ignoredErrors>
    <ignoredError sqref="D259" unlockedFormula="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121"/>
  <sheetViews>
    <sheetView defaultGridColor="0" colorId="22" zoomScale="70" zoomScaleNormal="70" workbookViewId="0">
      <selection activeCell="J77" sqref="J77"/>
    </sheetView>
  </sheetViews>
  <sheetFormatPr defaultColWidth="9.6640625" defaultRowHeight="15"/>
  <cols>
    <col min="1" max="1" width="4.6640625" style="1" customWidth="1"/>
    <col min="2" max="2" width="30.6640625" style="1" customWidth="1"/>
    <col min="3" max="3" width="12.6640625" style="1" customWidth="1"/>
    <col min="4" max="4" width="18.6640625" style="1" customWidth="1"/>
    <col min="5" max="5" width="21.21875" style="1" customWidth="1"/>
    <col min="6" max="7" width="18.6640625" style="1" customWidth="1"/>
    <col min="8" max="8" width="12.6640625" style="1" customWidth="1"/>
    <col min="9" max="9" width="14.5546875" style="1" bestFit="1" customWidth="1"/>
    <col min="10" max="10" width="10.5546875" style="1" bestFit="1" customWidth="1"/>
    <col min="11" max="16384" width="9.6640625" style="1"/>
  </cols>
  <sheetData>
    <row r="1" spans="1:8" ht="15.75" thickBot="1">
      <c r="A1" s="2" t="str">
        <f>'Data Sheet'!$A$49</f>
        <v>Annual Report of The Brooklyn Union Gas Company d/b/a National Grid New York</v>
      </c>
      <c r="B1" s="4"/>
      <c r="C1" s="4"/>
      <c r="D1" s="4"/>
      <c r="E1" s="4"/>
      <c r="F1" s="4"/>
      <c r="G1" s="226" t="str">
        <f>'Data Sheet'!$A$45</f>
        <v>Year ended December 31, 2016</v>
      </c>
      <c r="H1" s="682"/>
    </row>
    <row r="2" spans="1:8">
      <c r="A2" s="132"/>
      <c r="B2" s="8"/>
      <c r="C2" s="8"/>
      <c r="D2" s="8"/>
      <c r="E2" s="8"/>
      <c r="F2" s="8"/>
      <c r="G2" s="8"/>
      <c r="H2" s="133"/>
    </row>
    <row r="3" spans="1:8" ht="15.75">
      <c r="A3" s="1263" t="s">
        <v>2165</v>
      </c>
      <c r="B3" s="1264"/>
      <c r="C3" s="1264"/>
      <c r="D3" s="1264"/>
      <c r="E3" s="1264"/>
      <c r="F3" s="1264"/>
      <c r="G3" s="1264"/>
      <c r="H3" s="1265"/>
    </row>
    <row r="4" spans="1:8">
      <c r="A4" s="67"/>
      <c r="B4" s="4"/>
      <c r="C4" s="4"/>
      <c r="D4" s="4"/>
      <c r="E4" s="4"/>
      <c r="F4" s="4"/>
      <c r="G4" s="4"/>
      <c r="H4" s="134"/>
    </row>
    <row r="5" spans="1:8">
      <c r="A5" s="67"/>
      <c r="B5" s="4" t="s">
        <v>2166</v>
      </c>
      <c r="C5" s="4"/>
      <c r="D5" s="4"/>
      <c r="E5" s="4"/>
      <c r="F5" s="4"/>
      <c r="G5" s="4"/>
      <c r="H5" s="134"/>
    </row>
    <row r="6" spans="1:8">
      <c r="A6" s="67"/>
      <c r="B6" s="4" t="s">
        <v>2167</v>
      </c>
      <c r="C6" s="4"/>
      <c r="D6" s="4"/>
      <c r="E6" s="4"/>
      <c r="F6" s="4"/>
      <c r="G6" s="4"/>
      <c r="H6" s="134"/>
    </row>
    <row r="7" spans="1:8">
      <c r="A7" s="67"/>
      <c r="B7" s="4" t="s">
        <v>2168</v>
      </c>
      <c r="C7" s="4"/>
      <c r="D7" s="4"/>
      <c r="E7" s="4"/>
      <c r="F7" s="4"/>
      <c r="G7" s="4"/>
      <c r="H7" s="134"/>
    </row>
    <row r="8" spans="1:8">
      <c r="A8" s="140"/>
      <c r="B8" s="371"/>
      <c r="C8" s="371"/>
      <c r="D8" s="371"/>
      <c r="E8" s="371"/>
      <c r="F8" s="371"/>
      <c r="G8" s="371"/>
      <c r="H8" s="372"/>
    </row>
    <row r="9" spans="1:8">
      <c r="A9" s="160"/>
      <c r="B9" s="373"/>
      <c r="C9" s="53" t="s">
        <v>2169</v>
      </c>
      <c r="D9" s="26"/>
      <c r="E9" s="53" t="s">
        <v>2170</v>
      </c>
      <c r="F9" s="26"/>
      <c r="G9" s="26"/>
      <c r="H9" s="412" t="s">
        <v>756</v>
      </c>
    </row>
    <row r="10" spans="1:8">
      <c r="A10" s="160"/>
      <c r="B10" s="373"/>
      <c r="C10" s="53" t="s">
        <v>2171</v>
      </c>
      <c r="D10" s="53" t="s">
        <v>2172</v>
      </c>
      <c r="E10" s="53" t="s">
        <v>2173</v>
      </c>
      <c r="F10" s="53" t="s">
        <v>759</v>
      </c>
      <c r="G10" s="26"/>
      <c r="H10" s="412" t="s">
        <v>755</v>
      </c>
    </row>
    <row r="11" spans="1:8">
      <c r="A11" s="160" t="s">
        <v>1973</v>
      </c>
      <c r="B11" s="164" t="s">
        <v>2174</v>
      </c>
      <c r="C11" s="53" t="s">
        <v>2175</v>
      </c>
      <c r="D11" s="53" t="s">
        <v>2176</v>
      </c>
      <c r="E11" s="53" t="s">
        <v>2177</v>
      </c>
      <c r="F11" s="26" t="s">
        <v>516</v>
      </c>
      <c r="G11" s="53" t="s">
        <v>2178</v>
      </c>
      <c r="H11" s="412" t="s">
        <v>759</v>
      </c>
    </row>
    <row r="12" spans="1:8">
      <c r="A12" s="396" t="s">
        <v>1979</v>
      </c>
      <c r="B12" s="416" t="s">
        <v>2070</v>
      </c>
      <c r="C12" s="33" t="s">
        <v>2071</v>
      </c>
      <c r="D12" s="33" t="s">
        <v>514</v>
      </c>
      <c r="E12" s="33" t="s">
        <v>564</v>
      </c>
      <c r="F12" s="33" t="s">
        <v>1335</v>
      </c>
      <c r="G12" s="33" t="s">
        <v>1336</v>
      </c>
      <c r="H12" s="417" t="s">
        <v>1337</v>
      </c>
    </row>
    <row r="13" spans="1:8">
      <c r="A13" s="160">
        <v>1</v>
      </c>
      <c r="B13" s="84"/>
      <c r="C13" s="1220"/>
      <c r="D13" s="80"/>
      <c r="E13" s="80"/>
      <c r="F13" s="1119"/>
      <c r="G13" s="1119"/>
      <c r="H13" s="1172" t="str">
        <f t="shared" ref="H13:H22" si="0">IF(ISERR(+G13/+F13)," ",(+G13/+F13))</f>
        <v xml:space="preserve"> </v>
      </c>
    </row>
    <row r="14" spans="1:8">
      <c r="A14" s="160">
        <v>2</v>
      </c>
      <c r="B14" s="1557" t="s">
        <v>2915</v>
      </c>
      <c r="C14" s="80"/>
      <c r="D14" s="80"/>
      <c r="E14" s="80"/>
      <c r="F14" s="1119"/>
      <c r="G14" s="1119"/>
      <c r="H14" s="1172" t="str">
        <f t="shared" si="0"/>
        <v xml:space="preserve"> </v>
      </c>
    </row>
    <row r="15" spans="1:8">
      <c r="A15" s="160">
        <v>3</v>
      </c>
      <c r="B15" s="84"/>
      <c r="C15" s="80"/>
      <c r="D15" s="80"/>
      <c r="E15" s="80"/>
      <c r="F15" s="1119"/>
      <c r="G15" s="1119"/>
      <c r="H15" s="1172" t="str">
        <f t="shared" si="0"/>
        <v xml:space="preserve"> </v>
      </c>
    </row>
    <row r="16" spans="1:8">
      <c r="A16" s="160">
        <v>4</v>
      </c>
      <c r="B16" s="84"/>
      <c r="C16" s="80"/>
      <c r="D16" s="80"/>
      <c r="E16" s="80"/>
      <c r="F16" s="1119"/>
      <c r="G16" s="1119"/>
      <c r="H16" s="1172" t="str">
        <f t="shared" si="0"/>
        <v xml:space="preserve"> </v>
      </c>
    </row>
    <row r="17" spans="1:8">
      <c r="A17" s="160">
        <v>5</v>
      </c>
      <c r="B17" s="84"/>
      <c r="C17" s="80"/>
      <c r="D17" s="80"/>
      <c r="E17" s="80"/>
      <c r="F17" s="1119"/>
      <c r="G17" s="1119"/>
      <c r="H17" s="1172" t="str">
        <f t="shared" si="0"/>
        <v xml:space="preserve"> </v>
      </c>
    </row>
    <row r="18" spans="1:8">
      <c r="A18" s="160">
        <v>6</v>
      </c>
      <c r="B18" s="84"/>
      <c r="C18" s="80"/>
      <c r="D18" s="80"/>
      <c r="E18" s="80"/>
      <c r="F18" s="1119"/>
      <c r="G18" s="1119"/>
      <c r="H18" s="1172" t="str">
        <f t="shared" si="0"/>
        <v xml:space="preserve"> </v>
      </c>
    </row>
    <row r="19" spans="1:8">
      <c r="A19" s="160">
        <v>7</v>
      </c>
      <c r="B19" s="84"/>
      <c r="C19" s="80"/>
      <c r="D19" s="80"/>
      <c r="E19" s="80"/>
      <c r="F19" s="1119"/>
      <c r="G19" s="1119"/>
      <c r="H19" s="1172" t="str">
        <f t="shared" si="0"/>
        <v xml:space="preserve"> </v>
      </c>
    </row>
    <row r="20" spans="1:8">
      <c r="A20" s="160">
        <v>8</v>
      </c>
      <c r="B20" s="84"/>
      <c r="C20" s="80"/>
      <c r="D20" s="80"/>
      <c r="E20" s="80"/>
      <c r="F20" s="1119"/>
      <c r="G20" s="1119"/>
      <c r="H20" s="1172" t="str">
        <f t="shared" si="0"/>
        <v xml:space="preserve"> </v>
      </c>
    </row>
    <row r="21" spans="1:8">
      <c r="A21" s="160">
        <v>9</v>
      </c>
      <c r="B21" s="1266"/>
      <c r="C21" s="1267"/>
      <c r="D21" s="1267"/>
      <c r="E21" s="1072" t="s">
        <v>2179</v>
      </c>
      <c r="F21" s="667">
        <f>SUM(F13:F20)</f>
        <v>0</v>
      </c>
      <c r="G21" s="667">
        <f>SUM(G13:G20)</f>
        <v>0</v>
      </c>
      <c r="H21" s="1268" t="str">
        <f t="shared" si="0"/>
        <v xml:space="preserve"> </v>
      </c>
    </row>
    <row r="22" spans="1:8">
      <c r="A22" s="160">
        <v>10</v>
      </c>
      <c r="B22" s="84"/>
      <c r="C22" s="80"/>
      <c r="D22" s="80"/>
      <c r="E22" s="80"/>
      <c r="F22" s="1119"/>
      <c r="G22" s="1119"/>
      <c r="H22" s="1172" t="str">
        <f t="shared" si="0"/>
        <v xml:space="preserve"> </v>
      </c>
    </row>
    <row r="23" spans="1:8">
      <c r="A23" s="160">
        <v>11</v>
      </c>
      <c r="B23" s="1557" t="s">
        <v>2915</v>
      </c>
      <c r="C23" s="80"/>
      <c r="D23" s="80"/>
      <c r="E23" s="26"/>
      <c r="F23" s="665"/>
      <c r="G23" s="665"/>
      <c r="H23" s="1172"/>
    </row>
    <row r="24" spans="1:8">
      <c r="A24" s="160">
        <v>12</v>
      </c>
      <c r="B24" s="84"/>
      <c r="C24" s="80"/>
      <c r="D24" s="80"/>
      <c r="E24" s="26"/>
      <c r="F24" s="1119"/>
      <c r="G24" s="1119"/>
      <c r="H24" s="1172" t="str">
        <f t="shared" ref="H24:H40" si="1">IF(ISERR(+G24/+F24)," ",(+G24/+F24))</f>
        <v xml:space="preserve"> </v>
      </c>
    </row>
    <row r="25" spans="1:8">
      <c r="A25" s="160">
        <v>13</v>
      </c>
      <c r="B25" s="84"/>
      <c r="C25" s="80"/>
      <c r="D25" s="80"/>
      <c r="E25" s="26"/>
      <c r="F25" s="1119"/>
      <c r="G25" s="1119"/>
      <c r="H25" s="1172" t="str">
        <f t="shared" si="1"/>
        <v xml:space="preserve"> </v>
      </c>
    </row>
    <row r="26" spans="1:8">
      <c r="A26" s="160">
        <v>14</v>
      </c>
      <c r="B26" s="84"/>
      <c r="C26" s="80"/>
      <c r="D26" s="80"/>
      <c r="E26" s="26"/>
      <c r="F26" s="1119"/>
      <c r="G26" s="1119"/>
      <c r="H26" s="1172" t="str">
        <f t="shared" si="1"/>
        <v xml:space="preserve"> </v>
      </c>
    </row>
    <row r="27" spans="1:8">
      <c r="A27" s="160">
        <v>15</v>
      </c>
      <c r="B27" s="84"/>
      <c r="C27" s="80"/>
      <c r="D27" s="80"/>
      <c r="E27" s="26"/>
      <c r="F27" s="1119"/>
      <c r="G27" s="1119"/>
      <c r="H27" s="1172" t="str">
        <f t="shared" si="1"/>
        <v xml:space="preserve"> </v>
      </c>
    </row>
    <row r="28" spans="1:8">
      <c r="A28" s="160">
        <v>16</v>
      </c>
      <c r="B28" s="84"/>
      <c r="C28" s="80"/>
      <c r="D28" s="80"/>
      <c r="E28" s="26"/>
      <c r="F28" s="1119"/>
      <c r="G28" s="1119"/>
      <c r="H28" s="1172" t="str">
        <f t="shared" si="1"/>
        <v xml:space="preserve"> </v>
      </c>
    </row>
    <row r="29" spans="1:8">
      <c r="A29" s="160">
        <v>17</v>
      </c>
      <c r="B29" s="84"/>
      <c r="C29" s="80"/>
      <c r="D29" s="80"/>
      <c r="E29" s="26"/>
      <c r="F29" s="1119"/>
      <c r="G29" s="1119"/>
      <c r="H29" s="1172" t="str">
        <f t="shared" si="1"/>
        <v xml:space="preserve"> </v>
      </c>
    </row>
    <row r="30" spans="1:8">
      <c r="A30" s="160">
        <v>18</v>
      </c>
      <c r="B30" s="1266"/>
      <c r="C30" s="1267"/>
      <c r="D30" s="1267"/>
      <c r="E30" s="1072" t="s">
        <v>2180</v>
      </c>
      <c r="F30" s="667">
        <f>SUM(F22:F29)</f>
        <v>0</v>
      </c>
      <c r="G30" s="667">
        <f>SUM(G22:G29)</f>
        <v>0</v>
      </c>
      <c r="H30" s="1268" t="str">
        <f t="shared" si="1"/>
        <v xml:space="preserve"> </v>
      </c>
    </row>
    <row r="31" spans="1:8">
      <c r="A31" s="160">
        <v>19</v>
      </c>
      <c r="B31" s="84"/>
      <c r="C31" s="80"/>
      <c r="D31" s="80"/>
      <c r="E31" s="26"/>
      <c r="F31" s="1119"/>
      <c r="G31" s="1119"/>
      <c r="H31" s="1172" t="str">
        <f t="shared" si="1"/>
        <v xml:space="preserve"> </v>
      </c>
    </row>
    <row r="32" spans="1:8">
      <c r="A32" s="160">
        <v>20</v>
      </c>
      <c r="B32" s="1557" t="s">
        <v>2915</v>
      </c>
      <c r="C32" s="80"/>
      <c r="D32" s="80"/>
      <c r="E32" s="26"/>
      <c r="F32" s="1119"/>
      <c r="G32" s="1119"/>
      <c r="H32" s="1172" t="str">
        <f t="shared" si="1"/>
        <v xml:space="preserve"> </v>
      </c>
    </row>
    <row r="33" spans="1:8">
      <c r="A33" s="160">
        <v>21</v>
      </c>
      <c r="B33" s="84"/>
      <c r="C33" s="80"/>
      <c r="D33" s="80"/>
      <c r="E33" s="26"/>
      <c r="F33" s="1119"/>
      <c r="G33" s="1119"/>
      <c r="H33" s="1172" t="str">
        <f t="shared" si="1"/>
        <v xml:space="preserve"> </v>
      </c>
    </row>
    <row r="34" spans="1:8">
      <c r="A34" s="160">
        <v>22</v>
      </c>
      <c r="B34" s="84"/>
      <c r="C34" s="80"/>
      <c r="D34" s="80"/>
      <c r="E34" s="26"/>
      <c r="F34" s="665"/>
      <c r="G34" s="665"/>
      <c r="H34" s="1172" t="str">
        <f t="shared" si="1"/>
        <v xml:space="preserve"> </v>
      </c>
    </row>
    <row r="35" spans="1:8">
      <c r="A35" s="160">
        <v>23</v>
      </c>
      <c r="B35" s="84"/>
      <c r="C35" s="80"/>
      <c r="D35" s="80"/>
      <c r="E35" s="80"/>
      <c r="F35" s="1119"/>
      <c r="G35" s="1119"/>
      <c r="H35" s="1172" t="str">
        <f t="shared" si="1"/>
        <v xml:space="preserve"> </v>
      </c>
    </row>
    <row r="36" spans="1:8">
      <c r="A36" s="160">
        <v>24</v>
      </c>
      <c r="B36" s="84"/>
      <c r="C36" s="80"/>
      <c r="D36" s="80"/>
      <c r="E36" s="80"/>
      <c r="F36" s="1119"/>
      <c r="G36" s="1119"/>
      <c r="H36" s="1172" t="str">
        <f t="shared" si="1"/>
        <v xml:space="preserve"> </v>
      </c>
    </row>
    <row r="37" spans="1:8">
      <c r="A37" s="160">
        <v>25</v>
      </c>
      <c r="B37" s="84"/>
      <c r="C37" s="80"/>
      <c r="D37" s="80"/>
      <c r="E37" s="80"/>
      <c r="F37" s="1119"/>
      <c r="G37" s="1119"/>
      <c r="H37" s="1172" t="str">
        <f t="shared" si="1"/>
        <v xml:space="preserve"> </v>
      </c>
    </row>
    <row r="38" spans="1:8">
      <c r="A38" s="160">
        <v>26</v>
      </c>
      <c r="B38" s="84"/>
      <c r="C38" s="80"/>
      <c r="D38" s="80"/>
      <c r="E38" s="80"/>
      <c r="F38" s="1119"/>
      <c r="G38" s="1119"/>
      <c r="H38" s="1172" t="str">
        <f t="shared" si="1"/>
        <v xml:space="preserve"> </v>
      </c>
    </row>
    <row r="39" spans="1:8">
      <c r="A39" s="160">
        <v>27</v>
      </c>
      <c r="B39" s="1266"/>
      <c r="C39" s="1267"/>
      <c r="D39" s="1267"/>
      <c r="E39" s="1072" t="s">
        <v>2181</v>
      </c>
      <c r="F39" s="667">
        <f>SUM(F31:F38)</f>
        <v>0</v>
      </c>
      <c r="G39" s="667">
        <f>SUM(G31:G38)</f>
        <v>0</v>
      </c>
      <c r="H39" s="1268" t="str">
        <f t="shared" si="1"/>
        <v xml:space="preserve"> </v>
      </c>
    </row>
    <row r="40" spans="1:8">
      <c r="A40" s="160">
        <v>28</v>
      </c>
      <c r="B40" s="84"/>
      <c r="C40" s="80"/>
      <c r="D40" s="80"/>
      <c r="E40" s="80"/>
      <c r="F40" s="1119"/>
      <c r="G40" s="1119"/>
      <c r="H40" s="1172" t="str">
        <f t="shared" si="1"/>
        <v xml:space="preserve"> </v>
      </c>
    </row>
    <row r="41" spans="1:8">
      <c r="A41" s="160">
        <v>29</v>
      </c>
      <c r="B41" s="1557" t="s">
        <v>2915</v>
      </c>
      <c r="C41" s="80"/>
      <c r="D41" s="80"/>
      <c r="E41" s="80"/>
      <c r="F41" s="1119"/>
      <c r="G41" s="1119"/>
      <c r="H41" s="1172"/>
    </row>
    <row r="42" spans="1:8">
      <c r="A42" s="160">
        <v>30</v>
      </c>
      <c r="B42" s="84"/>
      <c r="C42" s="80"/>
      <c r="D42" s="80"/>
      <c r="E42" s="80"/>
      <c r="F42" s="1119"/>
      <c r="G42" s="1119"/>
      <c r="H42" s="1172"/>
    </row>
    <row r="43" spans="1:8">
      <c r="A43" s="160">
        <v>31</v>
      </c>
      <c r="B43" s="84"/>
      <c r="C43" s="80"/>
      <c r="D43" s="80"/>
      <c r="E43" s="80"/>
      <c r="F43" s="1119"/>
      <c r="G43" s="1119"/>
      <c r="H43" s="1172"/>
    </row>
    <row r="44" spans="1:8">
      <c r="A44" s="160">
        <v>32</v>
      </c>
      <c r="B44" s="84"/>
      <c r="C44" s="80"/>
      <c r="D44" s="80"/>
      <c r="E44" s="80"/>
      <c r="F44" s="1119"/>
      <c r="G44" s="1119"/>
      <c r="H44" s="1172" t="str">
        <f>IF(ISERR(+G44/+F44)," ",(+G44/+F44))</f>
        <v xml:space="preserve"> </v>
      </c>
    </row>
    <row r="45" spans="1:8">
      <c r="A45" s="160">
        <v>33</v>
      </c>
      <c r="B45" s="84"/>
      <c r="C45" s="80"/>
      <c r="D45" s="80"/>
      <c r="E45" s="80"/>
      <c r="F45" s="1119"/>
      <c r="G45" s="1119"/>
      <c r="H45" s="1172" t="str">
        <f>IF(ISERR(+G45/+F45)," ",(+G45/+F45))</f>
        <v xml:space="preserve"> </v>
      </c>
    </row>
    <row r="46" spans="1:8">
      <c r="A46" s="160">
        <v>34</v>
      </c>
      <c r="B46" s="84"/>
      <c r="C46" s="80"/>
      <c r="D46" s="80"/>
      <c r="E46" s="80"/>
      <c r="F46" s="1119"/>
      <c r="G46" s="1119"/>
      <c r="H46" s="1172" t="str">
        <f>IF(ISERR(+G46/+F46)," ",(+G46/+F46))</f>
        <v xml:space="preserve"> </v>
      </c>
    </row>
    <row r="47" spans="1:8">
      <c r="A47" s="160">
        <v>35</v>
      </c>
      <c r="B47" s="84"/>
      <c r="C47" s="80"/>
      <c r="D47" s="80"/>
      <c r="E47" s="80"/>
      <c r="F47" s="1119"/>
      <c r="G47" s="1119"/>
      <c r="H47" s="1172" t="str">
        <f>IF(ISERR(+G47/+F47)," ",(+G47/+F47))</f>
        <v xml:space="preserve"> </v>
      </c>
    </row>
    <row r="48" spans="1:8" ht="15.75" thickBot="1">
      <c r="A48" s="457">
        <v>36</v>
      </c>
      <c r="B48" s="1269"/>
      <c r="C48" s="1270"/>
      <c r="D48" s="1270"/>
      <c r="E48" s="167" t="s">
        <v>2182</v>
      </c>
      <c r="F48" s="881">
        <f>SUM(F40:F47)</f>
        <v>0</v>
      </c>
      <c r="G48" s="881">
        <f>SUM(G40:G47)</f>
        <v>0</v>
      </c>
      <c r="H48" s="1271" t="str">
        <f>IF(ISERR(+G48/+F48)," ",(+G48/+F48))</f>
        <v xml:space="preserve"> </v>
      </c>
    </row>
    <row r="49" spans="1:8">
      <c r="A49" s="4" t="s">
        <v>967</v>
      </c>
      <c r="B49" s="4"/>
      <c r="C49" s="4"/>
      <c r="D49" s="4"/>
      <c r="E49" s="4"/>
      <c r="F49" s="664"/>
      <c r="G49" s="664"/>
      <c r="H49" s="1272"/>
    </row>
    <row r="50" spans="1:8">
      <c r="A50" s="12" t="s">
        <v>2183</v>
      </c>
      <c r="B50" s="12"/>
      <c r="C50" s="12"/>
      <c r="D50" s="12"/>
      <c r="E50" s="12"/>
      <c r="F50" s="1234"/>
      <c r="G50" s="1234"/>
      <c r="H50" s="1273"/>
    </row>
    <row r="51" spans="1:8" ht="15.75" thickBot="1">
      <c r="A51" s="2" t="str">
        <f>'Data Sheet'!$A$49</f>
        <v>Annual Report of The Brooklyn Union Gas Company d/b/a National Grid New York</v>
      </c>
      <c r="B51" s="4"/>
      <c r="C51" s="4"/>
      <c r="D51" s="4"/>
      <c r="E51" s="4"/>
      <c r="F51" s="4"/>
      <c r="G51" s="226" t="str">
        <f>'Data Sheet'!$A$45</f>
        <v>Year ended December 31, 2016</v>
      </c>
      <c r="H51" s="682"/>
    </row>
    <row r="52" spans="1:8">
      <c r="A52" s="132"/>
      <c r="B52" s="8"/>
      <c r="C52" s="8"/>
      <c r="D52" s="8"/>
      <c r="E52" s="8"/>
      <c r="F52" s="1274"/>
      <c r="G52" s="1274"/>
      <c r="H52" s="1275"/>
    </row>
    <row r="53" spans="1:8" ht="15.75">
      <c r="A53" s="1263" t="s">
        <v>2184</v>
      </c>
      <c r="B53" s="12"/>
      <c r="C53" s="12"/>
      <c r="D53" s="12"/>
      <c r="E53" s="12"/>
      <c r="F53" s="1234"/>
      <c r="G53" s="1234"/>
      <c r="H53" s="1276"/>
    </row>
    <row r="54" spans="1:8">
      <c r="A54" s="67"/>
      <c r="B54" s="4"/>
      <c r="C54" s="4"/>
      <c r="D54" s="4"/>
      <c r="E54" s="4"/>
      <c r="F54" s="664"/>
      <c r="G54" s="664"/>
      <c r="H54" s="1172"/>
    </row>
    <row r="55" spans="1:8">
      <c r="A55" s="67"/>
      <c r="B55" s="4" t="s">
        <v>2166</v>
      </c>
      <c r="C55" s="4"/>
      <c r="D55" s="4"/>
      <c r="E55" s="4"/>
      <c r="F55" s="664"/>
      <c r="G55" s="664"/>
      <c r="H55" s="1172"/>
    </row>
    <row r="56" spans="1:8">
      <c r="A56" s="67"/>
      <c r="B56" s="4" t="s">
        <v>2167</v>
      </c>
      <c r="C56" s="4"/>
      <c r="D56" s="4"/>
      <c r="E56" s="4"/>
      <c r="F56" s="664"/>
      <c r="G56" s="664"/>
      <c r="H56" s="1172"/>
    </row>
    <row r="57" spans="1:8">
      <c r="A57" s="67"/>
      <c r="B57" s="4" t="s">
        <v>2168</v>
      </c>
      <c r="C57" s="4"/>
      <c r="D57" s="4"/>
      <c r="E57" s="4"/>
      <c r="F57" s="664"/>
      <c r="G57" s="664"/>
      <c r="H57" s="1172"/>
    </row>
    <row r="58" spans="1:8">
      <c r="A58" s="140"/>
      <c r="B58" s="371"/>
      <c r="C58" s="371"/>
      <c r="D58" s="371"/>
      <c r="E58" s="371"/>
      <c r="F58" s="811"/>
      <c r="G58" s="811"/>
      <c r="H58" s="1277"/>
    </row>
    <row r="59" spans="1:8">
      <c r="A59" s="160"/>
      <c r="B59" s="373"/>
      <c r="C59" s="53" t="s">
        <v>2169</v>
      </c>
      <c r="D59" s="26"/>
      <c r="E59" s="53" t="s">
        <v>2170</v>
      </c>
      <c r="F59" s="665"/>
      <c r="G59" s="665"/>
      <c r="H59" s="1278" t="s">
        <v>756</v>
      </c>
    </row>
    <row r="60" spans="1:8">
      <c r="A60" s="160"/>
      <c r="B60" s="373"/>
      <c r="C60" s="53" t="s">
        <v>2171</v>
      </c>
      <c r="D60" s="53" t="s">
        <v>2172</v>
      </c>
      <c r="E60" s="53" t="s">
        <v>2173</v>
      </c>
      <c r="F60" s="1279" t="s">
        <v>759</v>
      </c>
      <c r="G60" s="665"/>
      <c r="H60" s="1278" t="s">
        <v>755</v>
      </c>
    </row>
    <row r="61" spans="1:8">
      <c r="A61" s="160" t="s">
        <v>1973</v>
      </c>
      <c r="B61" s="164" t="s">
        <v>2185</v>
      </c>
      <c r="C61" s="53" t="s">
        <v>2175</v>
      </c>
      <c r="D61" s="53" t="s">
        <v>2176</v>
      </c>
      <c r="E61" s="53" t="s">
        <v>2177</v>
      </c>
      <c r="F61" s="665"/>
      <c r="G61" s="1279" t="s">
        <v>2178</v>
      </c>
      <c r="H61" s="1278" t="s">
        <v>759</v>
      </c>
    </row>
    <row r="62" spans="1:8">
      <c r="A62" s="396" t="s">
        <v>1979</v>
      </c>
      <c r="B62" s="416" t="s">
        <v>2070</v>
      </c>
      <c r="C62" s="33" t="s">
        <v>2071</v>
      </c>
      <c r="D62" s="33" t="s">
        <v>514</v>
      </c>
      <c r="E62" s="33" t="s">
        <v>564</v>
      </c>
      <c r="F62" s="1280" t="s">
        <v>1335</v>
      </c>
      <c r="G62" s="1280" t="s">
        <v>1336</v>
      </c>
      <c r="H62" s="1281" t="s">
        <v>1337</v>
      </c>
    </row>
    <row r="63" spans="1:8">
      <c r="A63" s="160">
        <v>37</v>
      </c>
      <c r="B63" s="373"/>
      <c r="C63" s="1220"/>
      <c r="D63" s="80"/>
      <c r="E63" s="80"/>
      <c r="F63" s="1119"/>
      <c r="G63" s="1119"/>
      <c r="H63" s="1172" t="str">
        <f t="shared" ref="H63:H70" si="2">IF(ISERR(+G63/+F63)," ",(+G63/+F63))</f>
        <v xml:space="preserve"> </v>
      </c>
    </row>
    <row r="64" spans="1:8">
      <c r="A64" s="160">
        <v>38</v>
      </c>
      <c r="B64" s="373" t="s">
        <v>2915</v>
      </c>
      <c r="C64" s="80"/>
      <c r="D64" s="80"/>
      <c r="E64" s="80"/>
      <c r="F64" s="1119"/>
      <c r="G64" s="1119"/>
      <c r="H64" s="1172" t="str">
        <f t="shared" si="2"/>
        <v xml:space="preserve"> </v>
      </c>
    </row>
    <row r="65" spans="1:10">
      <c r="A65" s="160">
        <v>39</v>
      </c>
      <c r="B65" s="373"/>
      <c r="C65" s="80"/>
      <c r="D65" s="80"/>
      <c r="E65" s="80"/>
      <c r="F65" s="1119"/>
      <c r="G65" s="1119"/>
      <c r="H65" s="1172" t="str">
        <f t="shared" si="2"/>
        <v xml:space="preserve"> </v>
      </c>
    </row>
    <row r="66" spans="1:10">
      <c r="A66" s="160">
        <v>40</v>
      </c>
      <c r="B66" s="373"/>
      <c r="C66" s="80"/>
      <c r="D66" s="80"/>
      <c r="E66" s="80"/>
      <c r="F66" s="1119"/>
      <c r="G66" s="1119"/>
      <c r="H66" s="1172" t="str">
        <f t="shared" si="2"/>
        <v xml:space="preserve"> </v>
      </c>
    </row>
    <row r="67" spans="1:10">
      <c r="A67" s="160">
        <v>41</v>
      </c>
      <c r="B67" s="373"/>
      <c r="C67" s="80"/>
      <c r="D67" s="80"/>
      <c r="E67" s="80"/>
      <c r="F67" s="1119"/>
      <c r="G67" s="1119"/>
      <c r="H67" s="1172" t="str">
        <f t="shared" si="2"/>
        <v xml:space="preserve"> </v>
      </c>
    </row>
    <row r="68" spans="1:10">
      <c r="A68" s="160">
        <v>42</v>
      </c>
      <c r="B68" s="373"/>
      <c r="C68" s="80"/>
      <c r="D68" s="80"/>
      <c r="E68" s="80"/>
      <c r="F68" s="1119"/>
      <c r="G68" s="1119"/>
      <c r="H68" s="1172" t="str">
        <f t="shared" si="2"/>
        <v xml:space="preserve"> </v>
      </c>
    </row>
    <row r="69" spans="1:10">
      <c r="A69" s="160">
        <v>43</v>
      </c>
      <c r="B69" s="373"/>
      <c r="C69" s="80"/>
      <c r="D69" s="80"/>
      <c r="E69" s="80"/>
      <c r="F69" s="1119"/>
      <c r="G69" s="1119"/>
      <c r="H69" s="1172" t="str">
        <f t="shared" si="2"/>
        <v xml:space="preserve"> </v>
      </c>
    </row>
    <row r="70" spans="1:10">
      <c r="A70" s="160">
        <v>44</v>
      </c>
      <c r="B70" s="1266"/>
      <c r="C70" s="1267"/>
      <c r="D70" s="1267"/>
      <c r="E70" s="1072" t="s">
        <v>2186</v>
      </c>
      <c r="F70" s="667">
        <f>SUM(F63:F69)</f>
        <v>0</v>
      </c>
      <c r="G70" s="667">
        <f>SUM(G63:G69)</f>
        <v>0</v>
      </c>
      <c r="H70" s="1268" t="str">
        <f t="shared" si="2"/>
        <v xml:space="preserve"> </v>
      </c>
    </row>
    <row r="71" spans="1:10">
      <c r="A71" s="160">
        <v>45</v>
      </c>
      <c r="B71" s="84"/>
      <c r="C71" s="80"/>
      <c r="D71" s="80"/>
      <c r="E71" s="26"/>
      <c r="F71" s="665"/>
      <c r="G71" s="665"/>
      <c r="H71" s="1172"/>
    </row>
    <row r="72" spans="1:10">
      <c r="A72" s="160">
        <v>46</v>
      </c>
      <c r="B72" s="373"/>
      <c r="C72" s="80"/>
      <c r="D72" s="80"/>
      <c r="E72" s="80"/>
      <c r="F72" s="1165">
        <v>127322190</v>
      </c>
      <c r="G72" s="1165">
        <v>373741494.99999988</v>
      </c>
      <c r="H72" s="1172"/>
    </row>
    <row r="73" spans="1:10">
      <c r="A73" s="160">
        <v>47</v>
      </c>
      <c r="B73" s="373"/>
      <c r="C73" s="80"/>
      <c r="D73" s="80"/>
      <c r="E73" s="26"/>
      <c r="F73" s="665"/>
      <c r="G73" s="665"/>
      <c r="H73" s="1172"/>
      <c r="I73" s="260"/>
      <c r="J73" s="261"/>
    </row>
    <row r="74" spans="1:10">
      <c r="A74" s="160">
        <v>48</v>
      </c>
      <c r="B74" s="373"/>
      <c r="C74" s="80"/>
      <c r="D74" s="80"/>
      <c r="E74" s="80"/>
      <c r="F74" s="1119"/>
      <c r="G74" s="1119"/>
      <c r="H74" s="1172" t="str">
        <f t="shared" ref="H74:H88" si="3">IF(ISERR(+G74/+F74)," ",(+G74/+F74))</f>
        <v xml:space="preserve"> </v>
      </c>
    </row>
    <row r="75" spans="1:10">
      <c r="A75" s="160">
        <v>49</v>
      </c>
      <c r="B75" s="373"/>
      <c r="C75" s="80"/>
      <c r="D75" s="80"/>
      <c r="E75" s="80"/>
      <c r="F75" s="1119"/>
      <c r="G75" s="1119"/>
      <c r="H75" s="1172" t="str">
        <f t="shared" si="3"/>
        <v xml:space="preserve"> </v>
      </c>
    </row>
    <row r="76" spans="1:10">
      <c r="A76" s="160">
        <v>50</v>
      </c>
      <c r="B76" s="373"/>
      <c r="C76" s="80"/>
      <c r="D76" s="80"/>
      <c r="E76" s="80"/>
      <c r="F76" s="1119"/>
      <c r="G76" s="1119"/>
      <c r="H76" s="1172" t="str">
        <f t="shared" si="3"/>
        <v xml:space="preserve"> </v>
      </c>
    </row>
    <row r="77" spans="1:10">
      <c r="A77" s="160">
        <v>51</v>
      </c>
      <c r="B77" s="1266"/>
      <c r="C77" s="1267"/>
      <c r="D77" s="1267"/>
      <c r="E77" s="1072" t="s">
        <v>2187</v>
      </c>
      <c r="F77" s="667">
        <f>SUM(F71:F76)</f>
        <v>127322190</v>
      </c>
      <c r="G77" s="667">
        <f>SUM(G71:G76)</f>
        <v>373741494.99999988</v>
      </c>
      <c r="H77" s="1268">
        <f t="shared" si="3"/>
        <v>2.9353995167692282</v>
      </c>
      <c r="I77" s="439"/>
      <c r="J77" s="674"/>
    </row>
    <row r="78" spans="1:10">
      <c r="A78" s="160">
        <v>52</v>
      </c>
      <c r="B78" s="373"/>
      <c r="C78" s="80"/>
      <c r="D78" s="80"/>
      <c r="E78" s="80"/>
      <c r="F78" s="1119"/>
      <c r="G78" s="1119"/>
      <c r="H78" s="1172" t="str">
        <f t="shared" si="3"/>
        <v xml:space="preserve"> </v>
      </c>
      <c r="I78" s="439"/>
    </row>
    <row r="79" spans="1:10">
      <c r="A79" s="160">
        <v>53</v>
      </c>
      <c r="B79" s="373" t="s">
        <v>2915</v>
      </c>
      <c r="C79" s="80"/>
      <c r="D79" s="80"/>
      <c r="E79" s="80"/>
      <c r="F79" s="1119"/>
      <c r="G79" s="1119"/>
      <c r="H79" s="1172" t="str">
        <f t="shared" si="3"/>
        <v xml:space="preserve"> </v>
      </c>
      <c r="I79" s="439"/>
    </row>
    <row r="80" spans="1:10">
      <c r="A80" s="160">
        <v>54</v>
      </c>
      <c r="B80" s="84"/>
      <c r="C80" s="80"/>
      <c r="D80" s="80"/>
      <c r="E80" s="78"/>
      <c r="F80" s="665"/>
      <c r="G80" s="665"/>
      <c r="H80" s="1172" t="str">
        <f t="shared" si="3"/>
        <v xml:space="preserve"> </v>
      </c>
      <c r="I80" s="439"/>
    </row>
    <row r="81" spans="1:9">
      <c r="A81" s="160">
        <v>55</v>
      </c>
      <c r="B81" s="373"/>
      <c r="C81" s="80"/>
      <c r="D81" s="80"/>
      <c r="E81" s="80"/>
      <c r="F81" s="1119"/>
      <c r="G81" s="1119"/>
      <c r="H81" s="1172" t="str">
        <f t="shared" si="3"/>
        <v xml:space="preserve"> </v>
      </c>
      <c r="I81" s="439"/>
    </row>
    <row r="82" spans="1:9">
      <c r="A82" s="160">
        <v>56</v>
      </c>
      <c r="B82" s="373"/>
      <c r="C82" s="80"/>
      <c r="D82" s="80"/>
      <c r="E82" s="80"/>
      <c r="F82" s="1119"/>
      <c r="G82" s="1119"/>
      <c r="H82" s="1172" t="str">
        <f t="shared" si="3"/>
        <v xml:space="preserve"> </v>
      </c>
      <c r="I82" s="439"/>
    </row>
    <row r="83" spans="1:9">
      <c r="A83" s="160">
        <v>57</v>
      </c>
      <c r="B83" s="373"/>
      <c r="C83" s="80"/>
      <c r="D83" s="80"/>
      <c r="E83" s="80"/>
      <c r="F83" s="1119"/>
      <c r="G83" s="1119"/>
      <c r="H83" s="1172" t="str">
        <f t="shared" si="3"/>
        <v xml:space="preserve"> </v>
      </c>
      <c r="I83" s="439"/>
    </row>
    <row r="84" spans="1:9">
      <c r="A84" s="160">
        <v>58</v>
      </c>
      <c r="B84" s="606"/>
      <c r="C84" s="1267"/>
      <c r="D84" s="1267"/>
      <c r="E84" s="1072" t="s">
        <v>2188</v>
      </c>
      <c r="F84" s="667">
        <f>SUM(F78:F83)</f>
        <v>0</v>
      </c>
      <c r="G84" s="667">
        <f>SUM(G78:G83)</f>
        <v>0</v>
      </c>
      <c r="H84" s="1268" t="str">
        <f t="shared" si="3"/>
        <v xml:space="preserve"> </v>
      </c>
      <c r="I84" s="439"/>
    </row>
    <row r="85" spans="1:9">
      <c r="A85" s="160">
        <v>59</v>
      </c>
      <c r="B85" s="373"/>
      <c r="C85" s="80"/>
      <c r="D85" s="80"/>
      <c r="E85" s="80"/>
      <c r="F85" s="1119"/>
      <c r="G85" s="1119"/>
      <c r="H85" s="1172" t="str">
        <f t="shared" si="3"/>
        <v xml:space="preserve"> </v>
      </c>
      <c r="I85" s="439"/>
    </row>
    <row r="86" spans="1:9">
      <c r="A86" s="160">
        <v>60</v>
      </c>
      <c r="B86" s="373" t="s">
        <v>2915</v>
      </c>
      <c r="C86" s="80"/>
      <c r="D86" s="80"/>
      <c r="E86" s="80"/>
      <c r="F86" s="1119"/>
      <c r="G86" s="1119"/>
      <c r="H86" s="1172" t="str">
        <f t="shared" si="3"/>
        <v xml:space="preserve"> </v>
      </c>
      <c r="I86" s="439"/>
    </row>
    <row r="87" spans="1:9">
      <c r="A87" s="160">
        <v>61</v>
      </c>
      <c r="B87" s="373"/>
      <c r="C87" s="80"/>
      <c r="D87" s="80"/>
      <c r="E87" s="78"/>
      <c r="F87" s="1119"/>
      <c r="G87" s="1119"/>
      <c r="H87" s="1172" t="str">
        <f t="shared" si="3"/>
        <v xml:space="preserve"> </v>
      </c>
      <c r="I87" s="439"/>
    </row>
    <row r="88" spans="1:9">
      <c r="A88" s="160">
        <v>62</v>
      </c>
      <c r="B88" s="373"/>
      <c r="C88" s="80"/>
      <c r="D88" s="80"/>
      <c r="E88" s="80"/>
      <c r="F88" s="1119"/>
      <c r="G88" s="1119"/>
      <c r="H88" s="1172" t="str">
        <f t="shared" si="3"/>
        <v xml:space="preserve"> </v>
      </c>
      <c r="I88" s="439"/>
    </row>
    <row r="89" spans="1:9">
      <c r="A89" s="160">
        <v>63</v>
      </c>
      <c r="B89" s="84"/>
      <c r="C89" s="80"/>
      <c r="D89" s="80"/>
      <c r="E89" s="26"/>
      <c r="F89" s="665"/>
      <c r="G89" s="665"/>
      <c r="H89" s="1172"/>
      <c r="I89" s="439"/>
    </row>
    <row r="90" spans="1:9">
      <c r="A90" s="160">
        <v>64</v>
      </c>
      <c r="B90" s="373"/>
      <c r="C90" s="80"/>
      <c r="D90" s="80"/>
      <c r="E90" s="80"/>
      <c r="F90" s="1119"/>
      <c r="G90" s="1119"/>
      <c r="H90" s="1172"/>
      <c r="I90" s="439"/>
    </row>
    <row r="91" spans="1:9">
      <c r="A91" s="160">
        <v>65</v>
      </c>
      <c r="B91" s="1266"/>
      <c r="C91" s="1267"/>
      <c r="D91" s="1267"/>
      <c r="E91" s="1072" t="s">
        <v>2189</v>
      </c>
      <c r="F91" s="667">
        <f>SUM(F85:F90)</f>
        <v>0</v>
      </c>
      <c r="G91" s="667">
        <f>SUM(G85:G90)</f>
        <v>0</v>
      </c>
      <c r="H91" s="1268" t="str">
        <f t="shared" ref="H91:H98" si="4">IF(ISERR(+G91/+F91)," ",(+G91/+F91))</f>
        <v xml:space="preserve"> </v>
      </c>
      <c r="I91" s="439"/>
    </row>
    <row r="92" spans="1:9">
      <c r="A92" s="160">
        <v>66</v>
      </c>
      <c r="B92" s="373"/>
      <c r="C92" s="80"/>
      <c r="D92" s="80"/>
      <c r="E92" s="80"/>
      <c r="F92" s="1119"/>
      <c r="G92" s="1119"/>
      <c r="H92" s="1172" t="str">
        <f t="shared" si="4"/>
        <v xml:space="preserve"> </v>
      </c>
    </row>
    <row r="93" spans="1:9">
      <c r="A93" s="160">
        <v>67</v>
      </c>
      <c r="B93" s="373" t="s">
        <v>2915</v>
      </c>
      <c r="C93" s="80"/>
      <c r="D93" s="80"/>
      <c r="E93" s="80"/>
      <c r="F93" s="1119"/>
      <c r="G93" s="1119"/>
      <c r="H93" s="1172" t="str">
        <f t="shared" si="4"/>
        <v xml:space="preserve"> </v>
      </c>
    </row>
    <row r="94" spans="1:9">
      <c r="A94" s="160">
        <v>68</v>
      </c>
      <c r="B94" s="373"/>
      <c r="C94" s="80"/>
      <c r="D94" s="80"/>
      <c r="E94" s="78"/>
      <c r="F94" s="1119"/>
      <c r="G94" s="1119"/>
      <c r="H94" s="1172" t="str">
        <f t="shared" si="4"/>
        <v xml:space="preserve"> </v>
      </c>
    </row>
    <row r="95" spans="1:9">
      <c r="A95" s="160">
        <v>69</v>
      </c>
      <c r="B95" s="373"/>
      <c r="C95" s="80"/>
      <c r="D95" s="80"/>
      <c r="E95" s="80"/>
      <c r="F95" s="1119"/>
      <c r="G95" s="1119"/>
      <c r="H95" s="1172" t="str">
        <f t="shared" si="4"/>
        <v xml:space="preserve"> </v>
      </c>
    </row>
    <row r="96" spans="1:9">
      <c r="A96" s="160">
        <v>70</v>
      </c>
      <c r="B96" s="373"/>
      <c r="C96" s="80"/>
      <c r="D96" s="80"/>
      <c r="E96" s="80"/>
      <c r="F96" s="1119"/>
      <c r="G96" s="1119"/>
      <c r="H96" s="1172" t="str">
        <f t="shared" si="4"/>
        <v xml:space="preserve"> </v>
      </c>
    </row>
    <row r="97" spans="1:8">
      <c r="A97" s="160">
        <v>71</v>
      </c>
      <c r="B97" s="373"/>
      <c r="C97" s="80"/>
      <c r="D97" s="80"/>
      <c r="E97" s="80"/>
      <c r="F97" s="1119"/>
      <c r="G97" s="1119"/>
      <c r="H97" s="1172" t="str">
        <f t="shared" si="4"/>
        <v xml:space="preserve"> </v>
      </c>
    </row>
    <row r="98" spans="1:8" ht="15.75" thickBot="1">
      <c r="A98" s="457">
        <v>72</v>
      </c>
      <c r="B98" s="1282"/>
      <c r="C98" s="1270"/>
      <c r="D98" s="1270"/>
      <c r="E98" s="167" t="s">
        <v>2190</v>
      </c>
      <c r="F98" s="881">
        <f>SUM(F92:F97)</f>
        <v>0</v>
      </c>
      <c r="G98" s="881">
        <f>SUM(G92:G97)</f>
        <v>0</v>
      </c>
      <c r="H98" s="1271" t="str">
        <f t="shared" si="4"/>
        <v xml:space="preserve"> </v>
      </c>
    </row>
    <row r="99" spans="1:8">
      <c r="A99" s="4"/>
      <c r="B99" s="4"/>
      <c r="C99" s="4"/>
      <c r="D99" s="4"/>
      <c r="E99" s="4"/>
      <c r="F99" s="4"/>
      <c r="G99" s="4"/>
      <c r="H99" s="113" t="s">
        <v>967</v>
      </c>
    </row>
    <row r="100" spans="1:8">
      <c r="A100" s="12" t="s">
        <v>2191</v>
      </c>
      <c r="B100" s="12"/>
      <c r="C100" s="12"/>
      <c r="D100" s="12"/>
      <c r="E100" s="12"/>
      <c r="F100" s="12"/>
      <c r="G100" s="12"/>
      <c r="H100" s="12"/>
    </row>
    <row r="101" spans="1:8">
      <c r="A101" s="4"/>
      <c r="B101" s="4"/>
      <c r="C101" s="4"/>
      <c r="D101" s="4"/>
      <c r="E101" s="4"/>
      <c r="F101" s="4"/>
      <c r="G101" s="4"/>
      <c r="H101" s="4"/>
    </row>
    <row r="102" spans="1:8">
      <c r="A102" s="4"/>
      <c r="B102" s="4"/>
      <c r="C102" s="4"/>
      <c r="D102" s="4"/>
      <c r="E102" s="4"/>
      <c r="F102" s="4"/>
      <c r="G102" s="4"/>
      <c r="H102" s="4"/>
    </row>
    <row r="103" spans="1:8">
      <c r="A103" s="4"/>
      <c r="B103" s="4"/>
      <c r="C103" s="4"/>
      <c r="D103" s="4"/>
      <c r="E103" s="4"/>
      <c r="F103" s="4"/>
      <c r="G103" s="4"/>
      <c r="H103" s="4"/>
    </row>
    <row r="104" spans="1:8">
      <c r="A104" s="4"/>
      <c r="B104" s="4"/>
      <c r="C104" s="4"/>
      <c r="D104" s="4"/>
      <c r="E104" s="4"/>
      <c r="F104" s="4"/>
      <c r="G104" s="4"/>
      <c r="H104" s="4"/>
    </row>
    <row r="105" spans="1:8">
      <c r="A105" s="4"/>
      <c r="B105" s="113"/>
      <c r="C105" s="4"/>
      <c r="D105" s="4"/>
      <c r="E105" s="4"/>
      <c r="F105" s="4"/>
      <c r="G105" s="4"/>
      <c r="H105" s="4"/>
    </row>
    <row r="106" spans="1:8">
      <c r="A106" s="4"/>
      <c r="B106" s="4"/>
      <c r="C106" s="4"/>
      <c r="D106" s="4"/>
      <c r="E106" s="4"/>
      <c r="F106" s="4"/>
      <c r="G106" s="4"/>
      <c r="H106" s="4"/>
    </row>
    <row r="107" spans="1:8">
      <c r="A107" s="4"/>
      <c r="B107" s="4"/>
      <c r="C107" s="4"/>
      <c r="D107" s="4"/>
      <c r="E107" s="4"/>
      <c r="F107" s="4"/>
      <c r="G107" s="4"/>
      <c r="H107" s="4"/>
    </row>
    <row r="108" spans="1:8">
      <c r="A108" s="4"/>
      <c r="B108" s="113"/>
      <c r="C108" s="4"/>
      <c r="D108" s="4"/>
      <c r="E108" s="4"/>
      <c r="F108" s="4"/>
      <c r="G108" s="4"/>
      <c r="H108" s="4"/>
    </row>
    <row r="109" spans="1:8">
      <c r="A109" s="4"/>
      <c r="B109" s="113"/>
      <c r="C109" s="4"/>
      <c r="D109" s="4"/>
      <c r="E109" s="4"/>
      <c r="F109" s="4"/>
      <c r="G109" s="4"/>
      <c r="H109" s="4"/>
    </row>
    <row r="110" spans="1:8">
      <c r="A110" s="4"/>
      <c r="B110" s="113"/>
      <c r="C110" s="4"/>
      <c r="D110" s="4"/>
      <c r="E110" s="4"/>
      <c r="F110" s="4"/>
      <c r="G110" s="4"/>
      <c r="H110" s="4"/>
    </row>
    <row r="111" spans="1:8">
      <c r="A111" s="4"/>
      <c r="B111" s="113"/>
      <c r="C111" s="4"/>
      <c r="D111" s="4"/>
      <c r="E111" s="4"/>
      <c r="F111" s="4"/>
      <c r="G111" s="4"/>
      <c r="H111" s="4"/>
    </row>
    <row r="112" spans="1:8">
      <c r="A112" s="4"/>
      <c r="B112" s="113"/>
      <c r="C112" s="4"/>
      <c r="D112" s="4"/>
      <c r="E112" s="4"/>
      <c r="F112" s="4"/>
      <c r="G112" s="4"/>
      <c r="H112" s="4"/>
    </row>
    <row r="113" spans="1:8">
      <c r="A113" s="4"/>
      <c r="B113" s="113"/>
      <c r="C113" s="4"/>
      <c r="D113" s="4"/>
      <c r="E113" s="4"/>
      <c r="F113" s="4"/>
      <c r="G113" s="4"/>
      <c r="H113" s="4"/>
    </row>
    <row r="114" spans="1:8">
      <c r="A114" s="4"/>
      <c r="B114" s="4"/>
      <c r="C114" s="4"/>
      <c r="D114" s="4"/>
      <c r="E114" s="4"/>
      <c r="F114" s="4"/>
      <c r="G114" s="4"/>
      <c r="H114" s="4"/>
    </row>
    <row r="115" spans="1:8">
      <c r="A115" s="4"/>
      <c r="B115" s="4"/>
      <c r="C115" s="4"/>
      <c r="D115" s="4"/>
      <c r="E115" s="4"/>
      <c r="F115" s="4"/>
      <c r="G115" s="4"/>
      <c r="H115" s="4"/>
    </row>
    <row r="116" spans="1:8">
      <c r="A116" s="4"/>
      <c r="B116" s="113"/>
      <c r="C116" s="4"/>
      <c r="D116" s="4"/>
      <c r="E116" s="4"/>
      <c r="F116" s="4"/>
      <c r="G116" s="4"/>
      <c r="H116" s="4"/>
    </row>
    <row r="117" spans="1:8">
      <c r="A117" s="4"/>
      <c r="B117" s="113"/>
      <c r="C117" s="4"/>
      <c r="D117" s="4"/>
      <c r="E117" s="4"/>
      <c r="F117" s="4"/>
      <c r="G117" s="4"/>
      <c r="H117" s="4"/>
    </row>
    <row r="118" spans="1:8">
      <c r="A118" s="4"/>
      <c r="B118" s="113"/>
      <c r="C118" s="4"/>
      <c r="D118" s="4"/>
      <c r="E118" s="4"/>
      <c r="F118" s="4"/>
      <c r="G118" s="4"/>
      <c r="H118" s="4"/>
    </row>
    <row r="119" spans="1:8">
      <c r="A119" s="4"/>
      <c r="B119" s="113"/>
      <c r="C119" s="4"/>
      <c r="D119" s="4"/>
      <c r="E119" s="4"/>
      <c r="F119" s="4"/>
      <c r="G119" s="4"/>
      <c r="H119" s="4"/>
    </row>
    <row r="120" spans="1:8">
      <c r="A120" s="4"/>
      <c r="B120" s="113"/>
      <c r="C120" s="4"/>
      <c r="D120" s="4"/>
      <c r="E120" s="4"/>
      <c r="F120" s="4"/>
      <c r="G120" s="4"/>
      <c r="H120" s="4"/>
    </row>
    <row r="121" spans="1:8">
      <c r="A121" s="4"/>
      <c r="B121" s="113"/>
      <c r="C121" s="4"/>
      <c r="D121" s="4"/>
      <c r="E121" s="4"/>
      <c r="F121" s="4"/>
      <c r="G121" s="4"/>
      <c r="H121" s="4"/>
    </row>
  </sheetData>
  <printOptions horizontalCentered="1" verticalCentered="1"/>
  <pageMargins left="0.5" right="0.5" top="0.5" bottom="0.5" header="0" footer="0"/>
  <pageSetup scale="72" fitToHeight="2" orientation="landscape" r:id="rId1"/>
  <headerFooter alignWithMargins="0"/>
  <rowBreaks count="1" manualBreakCount="1">
    <brk id="50"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8"/>
  <sheetViews>
    <sheetView topLeftCell="A79" zoomScale="70" zoomScaleNormal="70" zoomScaleSheetLayoutView="80" workbookViewId="0">
      <selection activeCell="F26" sqref="F26"/>
    </sheetView>
  </sheetViews>
  <sheetFormatPr defaultRowHeight="15"/>
  <cols>
    <col min="1" max="1" width="1.6640625" style="1" customWidth="1"/>
    <col min="2" max="2" width="4.6640625" style="1" customWidth="1"/>
    <col min="3" max="3" width="1.6640625" style="1" customWidth="1"/>
    <col min="4" max="4" width="62.77734375" style="1" customWidth="1"/>
    <col min="5" max="5" width="27.21875" style="1" customWidth="1"/>
    <col min="6" max="6" width="22.77734375" style="1" customWidth="1"/>
    <col min="7" max="7" width="18" style="1" customWidth="1"/>
    <col min="8" max="8" width="8.88671875" style="1"/>
    <col min="9" max="9" width="12.33203125" style="1" bestFit="1" customWidth="1"/>
    <col min="10" max="16384" width="8.88671875" style="1"/>
  </cols>
  <sheetData>
    <row r="1" spans="1:9">
      <c r="A1" s="1285"/>
      <c r="B1" s="1285"/>
      <c r="C1" s="1285"/>
      <c r="D1" s="1285"/>
      <c r="E1" s="1285"/>
      <c r="F1" s="1285"/>
      <c r="G1" s="1285"/>
    </row>
    <row r="2" spans="1:9" ht="15.75" thickBot="1">
      <c r="A2" s="1285" t="s">
        <v>3074</v>
      </c>
      <c r="B2" s="1284"/>
      <c r="C2" s="1285"/>
      <c r="D2" s="1285"/>
      <c r="E2" s="1286"/>
      <c r="F2" s="1285"/>
      <c r="G2" s="1285"/>
    </row>
    <row r="3" spans="1:9">
      <c r="A3" s="1288"/>
      <c r="B3" s="1341"/>
      <c r="C3" s="1342"/>
      <c r="D3" s="1343" t="s">
        <v>2619</v>
      </c>
      <c r="E3" s="1343" t="s">
        <v>2620</v>
      </c>
      <c r="F3" s="1342"/>
      <c r="G3" s="1344"/>
    </row>
    <row r="4" spans="1:9">
      <c r="A4" s="1289"/>
      <c r="B4" s="1317"/>
      <c r="C4" s="1318"/>
      <c r="D4" s="1318"/>
      <c r="E4" s="1345"/>
      <c r="F4" s="1345"/>
      <c r="G4" s="1346" t="s">
        <v>756</v>
      </c>
    </row>
    <row r="5" spans="1:9">
      <c r="A5" s="1283"/>
      <c r="B5" s="1319"/>
      <c r="C5" s="1320"/>
      <c r="D5" s="1320"/>
      <c r="E5" s="1326"/>
      <c r="F5" s="1326"/>
      <c r="G5" s="1327" t="s">
        <v>755</v>
      </c>
    </row>
    <row r="6" spans="1:9" ht="12.75" customHeight="1">
      <c r="A6" s="1283"/>
      <c r="B6" s="1324" t="s">
        <v>1973</v>
      </c>
      <c r="C6" s="1320"/>
      <c r="D6" s="1325" t="s">
        <v>2185</v>
      </c>
      <c r="E6" s="1326" t="s">
        <v>1687</v>
      </c>
      <c r="F6" s="1326" t="s">
        <v>2621</v>
      </c>
      <c r="G6" s="1327" t="s">
        <v>1687</v>
      </c>
    </row>
    <row r="7" spans="1:9" ht="11.25" customHeight="1">
      <c r="A7" s="1292"/>
      <c r="B7" s="1328" t="s">
        <v>1419</v>
      </c>
      <c r="C7" s="1321"/>
      <c r="D7" s="1329" t="s">
        <v>2070</v>
      </c>
      <c r="E7" s="1330" t="s">
        <v>2622</v>
      </c>
      <c r="F7" s="1330" t="s">
        <v>3011</v>
      </c>
      <c r="G7" s="1331" t="s">
        <v>3012</v>
      </c>
    </row>
    <row r="8" spans="1:9">
      <c r="A8" s="1283"/>
      <c r="B8" s="1324">
        <v>1</v>
      </c>
      <c r="C8" s="1320"/>
      <c r="D8" s="1332" t="s">
        <v>2623</v>
      </c>
      <c r="E8" s="1333">
        <v>2807716</v>
      </c>
      <c r="F8" s="1334">
        <v>3490305</v>
      </c>
      <c r="G8" s="1335">
        <f>F8/E8</f>
        <v>1.243111838946674</v>
      </c>
      <c r="I8" s="1296"/>
    </row>
    <row r="9" spans="1:9">
      <c r="A9" s="1283"/>
      <c r="B9" s="1324">
        <f>B8+1</f>
        <v>2</v>
      </c>
      <c r="C9" s="1320"/>
      <c r="D9" s="1332" t="s">
        <v>2624</v>
      </c>
      <c r="E9" s="1333">
        <v>896916</v>
      </c>
      <c r="F9" s="1334">
        <v>1773173</v>
      </c>
      <c r="G9" s="1335">
        <f t="shared" ref="G9:G59" si="0">F9/E9</f>
        <v>1.9769666278670466</v>
      </c>
      <c r="I9" s="1296"/>
    </row>
    <row r="10" spans="1:9">
      <c r="A10" s="1283"/>
      <c r="B10" s="1324">
        <f t="shared" ref="B10:B52" si="1">B9+1</f>
        <v>3</v>
      </c>
      <c r="C10" s="1320"/>
      <c r="D10" s="1332" t="s">
        <v>2625</v>
      </c>
      <c r="E10" s="1333">
        <v>9896785</v>
      </c>
      <c r="F10" s="1334">
        <v>7922988</v>
      </c>
      <c r="G10" s="1335">
        <f t="shared" si="0"/>
        <v>0.80056179860429422</v>
      </c>
      <c r="I10" s="1296"/>
    </row>
    <row r="11" spans="1:9">
      <c r="A11" s="1283"/>
      <c r="B11" s="1324">
        <f t="shared" si="1"/>
        <v>4</v>
      </c>
      <c r="C11" s="1320"/>
      <c r="D11" s="1332" t="s">
        <v>2626</v>
      </c>
      <c r="E11" s="1333">
        <v>100269</v>
      </c>
      <c r="F11" s="1334">
        <v>1073004</v>
      </c>
      <c r="G11" s="1335">
        <f t="shared" si="0"/>
        <v>10.701253627741377</v>
      </c>
      <c r="I11" s="1296"/>
    </row>
    <row r="12" spans="1:9">
      <c r="A12" s="1283"/>
      <c r="B12" s="1324">
        <f t="shared" si="1"/>
        <v>5</v>
      </c>
      <c r="C12" s="1320"/>
      <c r="D12" s="1332" t="s">
        <v>2627</v>
      </c>
      <c r="E12" s="1333">
        <v>13821793</v>
      </c>
      <c r="F12" s="1334">
        <v>18457058</v>
      </c>
      <c r="G12" s="1335">
        <f t="shared" si="0"/>
        <v>1.3353591679458663</v>
      </c>
      <c r="I12" s="1296"/>
    </row>
    <row r="13" spans="1:9">
      <c r="A13" s="1283"/>
      <c r="B13" s="1324">
        <f t="shared" si="1"/>
        <v>6</v>
      </c>
      <c r="C13" s="1320"/>
      <c r="D13" s="1332" t="s">
        <v>2628</v>
      </c>
      <c r="E13" s="1333">
        <v>553292</v>
      </c>
      <c r="F13" s="1334">
        <v>771396</v>
      </c>
      <c r="G13" s="1335">
        <f t="shared" si="0"/>
        <v>1.3941933011863537</v>
      </c>
      <c r="I13" s="1296"/>
    </row>
    <row r="14" spans="1:9">
      <c r="A14" s="1283"/>
      <c r="B14" s="1324">
        <f t="shared" si="1"/>
        <v>7</v>
      </c>
      <c r="C14" s="1320"/>
      <c r="D14" s="1332" t="s">
        <v>2629</v>
      </c>
      <c r="E14" s="1333">
        <v>1109996</v>
      </c>
      <c r="F14" s="1334">
        <v>1384431</v>
      </c>
      <c r="G14" s="1335">
        <f t="shared" si="0"/>
        <v>1.2472396296923594</v>
      </c>
      <c r="I14" s="1296"/>
    </row>
    <row r="15" spans="1:9">
      <c r="A15" s="1283"/>
      <c r="B15" s="1324">
        <f t="shared" si="1"/>
        <v>8</v>
      </c>
      <c r="C15" s="1320"/>
      <c r="D15" s="1332" t="s">
        <v>2630</v>
      </c>
      <c r="E15" s="1333">
        <v>6163382</v>
      </c>
      <c r="F15" s="1334">
        <v>7877132</v>
      </c>
      <c r="G15" s="1335">
        <f t="shared" si="0"/>
        <v>1.2780535102318824</v>
      </c>
      <c r="I15" s="1296"/>
    </row>
    <row r="16" spans="1:9">
      <c r="A16" s="1283"/>
      <c r="B16" s="1324">
        <f t="shared" si="1"/>
        <v>9</v>
      </c>
      <c r="C16" s="1320"/>
      <c r="D16" s="1332" t="s">
        <v>2631</v>
      </c>
      <c r="E16" s="1333">
        <v>485590</v>
      </c>
      <c r="F16" s="1334">
        <v>903002</v>
      </c>
      <c r="G16" s="1335">
        <f t="shared" si="0"/>
        <v>1.8595976029160404</v>
      </c>
      <c r="I16" s="1296"/>
    </row>
    <row r="17" spans="1:9">
      <c r="A17" s="1283"/>
      <c r="B17" s="1324">
        <f t="shared" si="1"/>
        <v>10</v>
      </c>
      <c r="C17" s="1320"/>
      <c r="D17" s="1332" t="s">
        <v>2632</v>
      </c>
      <c r="E17" s="1333">
        <v>1438453</v>
      </c>
      <c r="F17" s="1334">
        <v>2004729</v>
      </c>
      <c r="G17" s="1335">
        <f t="shared" si="0"/>
        <v>1.3936701442452413</v>
      </c>
      <c r="I17" s="1296"/>
    </row>
    <row r="18" spans="1:9">
      <c r="A18" s="1283"/>
      <c r="B18" s="1324">
        <f t="shared" si="1"/>
        <v>11</v>
      </c>
      <c r="C18" s="1320"/>
      <c r="D18" s="1332" t="s">
        <v>2633</v>
      </c>
      <c r="E18" s="1333">
        <v>466114</v>
      </c>
      <c r="F18" s="1334">
        <v>590197</v>
      </c>
      <c r="G18" s="1335">
        <f t="shared" si="0"/>
        <v>1.2662074084880524</v>
      </c>
      <c r="I18" s="1296"/>
    </row>
    <row r="19" spans="1:9">
      <c r="A19" s="1283"/>
      <c r="B19" s="1324">
        <f t="shared" si="1"/>
        <v>12</v>
      </c>
      <c r="C19" s="1320"/>
      <c r="D19" s="1332" t="s">
        <v>2634</v>
      </c>
      <c r="E19" s="1333">
        <v>1576545</v>
      </c>
      <c r="F19" s="1334">
        <v>1388711</v>
      </c>
      <c r="G19" s="1336">
        <f t="shared" si="0"/>
        <v>0.88085719088259451</v>
      </c>
      <c r="I19" s="1296"/>
    </row>
    <row r="20" spans="1:9">
      <c r="A20" s="1283"/>
      <c r="B20" s="1324">
        <f t="shared" si="1"/>
        <v>13</v>
      </c>
      <c r="C20" s="1320"/>
      <c r="D20" s="1332" t="s">
        <v>2635</v>
      </c>
      <c r="E20" s="1333">
        <v>1389324</v>
      </c>
      <c r="F20" s="1334">
        <v>4042547</v>
      </c>
      <c r="G20" s="1335">
        <f t="shared" si="0"/>
        <v>2.9097222822034312</v>
      </c>
      <c r="I20" s="1296"/>
    </row>
    <row r="21" spans="1:9">
      <c r="A21" s="1283"/>
      <c r="B21" s="1324">
        <f t="shared" si="1"/>
        <v>14</v>
      </c>
      <c r="C21" s="1320"/>
      <c r="D21" s="1332" t="s">
        <v>2636</v>
      </c>
      <c r="E21" s="1333">
        <v>3942245</v>
      </c>
      <c r="F21" s="1334">
        <v>5760147</v>
      </c>
      <c r="G21" s="1335">
        <f t="shared" si="0"/>
        <v>1.4611336941260626</v>
      </c>
      <c r="I21" s="1296"/>
    </row>
    <row r="22" spans="1:9">
      <c r="A22" s="1283"/>
      <c r="B22" s="1324">
        <f t="shared" si="1"/>
        <v>15</v>
      </c>
      <c r="C22" s="1320"/>
      <c r="D22" s="1332" t="s">
        <v>2637</v>
      </c>
      <c r="E22" s="1333">
        <v>601083</v>
      </c>
      <c r="F22" s="1334">
        <v>780846</v>
      </c>
      <c r="G22" s="1335">
        <f t="shared" si="0"/>
        <v>1.2990651873368571</v>
      </c>
      <c r="I22" s="1296"/>
    </row>
    <row r="23" spans="1:9">
      <c r="A23" s="1283"/>
      <c r="B23" s="1324">
        <f t="shared" si="1"/>
        <v>16</v>
      </c>
      <c r="C23" s="1320"/>
      <c r="D23" s="1332" t="s">
        <v>2638</v>
      </c>
      <c r="E23" s="1333">
        <v>3871301</v>
      </c>
      <c r="F23" s="1334">
        <v>5594181</v>
      </c>
      <c r="G23" s="1335">
        <f t="shared" si="0"/>
        <v>1.4450390191824403</v>
      </c>
      <c r="I23" s="1296"/>
    </row>
    <row r="24" spans="1:9">
      <c r="A24" s="1283"/>
      <c r="B24" s="1324">
        <f t="shared" si="1"/>
        <v>17</v>
      </c>
      <c r="C24" s="1320"/>
      <c r="D24" s="1332" t="s">
        <v>2639</v>
      </c>
      <c r="E24" s="1333">
        <v>2313003</v>
      </c>
      <c r="F24" s="1334">
        <v>4028437</v>
      </c>
      <c r="G24" s="1335">
        <f t="shared" si="0"/>
        <v>1.7416479788396297</v>
      </c>
      <c r="I24" s="1296"/>
    </row>
    <row r="25" spans="1:9">
      <c r="A25" s="1283"/>
      <c r="B25" s="1324">
        <f t="shared" si="1"/>
        <v>18</v>
      </c>
      <c r="C25" s="1320"/>
      <c r="D25" s="1332" t="s">
        <v>2640</v>
      </c>
      <c r="E25" s="1333">
        <v>707832</v>
      </c>
      <c r="F25" s="1334">
        <v>1521858</v>
      </c>
      <c r="G25" s="1335">
        <f t="shared" si="0"/>
        <v>2.1500271250805274</v>
      </c>
      <c r="I25" s="1296"/>
    </row>
    <row r="26" spans="1:9">
      <c r="A26" s="1283"/>
      <c r="B26" s="1324">
        <f t="shared" si="1"/>
        <v>19</v>
      </c>
      <c r="C26" s="1320"/>
      <c r="D26" s="1332" t="s">
        <v>2641</v>
      </c>
      <c r="E26" s="1333">
        <v>327702</v>
      </c>
      <c r="F26" s="1334">
        <v>555879</v>
      </c>
      <c r="G26" s="1335">
        <f t="shared" si="0"/>
        <v>1.6962941941153853</v>
      </c>
      <c r="I26" s="1296"/>
    </row>
    <row r="27" spans="1:9">
      <c r="A27" s="1283"/>
      <c r="B27" s="1324">
        <f t="shared" si="1"/>
        <v>20</v>
      </c>
      <c r="C27" s="1320"/>
      <c r="D27" s="1332" t="s">
        <v>2642</v>
      </c>
      <c r="E27" s="1333">
        <v>2438342</v>
      </c>
      <c r="F27" s="1334">
        <v>2131903</v>
      </c>
      <c r="G27" s="1335">
        <f t="shared" si="0"/>
        <v>0.87432484860614301</v>
      </c>
      <c r="I27" s="1296"/>
    </row>
    <row r="28" spans="1:9">
      <c r="A28" s="1283"/>
      <c r="B28" s="1324">
        <f t="shared" si="1"/>
        <v>21</v>
      </c>
      <c r="C28" s="1320"/>
      <c r="D28" s="1332" t="s">
        <v>2643</v>
      </c>
      <c r="E28" s="1333">
        <v>1703280</v>
      </c>
      <c r="F28" s="1334">
        <v>8586933</v>
      </c>
      <c r="G28" s="1335">
        <f t="shared" si="0"/>
        <v>5.0414101028603637</v>
      </c>
      <c r="I28" s="1296"/>
    </row>
    <row r="29" spans="1:9">
      <c r="A29" s="1283"/>
      <c r="B29" s="1324">
        <f t="shared" si="1"/>
        <v>22</v>
      </c>
      <c r="C29" s="1320"/>
      <c r="D29" s="1332" t="s">
        <v>2644</v>
      </c>
      <c r="E29" s="1333">
        <v>18448413</v>
      </c>
      <c r="F29" s="1334">
        <v>24491851</v>
      </c>
      <c r="G29" s="1335">
        <f t="shared" si="0"/>
        <v>1.3275857928809378</v>
      </c>
      <c r="I29" s="1296"/>
    </row>
    <row r="30" spans="1:9">
      <c r="A30" s="1283"/>
      <c r="B30" s="1324">
        <f t="shared" si="1"/>
        <v>23</v>
      </c>
      <c r="C30" s="1320"/>
      <c r="D30" s="1332" t="s">
        <v>2645</v>
      </c>
      <c r="E30" s="1333">
        <v>544302</v>
      </c>
      <c r="F30" s="1334">
        <v>537680</v>
      </c>
      <c r="G30" s="1335">
        <f t="shared" si="0"/>
        <v>0.98783395982377431</v>
      </c>
      <c r="I30" s="1296"/>
    </row>
    <row r="31" spans="1:9">
      <c r="A31" s="1283"/>
      <c r="B31" s="1324">
        <f t="shared" si="1"/>
        <v>24</v>
      </c>
      <c r="C31" s="1320"/>
      <c r="D31" s="1332" t="s">
        <v>2646</v>
      </c>
      <c r="E31" s="1333">
        <v>390937</v>
      </c>
      <c r="F31" s="1334">
        <v>822704</v>
      </c>
      <c r="G31" s="1335">
        <f t="shared" si="0"/>
        <v>2.1044413805805027</v>
      </c>
      <c r="I31" s="1296"/>
    </row>
    <row r="32" spans="1:9">
      <c r="A32" s="1283"/>
      <c r="B32" s="1324">
        <f t="shared" si="1"/>
        <v>25</v>
      </c>
      <c r="C32" s="1320"/>
      <c r="D32" s="1332" t="s">
        <v>2647</v>
      </c>
      <c r="E32" s="1333">
        <v>2484557</v>
      </c>
      <c r="F32" s="1334">
        <v>4444536</v>
      </c>
      <c r="G32" s="1337">
        <f t="shared" si="0"/>
        <v>1.7888645742480451</v>
      </c>
      <c r="I32" s="1296"/>
    </row>
    <row r="33" spans="1:9">
      <c r="A33" s="1283"/>
      <c r="B33" s="1324">
        <f t="shared" si="1"/>
        <v>26</v>
      </c>
      <c r="C33" s="1320"/>
      <c r="D33" s="1332" t="s">
        <v>2648</v>
      </c>
      <c r="E33" s="1333">
        <v>578169</v>
      </c>
      <c r="F33" s="1334">
        <v>649289</v>
      </c>
      <c r="G33" s="1336">
        <f t="shared" si="0"/>
        <v>1.1230090163948603</v>
      </c>
      <c r="I33" s="1296"/>
    </row>
    <row r="34" spans="1:9">
      <c r="A34" s="1283"/>
      <c r="B34" s="1324">
        <f t="shared" si="1"/>
        <v>27</v>
      </c>
      <c r="C34" s="1320"/>
      <c r="D34" s="1332" t="s">
        <v>2649</v>
      </c>
      <c r="E34" s="1333">
        <v>1485801</v>
      </c>
      <c r="F34" s="1334">
        <v>2875505</v>
      </c>
      <c r="G34" s="1336">
        <f t="shared" si="0"/>
        <v>1.9353231018151151</v>
      </c>
      <c r="I34" s="1296"/>
    </row>
    <row r="35" spans="1:9">
      <c r="A35" s="1283"/>
      <c r="B35" s="1324">
        <f t="shared" si="1"/>
        <v>28</v>
      </c>
      <c r="C35" s="1320"/>
      <c r="D35" s="1332" t="s">
        <v>2650</v>
      </c>
      <c r="E35" s="1333">
        <v>545961</v>
      </c>
      <c r="F35" s="1334">
        <v>873798</v>
      </c>
      <c r="G35" s="1335">
        <f t="shared" si="0"/>
        <v>1.6004769571452906</v>
      </c>
      <c r="I35" s="1296"/>
    </row>
    <row r="36" spans="1:9">
      <c r="A36" s="1283"/>
      <c r="B36" s="1324">
        <f t="shared" si="1"/>
        <v>29</v>
      </c>
      <c r="C36" s="1320"/>
      <c r="D36" s="1332" t="s">
        <v>2651</v>
      </c>
      <c r="E36" s="1333">
        <v>998792</v>
      </c>
      <c r="F36" s="1334">
        <v>992985</v>
      </c>
      <c r="G36" s="1335">
        <f t="shared" si="0"/>
        <v>0.99418597665980502</v>
      </c>
      <c r="I36" s="1296"/>
    </row>
    <row r="37" spans="1:9">
      <c r="A37" s="1283"/>
      <c r="B37" s="1324">
        <f t="shared" si="1"/>
        <v>30</v>
      </c>
      <c r="C37" s="1320"/>
      <c r="D37" s="1332" t="s">
        <v>2652</v>
      </c>
      <c r="E37" s="1333">
        <v>2267722</v>
      </c>
      <c r="F37" s="1334">
        <v>3908209</v>
      </c>
      <c r="G37" s="1337">
        <f t="shared" si="0"/>
        <v>1.7234074547056473</v>
      </c>
      <c r="I37" s="1296"/>
    </row>
    <row r="38" spans="1:9">
      <c r="A38" s="1283"/>
      <c r="B38" s="1324">
        <f t="shared" si="1"/>
        <v>31</v>
      </c>
      <c r="C38" s="1320"/>
      <c r="D38" s="1332" t="s">
        <v>2653</v>
      </c>
      <c r="E38" s="1333">
        <v>274360</v>
      </c>
      <c r="F38" s="1334">
        <v>336832</v>
      </c>
      <c r="G38" s="1335">
        <f t="shared" si="0"/>
        <v>1.2277008310249307</v>
      </c>
      <c r="I38" s="1296"/>
    </row>
    <row r="39" spans="1:9">
      <c r="A39" s="1283"/>
      <c r="B39" s="1324">
        <f t="shared" si="1"/>
        <v>32</v>
      </c>
      <c r="C39" s="1320"/>
      <c r="D39" s="1332" t="s">
        <v>2654</v>
      </c>
      <c r="E39" s="1333">
        <v>1628339</v>
      </c>
      <c r="F39" s="1334">
        <v>2219465</v>
      </c>
      <c r="G39" s="1335">
        <f t="shared" si="0"/>
        <v>1.3630239157816646</v>
      </c>
      <c r="I39" s="1296"/>
    </row>
    <row r="40" spans="1:9">
      <c r="A40" s="1283"/>
      <c r="B40" s="1324">
        <f t="shared" si="1"/>
        <v>33</v>
      </c>
      <c r="C40" s="1320"/>
      <c r="D40" s="1332" t="s">
        <v>2655</v>
      </c>
      <c r="E40" s="1333">
        <v>218330</v>
      </c>
      <c r="F40" s="1334">
        <v>335254</v>
      </c>
      <c r="G40" s="1335">
        <f t="shared" si="0"/>
        <v>1.5355379471442312</v>
      </c>
      <c r="I40" s="1296"/>
    </row>
    <row r="41" spans="1:9">
      <c r="A41" s="1283"/>
      <c r="B41" s="1324">
        <f t="shared" si="1"/>
        <v>34</v>
      </c>
      <c r="C41" s="1320"/>
      <c r="D41" s="1332" t="s">
        <v>2656</v>
      </c>
      <c r="E41" s="1333">
        <v>310935</v>
      </c>
      <c r="F41" s="1334">
        <v>525354</v>
      </c>
      <c r="G41" s="1335">
        <f t="shared" si="0"/>
        <v>1.6895942881952819</v>
      </c>
      <c r="I41" s="1296"/>
    </row>
    <row r="42" spans="1:9">
      <c r="A42" s="1283"/>
      <c r="B42" s="1324">
        <f t="shared" si="1"/>
        <v>35</v>
      </c>
      <c r="C42" s="1320"/>
      <c r="D42" s="1332" t="s">
        <v>2657</v>
      </c>
      <c r="E42" s="1333">
        <v>1339147</v>
      </c>
      <c r="F42" s="1334">
        <v>3160103</v>
      </c>
      <c r="G42" s="1335">
        <f t="shared" si="0"/>
        <v>2.359787984440842</v>
      </c>
      <c r="I42" s="1296"/>
    </row>
    <row r="43" spans="1:9">
      <c r="A43" s="1283"/>
      <c r="B43" s="1324">
        <f t="shared" si="1"/>
        <v>36</v>
      </c>
      <c r="C43" s="1320"/>
      <c r="D43" s="1332" t="s">
        <v>2658</v>
      </c>
      <c r="E43" s="1333">
        <v>606692</v>
      </c>
      <c r="F43" s="1334">
        <v>1537126</v>
      </c>
      <c r="G43" s="1335">
        <f t="shared" si="0"/>
        <v>2.5336183763754918</v>
      </c>
      <c r="I43" s="1296"/>
    </row>
    <row r="44" spans="1:9">
      <c r="A44" s="1283"/>
      <c r="B44" s="1324">
        <f t="shared" si="1"/>
        <v>37</v>
      </c>
      <c r="C44" s="1320"/>
      <c r="D44" s="1332" t="s">
        <v>2659</v>
      </c>
      <c r="E44" s="1333">
        <v>1104674</v>
      </c>
      <c r="F44" s="1334">
        <v>2172372</v>
      </c>
      <c r="G44" s="1335">
        <f t="shared" si="0"/>
        <v>1.9665276814698274</v>
      </c>
      <c r="I44" s="1296"/>
    </row>
    <row r="45" spans="1:9">
      <c r="A45" s="1283"/>
      <c r="B45" s="1324">
        <f t="shared" si="1"/>
        <v>38</v>
      </c>
      <c r="C45" s="1320"/>
      <c r="D45" s="1332" t="s">
        <v>2660</v>
      </c>
      <c r="E45" s="1333">
        <v>14096113</v>
      </c>
      <c r="F45" s="1334">
        <v>17700105</v>
      </c>
      <c r="G45" s="1335">
        <f t="shared" si="0"/>
        <v>1.2556727517720665</v>
      </c>
      <c r="I45" s="1296"/>
    </row>
    <row r="46" spans="1:9">
      <c r="A46" s="1283"/>
      <c r="B46" s="1324">
        <f t="shared" si="1"/>
        <v>39</v>
      </c>
      <c r="C46" s="1320"/>
      <c r="D46" s="1332" t="s">
        <v>2661</v>
      </c>
      <c r="E46" s="1333">
        <v>5539752</v>
      </c>
      <c r="F46" s="1334">
        <v>8232720</v>
      </c>
      <c r="G46" s="1335">
        <f t="shared" si="0"/>
        <v>1.4861170680564761</v>
      </c>
      <c r="I46" s="1296"/>
    </row>
    <row r="47" spans="1:9">
      <c r="A47" s="1283"/>
      <c r="B47" s="1324">
        <f t="shared" si="1"/>
        <v>40</v>
      </c>
      <c r="C47" s="1320"/>
      <c r="D47" s="1332" t="s">
        <v>2662</v>
      </c>
      <c r="E47" s="1333">
        <v>268012</v>
      </c>
      <c r="F47" s="1334">
        <v>489872</v>
      </c>
      <c r="G47" s="1335">
        <f t="shared" si="0"/>
        <v>1.8277987552796144</v>
      </c>
      <c r="I47" s="1296"/>
    </row>
    <row r="48" spans="1:9">
      <c r="A48" s="1283"/>
      <c r="B48" s="1324">
        <f t="shared" si="1"/>
        <v>41</v>
      </c>
      <c r="C48" s="1320"/>
      <c r="D48" s="1332" t="s">
        <v>2663</v>
      </c>
      <c r="E48" s="1333">
        <v>206875</v>
      </c>
      <c r="F48" s="1334">
        <v>324839</v>
      </c>
      <c r="G48" s="1335">
        <f t="shared" si="0"/>
        <v>1.5702187311178248</v>
      </c>
      <c r="I48" s="1296"/>
    </row>
    <row r="49" spans="1:9">
      <c r="A49" s="1283"/>
      <c r="B49" s="1324">
        <f t="shared" si="1"/>
        <v>42</v>
      </c>
      <c r="C49" s="1320"/>
      <c r="D49" s="1332" t="s">
        <v>2664</v>
      </c>
      <c r="E49" s="1333">
        <v>1978759</v>
      </c>
      <c r="F49" s="1334">
        <v>2024392</v>
      </c>
      <c r="G49" s="1335">
        <f t="shared" si="0"/>
        <v>1.0230614238520204</v>
      </c>
      <c r="I49" s="1296"/>
    </row>
    <row r="50" spans="1:9">
      <c r="A50" s="1283"/>
      <c r="B50" s="1324">
        <f t="shared" si="1"/>
        <v>43</v>
      </c>
      <c r="C50" s="1320"/>
      <c r="D50" s="1332" t="s">
        <v>2665</v>
      </c>
      <c r="E50" s="1333">
        <v>1095348</v>
      </c>
      <c r="F50" s="1334">
        <v>1476088</v>
      </c>
      <c r="G50" s="1335">
        <f t="shared" si="0"/>
        <v>1.3475972932803091</v>
      </c>
      <c r="I50" s="1296"/>
    </row>
    <row r="51" spans="1:9">
      <c r="A51" s="1283"/>
      <c r="B51" s="1324">
        <f t="shared" si="1"/>
        <v>44</v>
      </c>
      <c r="C51" s="1320"/>
      <c r="D51" s="1332" t="s">
        <v>2666</v>
      </c>
      <c r="E51" s="1333">
        <v>483106</v>
      </c>
      <c r="F51" s="1334">
        <v>682332</v>
      </c>
      <c r="G51" s="1335">
        <f t="shared" si="0"/>
        <v>1.4123856876130705</v>
      </c>
      <c r="I51" s="1296"/>
    </row>
    <row r="52" spans="1:9">
      <c r="A52" s="1283"/>
      <c r="B52" s="1324">
        <f t="shared" si="1"/>
        <v>45</v>
      </c>
      <c r="C52" s="1320"/>
      <c r="D52" s="1338" t="s">
        <v>2667</v>
      </c>
      <c r="E52" s="1339">
        <v>900280</v>
      </c>
      <c r="F52" s="1340">
        <v>1583799</v>
      </c>
      <c r="G52" s="1335">
        <f t="shared" si="0"/>
        <v>1.7592293508686188</v>
      </c>
      <c r="I52" s="1296"/>
    </row>
    <row r="53" spans="1:9">
      <c r="A53" s="1283"/>
      <c r="B53" s="1324">
        <v>46</v>
      </c>
      <c r="C53" s="1320"/>
      <c r="D53" s="1338" t="s">
        <v>2668</v>
      </c>
      <c r="E53" s="1339">
        <v>596878</v>
      </c>
      <c r="F53" s="1340">
        <v>1088687</v>
      </c>
      <c r="G53" s="1335">
        <f t="shared" si="0"/>
        <v>1.8239690523021455</v>
      </c>
      <c r="I53" s="1296"/>
    </row>
    <row r="54" spans="1:9">
      <c r="A54" s="1283"/>
      <c r="B54" s="1324">
        <v>47</v>
      </c>
      <c r="C54" s="1320"/>
      <c r="D54" s="1338" t="s">
        <v>2672</v>
      </c>
      <c r="E54" s="1339">
        <v>4545377</v>
      </c>
      <c r="F54" s="1340">
        <v>5261575</v>
      </c>
      <c r="G54" s="1335">
        <f t="shared" si="0"/>
        <v>1.1575662480801923</v>
      </c>
      <c r="I54" s="1296"/>
    </row>
    <row r="55" spans="1:9">
      <c r="A55" s="1283"/>
      <c r="B55" s="1324">
        <v>48</v>
      </c>
      <c r="C55" s="1320"/>
      <c r="D55" s="1338" t="s">
        <v>2673</v>
      </c>
      <c r="E55" s="1339">
        <v>540625</v>
      </c>
      <c r="F55" s="1340">
        <v>802190</v>
      </c>
      <c r="G55" s="1335">
        <f t="shared" si="0"/>
        <v>1.4838196531791907</v>
      </c>
      <c r="I55" s="1296"/>
    </row>
    <row r="56" spans="1:9">
      <c r="A56" s="1283"/>
      <c r="B56" s="1324">
        <v>49</v>
      </c>
      <c r="C56" s="1320"/>
      <c r="D56" s="1338" t="s">
        <v>2674</v>
      </c>
      <c r="E56" s="1339">
        <v>335994</v>
      </c>
      <c r="F56" s="1340">
        <v>602810</v>
      </c>
      <c r="G56" s="1335">
        <f t="shared" si="0"/>
        <v>1.7941094186205706</v>
      </c>
      <c r="I56" s="1296"/>
    </row>
    <row r="57" spans="1:9">
      <c r="A57" s="1283"/>
      <c r="B57" s="1324">
        <v>50</v>
      </c>
      <c r="C57" s="1320"/>
      <c r="D57" s="1338" t="s">
        <v>2675</v>
      </c>
      <c r="E57" s="1339">
        <v>1745486</v>
      </c>
      <c r="F57" s="1340">
        <v>2247489</v>
      </c>
      <c r="G57" s="1335">
        <f t="shared" si="0"/>
        <v>1.2876007026123384</v>
      </c>
      <c r="I57" s="1296"/>
    </row>
    <row r="58" spans="1:9">
      <c r="A58" s="1283"/>
      <c r="B58" s="1324">
        <v>51</v>
      </c>
      <c r="C58" s="1320"/>
      <c r="D58" s="1338" t="s">
        <v>2676</v>
      </c>
      <c r="E58" s="1339">
        <v>3200294</v>
      </c>
      <c r="F58" s="1340">
        <v>4585539</v>
      </c>
      <c r="G58" s="1335">
        <f t="shared" si="0"/>
        <v>1.4328492944710705</v>
      </c>
      <c r="I58" s="1296"/>
    </row>
    <row r="59" spans="1:9">
      <c r="A59" s="1283"/>
      <c r="B59" s="1324">
        <v>52</v>
      </c>
      <c r="C59" s="1320"/>
      <c r="D59" s="1338" t="s">
        <v>2677</v>
      </c>
      <c r="E59" s="1339">
        <v>1951197</v>
      </c>
      <c r="F59" s="1340">
        <v>2550165</v>
      </c>
      <c r="G59" s="1335">
        <f t="shared" si="0"/>
        <v>1.3069746417199288</v>
      </c>
      <c r="I59" s="1296"/>
    </row>
    <row r="60" spans="1:9">
      <c r="A60" s="1283"/>
      <c r="B60" s="1324">
        <v>53</v>
      </c>
      <c r="C60" s="1320"/>
      <c r="D60" s="1338" t="s">
        <v>2678</v>
      </c>
      <c r="E60" s="1339"/>
      <c r="F60" s="1340">
        <v>49572720</v>
      </c>
      <c r="G60" s="1335"/>
      <c r="I60" s="1296"/>
    </row>
    <row r="61" spans="1:9">
      <c r="A61" s="1283"/>
      <c r="B61" s="1324">
        <v>54</v>
      </c>
      <c r="C61" s="1320"/>
      <c r="D61" s="1338" t="s">
        <v>2679</v>
      </c>
      <c r="E61" s="1339"/>
      <c r="F61" s="1340">
        <v>16064000</v>
      </c>
      <c r="G61" s="1335"/>
      <c r="I61" s="1296"/>
    </row>
    <row r="62" spans="1:9">
      <c r="A62" s="1283"/>
      <c r="B62" s="1324">
        <v>55</v>
      </c>
      <c r="C62" s="1320"/>
      <c r="D62" s="1338" t="s">
        <v>2680</v>
      </c>
      <c r="E62" s="1339"/>
      <c r="F62" s="1340">
        <v>-636130</v>
      </c>
      <c r="G62" s="1335"/>
      <c r="I62" s="1296"/>
    </row>
    <row r="63" spans="1:9">
      <c r="A63" s="1283"/>
      <c r="B63" s="1324">
        <v>56</v>
      </c>
      <c r="C63" s="1320"/>
      <c r="D63" s="1338" t="s">
        <v>2626</v>
      </c>
      <c r="E63" s="1339"/>
      <c r="F63" s="1340">
        <v>578757</v>
      </c>
      <c r="G63" s="1335"/>
      <c r="I63" s="1296"/>
    </row>
    <row r="64" spans="1:9">
      <c r="A64" s="1283"/>
      <c r="B64" s="1324">
        <v>57</v>
      </c>
      <c r="C64" s="1320"/>
      <c r="D64" s="1338" t="s">
        <v>2681</v>
      </c>
      <c r="E64" s="1339"/>
      <c r="F64" s="1340">
        <v>14938971</v>
      </c>
      <c r="G64" s="1335"/>
      <c r="I64" s="1296"/>
    </row>
    <row r="65" spans="1:9">
      <c r="A65" s="1283"/>
      <c r="B65" s="1324">
        <v>58</v>
      </c>
      <c r="C65" s="1320"/>
      <c r="D65" s="1338" t="s">
        <v>2682</v>
      </c>
      <c r="E65" s="1339"/>
      <c r="F65" s="1340">
        <v>8197791</v>
      </c>
      <c r="G65" s="1335"/>
      <c r="I65" s="1296"/>
    </row>
    <row r="66" spans="1:9">
      <c r="A66" s="1283"/>
      <c r="B66" s="1324">
        <v>59</v>
      </c>
      <c r="C66" s="1320"/>
      <c r="D66" s="1338" t="s">
        <v>2683</v>
      </c>
      <c r="E66" s="1339"/>
      <c r="F66" s="1340">
        <v>10105336</v>
      </c>
      <c r="G66" s="1335"/>
      <c r="I66" s="1296"/>
    </row>
    <row r="67" spans="1:9">
      <c r="A67" s="1283"/>
      <c r="B67" s="1324">
        <v>60</v>
      </c>
      <c r="C67" s="1320"/>
      <c r="D67" s="1338" t="s">
        <v>2684</v>
      </c>
      <c r="E67" s="1339"/>
      <c r="F67" s="1340">
        <v>157189</v>
      </c>
      <c r="G67" s="1335"/>
      <c r="I67" s="1296"/>
    </row>
    <row r="68" spans="1:9">
      <c r="A68" s="1283"/>
      <c r="B68" s="1324">
        <v>61</v>
      </c>
      <c r="C68" s="1320"/>
      <c r="D68" s="1338" t="s">
        <v>2685</v>
      </c>
      <c r="E68" s="1339"/>
      <c r="F68" s="1340">
        <v>637596</v>
      </c>
      <c r="G68" s="1335"/>
      <c r="I68" s="1296"/>
    </row>
    <row r="69" spans="1:9">
      <c r="A69" s="1283"/>
      <c r="B69" s="1324">
        <v>62</v>
      </c>
      <c r="C69" s="1320"/>
      <c r="D69" s="1338" t="s">
        <v>2686</v>
      </c>
      <c r="E69" s="1339"/>
      <c r="F69" s="1340">
        <v>-6114350</v>
      </c>
      <c r="G69" s="1335"/>
      <c r="I69" s="1296"/>
    </row>
    <row r="70" spans="1:9">
      <c r="A70" s="1283"/>
      <c r="B70" s="1324">
        <v>63</v>
      </c>
      <c r="C70" s="1320"/>
      <c r="D70" s="1338" t="s">
        <v>2687</v>
      </c>
      <c r="E70" s="1339"/>
      <c r="F70" s="1340">
        <v>101675680</v>
      </c>
      <c r="G70" s="1335"/>
      <c r="I70" s="1296"/>
    </row>
    <row r="71" spans="1:9">
      <c r="A71" s="1283"/>
      <c r="B71" s="1324">
        <v>64</v>
      </c>
      <c r="C71" s="1320"/>
      <c r="D71" s="1338" t="s">
        <v>2688</v>
      </c>
      <c r="E71" s="1339"/>
      <c r="F71" s="1340">
        <v>1771040</v>
      </c>
      <c r="G71" s="1335"/>
      <c r="I71" s="1296"/>
    </row>
    <row r="72" spans="1:9">
      <c r="A72" s="1283"/>
      <c r="B72" s="1324">
        <v>65</v>
      </c>
      <c r="C72" s="1320"/>
      <c r="D72" s="1338" t="s">
        <v>2689</v>
      </c>
      <c r="E72" s="1339"/>
      <c r="F72" s="1340">
        <v>5306439</v>
      </c>
      <c r="G72" s="1335"/>
      <c r="I72" s="1296"/>
    </row>
    <row r="73" spans="1:9">
      <c r="A73" s="1283"/>
      <c r="B73" s="1324">
        <v>66</v>
      </c>
      <c r="C73" s="1320"/>
      <c r="D73" s="1338" t="s">
        <v>2690</v>
      </c>
      <c r="E73" s="1339"/>
      <c r="F73" s="1340">
        <v>21958764</v>
      </c>
      <c r="G73" s="1335"/>
      <c r="I73" s="1296"/>
    </row>
    <row r="74" spans="1:9">
      <c r="A74" s="1283"/>
      <c r="B74" s="1324">
        <v>67</v>
      </c>
      <c r="C74" s="1320"/>
      <c r="D74" s="1338" t="s">
        <v>2691</v>
      </c>
      <c r="E74" s="1339"/>
      <c r="F74" s="1340">
        <v>24223990</v>
      </c>
      <c r="G74" s="1335"/>
      <c r="I74" s="1296"/>
    </row>
    <row r="75" spans="1:9">
      <c r="A75" s="1283"/>
      <c r="B75" s="1324">
        <v>68</v>
      </c>
      <c r="C75" s="1320"/>
      <c r="D75" s="1338" t="s">
        <v>2692</v>
      </c>
      <c r="E75" s="1339"/>
      <c r="F75" s="1340">
        <v>779018</v>
      </c>
      <c r="G75" s="1335"/>
      <c r="I75" s="1296"/>
    </row>
    <row r="76" spans="1:9">
      <c r="A76" s="1283"/>
      <c r="B76" s="1324">
        <v>69</v>
      </c>
      <c r="C76" s="1320"/>
      <c r="D76" s="1338" t="s">
        <v>2693</v>
      </c>
      <c r="E76" s="1339"/>
      <c r="F76" s="1340">
        <v>1982057</v>
      </c>
      <c r="G76" s="1335"/>
    </row>
    <row r="77" spans="1:9">
      <c r="A77" s="1283"/>
      <c r="B77" s="1324">
        <v>70</v>
      </c>
      <c r="C77" s="1320"/>
      <c r="D77" s="1338" t="s">
        <v>2694</v>
      </c>
      <c r="E77" s="1339"/>
      <c r="F77" s="1340">
        <v>223455</v>
      </c>
      <c r="G77" s="1335"/>
    </row>
    <row r="78" spans="1:9">
      <c r="A78" s="1283"/>
      <c r="B78" s="1324">
        <v>71</v>
      </c>
      <c r="C78" s="1320"/>
      <c r="D78" s="1338" t="s">
        <v>2695</v>
      </c>
      <c r="E78" s="1339"/>
      <c r="F78" s="1340">
        <v>-57855350</v>
      </c>
      <c r="G78" s="1335"/>
    </row>
    <row r="79" spans="1:9">
      <c r="A79" s="1283"/>
      <c r="B79" s="1324"/>
      <c r="C79" s="1320"/>
      <c r="D79" s="1338"/>
      <c r="E79" s="1339"/>
      <c r="F79" s="1340"/>
      <c r="G79" s="1335"/>
    </row>
    <row r="80" spans="1:9">
      <c r="A80" s="1283"/>
      <c r="B80" s="1324"/>
      <c r="C80" s="1320"/>
      <c r="D80" s="1338" t="s">
        <v>3017</v>
      </c>
      <c r="E80" s="1339">
        <f>SUM(E8:E79)</f>
        <v>127322190</v>
      </c>
      <c r="F80" s="1565">
        <f>SUM(F8:F79)</f>
        <v>373741495</v>
      </c>
      <c r="G80" s="1335">
        <f>F80/E80</f>
        <v>2.9353995167692295</v>
      </c>
    </row>
    <row r="81" spans="1:7" ht="15.75" thickBot="1">
      <c r="A81" s="1558"/>
      <c r="B81" s="1559"/>
      <c r="C81" s="1560"/>
      <c r="D81" s="1561"/>
      <c r="E81" s="1562"/>
      <c r="F81" s="1563"/>
      <c r="G81" s="1564"/>
    </row>
    <row r="82" spans="1:7" s="163" customFormat="1">
      <c r="A82" s="1320"/>
      <c r="B82" s="1323" t="s">
        <v>2669</v>
      </c>
      <c r="C82" s="1323"/>
      <c r="D82" s="1322"/>
      <c r="E82" s="1322"/>
      <c r="F82" s="1322"/>
      <c r="G82" s="1320"/>
    </row>
    <row r="83" spans="1:7" s="163" customFormat="1">
      <c r="A83" s="1320"/>
      <c r="B83" s="1323"/>
      <c r="C83" s="1323"/>
      <c r="D83" s="1322"/>
      <c r="E83" s="1322" t="s">
        <v>2620</v>
      </c>
      <c r="F83" s="1322"/>
      <c r="G83" s="1320"/>
    </row>
    <row r="84" spans="1:7">
      <c r="A84" s="1283"/>
      <c r="B84" s="1285"/>
      <c r="C84" s="1285"/>
      <c r="D84" s="1285"/>
      <c r="E84" s="1291"/>
      <c r="F84" s="1291"/>
      <c r="G84" s="1291"/>
    </row>
    <row r="85" spans="1:7">
      <c r="A85" s="1283"/>
      <c r="B85" s="1286"/>
      <c r="C85" s="1285"/>
      <c r="D85" s="1295"/>
      <c r="E85" s="1535"/>
      <c r="F85" s="1536"/>
      <c r="G85" s="1537"/>
    </row>
    <row r="86" spans="1:7">
      <c r="A86" s="1283"/>
      <c r="B86" s="1290" t="str">
        <f>A2</f>
        <v>Annual Report of The Brooklyn Union Gas Company d/b/a National Grid New York                                                                                       Year ended December 31, 2016</v>
      </c>
      <c r="C86" s="1285"/>
      <c r="D86" s="1305"/>
      <c r="E86" s="1297"/>
      <c r="F86" s="1306"/>
      <c r="G86" s="1298"/>
    </row>
    <row r="87" spans="1:7">
      <c r="A87" s="1283"/>
      <c r="B87" s="1290"/>
      <c r="C87" s="1285"/>
      <c r="D87" s="1305" t="s">
        <v>2619</v>
      </c>
      <c r="E87" s="1297" t="s">
        <v>2620</v>
      </c>
      <c r="F87" s="1306"/>
      <c r="G87" s="1298"/>
    </row>
    <row r="88" spans="1:7">
      <c r="A88" s="1283"/>
      <c r="B88" s="1290"/>
      <c r="C88" s="1285"/>
      <c r="D88" s="1305"/>
      <c r="E88" s="1297"/>
      <c r="F88" s="1306"/>
      <c r="G88" s="1298"/>
    </row>
    <row r="89" spans="1:7">
      <c r="A89" s="1283"/>
      <c r="B89" s="1290"/>
      <c r="C89" s="1285"/>
      <c r="D89" s="1305"/>
      <c r="E89" s="1297"/>
      <c r="F89" s="1306"/>
      <c r="G89" s="1298"/>
    </row>
    <row r="90" spans="1:7">
      <c r="A90" s="1283"/>
      <c r="B90" s="1290"/>
      <c r="C90" s="1285"/>
      <c r="D90" s="1305"/>
      <c r="E90" s="1297"/>
      <c r="F90" s="1306"/>
      <c r="G90" s="1298"/>
    </row>
    <row r="91" spans="1:7">
      <c r="A91" s="1283"/>
      <c r="B91" s="1290"/>
      <c r="C91" s="1285"/>
      <c r="D91" s="1305"/>
      <c r="E91" s="1297"/>
      <c r="F91" s="1306"/>
      <c r="G91" s="1300" t="s">
        <v>756</v>
      </c>
    </row>
    <row r="92" spans="1:7">
      <c r="A92" s="1283"/>
      <c r="B92" s="1290"/>
      <c r="C92" s="1285"/>
      <c r="D92" s="1305"/>
      <c r="E92" s="1297"/>
      <c r="F92" s="1306"/>
      <c r="G92" s="1299" t="s">
        <v>755</v>
      </c>
    </row>
    <row r="93" spans="1:7">
      <c r="A93" s="1283"/>
      <c r="B93" s="1290" t="s">
        <v>1973</v>
      </c>
      <c r="C93" s="1285"/>
      <c r="D93" s="1295" t="s">
        <v>2185</v>
      </c>
      <c r="E93" s="1297" t="s">
        <v>1687</v>
      </c>
      <c r="F93" s="1306" t="s">
        <v>2621</v>
      </c>
      <c r="G93" s="1299" t="s">
        <v>1687</v>
      </c>
    </row>
    <row r="94" spans="1:7">
      <c r="A94" s="1283"/>
      <c r="B94" s="1290" t="s">
        <v>1419</v>
      </c>
      <c r="C94" s="1285"/>
      <c r="D94" s="1305" t="s">
        <v>2070</v>
      </c>
      <c r="E94" s="1297" t="s">
        <v>2622</v>
      </c>
      <c r="F94" s="1306" t="s">
        <v>2670</v>
      </c>
      <c r="G94" s="1298" t="s">
        <v>2671</v>
      </c>
    </row>
    <row r="95" spans="1:7">
      <c r="A95" s="1283"/>
      <c r="B95" s="1290"/>
      <c r="C95" s="1285"/>
      <c r="D95" s="1305"/>
      <c r="E95" s="1297"/>
      <c r="F95" s="1306"/>
      <c r="G95" s="1298"/>
    </row>
    <row r="96" spans="1:7">
      <c r="A96" s="1283"/>
      <c r="B96" s="1290"/>
      <c r="C96" s="1285"/>
      <c r="D96" s="1295"/>
      <c r="E96" s="1297"/>
      <c r="F96" s="1306"/>
      <c r="G96" s="1300"/>
    </row>
    <row r="97" spans="1:8">
      <c r="A97" s="1283"/>
      <c r="B97" s="1290"/>
      <c r="C97" s="1285"/>
      <c r="D97" s="1305"/>
      <c r="E97" s="1297"/>
      <c r="F97" s="1306"/>
      <c r="G97" s="1298"/>
    </row>
    <row r="98" spans="1:8">
      <c r="A98" s="1283"/>
      <c r="B98" s="1290"/>
      <c r="C98" s="1285"/>
      <c r="D98" s="1295"/>
      <c r="E98" s="1297"/>
      <c r="F98" s="1306"/>
      <c r="G98" s="1298"/>
    </row>
    <row r="99" spans="1:8">
      <c r="A99" s="1283"/>
      <c r="B99" s="1290"/>
      <c r="C99" s="1285"/>
      <c r="D99" s="1295"/>
      <c r="E99" s="1297"/>
      <c r="F99" s="1306"/>
      <c r="G99" s="1298"/>
    </row>
    <row r="100" spans="1:8">
      <c r="A100" s="1283"/>
      <c r="B100" s="1290"/>
      <c r="C100" s="1285"/>
      <c r="D100" s="1305"/>
      <c r="E100" s="1297"/>
      <c r="F100" s="1306"/>
      <c r="G100" s="1298"/>
    </row>
    <row r="101" spans="1:8">
      <c r="A101" s="1283"/>
      <c r="B101" s="1290"/>
      <c r="C101" s="1285"/>
      <c r="D101" s="1305"/>
      <c r="E101" s="1297"/>
      <c r="F101" s="1306"/>
      <c r="G101" s="1298"/>
    </row>
    <row r="102" spans="1:8">
      <c r="A102" s="1283"/>
      <c r="B102" s="1290"/>
      <c r="C102" s="1285"/>
      <c r="D102" s="1305"/>
      <c r="E102" s="1297"/>
      <c r="F102" s="1306"/>
      <c r="G102" s="1298"/>
    </row>
    <row r="103" spans="1:8">
      <c r="A103" s="1283"/>
      <c r="B103" s="1290"/>
      <c r="C103" s="1285"/>
      <c r="D103" s="1305"/>
      <c r="E103" s="1297"/>
      <c r="F103" s="1306"/>
      <c r="G103" s="1298"/>
    </row>
    <row r="104" spans="1:8">
      <c r="A104" s="1283"/>
      <c r="B104" s="1290"/>
      <c r="C104" s="1285"/>
      <c r="D104" s="1305"/>
      <c r="E104" s="1297"/>
      <c r="F104" s="1306"/>
      <c r="G104" s="1298"/>
    </row>
    <row r="105" spans="1:8">
      <c r="A105" s="1283"/>
      <c r="B105" s="1290"/>
      <c r="C105" s="1285"/>
      <c r="D105" s="1305"/>
      <c r="E105" s="1297"/>
      <c r="F105" s="1306"/>
      <c r="G105" s="1298"/>
    </row>
    <row r="106" spans="1:8">
      <c r="A106" s="1283"/>
      <c r="B106" s="1290"/>
      <c r="C106" s="1285"/>
      <c r="D106" s="1305"/>
      <c r="E106" s="1297"/>
      <c r="F106" s="1306"/>
      <c r="G106" s="1298"/>
    </row>
    <row r="107" spans="1:8">
      <c r="A107" s="1283"/>
      <c r="B107" s="1290"/>
      <c r="C107" s="1285"/>
      <c r="D107" s="1305"/>
      <c r="E107" s="1297"/>
      <c r="F107" s="1306"/>
      <c r="G107" s="1298"/>
    </row>
    <row r="108" spans="1:8">
      <c r="A108" s="1283"/>
      <c r="B108" s="1290"/>
      <c r="C108" s="1285"/>
      <c r="D108" s="1307"/>
      <c r="E108" s="1297"/>
      <c r="F108" s="1308"/>
      <c r="G108" s="1298"/>
    </row>
    <row r="109" spans="1:8">
      <c r="A109" s="1283"/>
      <c r="B109" s="1290"/>
      <c r="C109" s="1285"/>
      <c r="D109" s="1305"/>
      <c r="E109" s="1297"/>
      <c r="F109" s="1306"/>
      <c r="G109" s="1298"/>
    </row>
    <row r="110" spans="1:8">
      <c r="A110" s="1283"/>
      <c r="B110" s="1290"/>
      <c r="C110" s="1285"/>
      <c r="D110" s="1295"/>
      <c r="E110" s="1297"/>
      <c r="F110" s="1297"/>
      <c r="G110" s="1298"/>
      <c r="H110" s="1309"/>
    </row>
    <row r="111" spans="1:8">
      <c r="A111" s="1292"/>
      <c r="B111" s="1293"/>
      <c r="C111" s="1294"/>
      <c r="D111" s="1310"/>
      <c r="E111" s="1301"/>
      <c r="F111" s="1311"/>
      <c r="G111" s="1302"/>
    </row>
    <row r="112" spans="1:8">
      <c r="A112" s="1283"/>
      <c r="B112" s="1286"/>
      <c r="C112" s="1285"/>
      <c r="D112" s="1303"/>
      <c r="E112" s="1303"/>
      <c r="F112" s="1303"/>
      <c r="G112" s="1312"/>
    </row>
    <row r="113" spans="1:7">
      <c r="A113" s="1283"/>
      <c r="B113" s="1286"/>
      <c r="C113" s="1285"/>
      <c r="D113" s="1303"/>
      <c r="E113" s="1303"/>
      <c r="F113" s="1303"/>
      <c r="G113" s="1312"/>
    </row>
    <row r="114" spans="1:7">
      <c r="A114" s="1283"/>
      <c r="B114" s="1286"/>
      <c r="C114" s="1286"/>
      <c r="D114" s="1304"/>
      <c r="E114" s="1303"/>
      <c r="F114" s="1304"/>
      <c r="G114" s="1287"/>
    </row>
    <row r="115" spans="1:7" ht="15.75" thickBot="1">
      <c r="A115" s="1313"/>
      <c r="B115" s="1314"/>
      <c r="C115" s="1314"/>
      <c r="D115" s="1315"/>
      <c r="E115" s="1315"/>
      <c r="F115" s="1315"/>
      <c r="G115" s="1316"/>
    </row>
    <row r="117" spans="1:7">
      <c r="E117" s="260"/>
      <c r="F117" s="260"/>
      <c r="G117" s="260"/>
    </row>
    <row r="141" spans="5:5">
      <c r="E141" s="1" t="s">
        <v>2620</v>
      </c>
    </row>
    <row r="145" spans="2:7">
      <c r="B145" s="1" t="str">
        <f>B86</f>
        <v>Annual Report of The Brooklyn Union Gas Company d/b/a National Grid New York                                                                                       Year ended December 31, 2016</v>
      </c>
    </row>
    <row r="146" spans="2:7">
      <c r="D146" s="1" t="s">
        <v>2619</v>
      </c>
      <c r="E146" s="1" t="s">
        <v>2620</v>
      </c>
    </row>
    <row r="154" spans="2:7">
      <c r="G154" s="1" t="s">
        <v>756</v>
      </c>
    </row>
    <row r="155" spans="2:7">
      <c r="G155" s="1" t="s">
        <v>755</v>
      </c>
    </row>
    <row r="156" spans="2:7">
      <c r="B156" s="1" t="s">
        <v>1973</v>
      </c>
      <c r="D156" s="1" t="s">
        <v>2185</v>
      </c>
      <c r="E156" s="1" t="s">
        <v>1687</v>
      </c>
      <c r="F156" s="1" t="s">
        <v>2621</v>
      </c>
      <c r="G156" s="1" t="s">
        <v>1687</v>
      </c>
    </row>
    <row r="157" spans="2:7">
      <c r="B157" s="1" t="s">
        <v>1419</v>
      </c>
      <c r="D157" s="1" t="s">
        <v>2070</v>
      </c>
      <c r="E157" s="1" t="s">
        <v>2622</v>
      </c>
      <c r="F157" s="1" t="s">
        <v>2670</v>
      </c>
      <c r="G157" s="1" t="s">
        <v>2671</v>
      </c>
    </row>
    <row r="208" spans="6:6">
      <c r="F208" s="1" t="s">
        <v>2620</v>
      </c>
    </row>
  </sheetData>
  <pageMargins left="0.5" right="0.5" top="0.5" bottom="0.5" header="0.3" footer="0.3"/>
  <pageSetup scale="56" orientation="portrait" r:id="rId1"/>
  <rowBreaks count="2" manualBreakCount="2">
    <brk id="84" max="5" man="1"/>
    <brk id="142" max="5"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82"/>
  <sheetViews>
    <sheetView defaultGridColor="0" topLeftCell="A28" colorId="22" zoomScale="60" zoomScaleNormal="60" workbookViewId="0">
      <selection activeCell="A26" sqref="A26"/>
    </sheetView>
  </sheetViews>
  <sheetFormatPr defaultColWidth="9.6640625" defaultRowHeight="15"/>
  <cols>
    <col min="1" max="1" width="32.6640625" style="1" customWidth="1"/>
    <col min="2" max="2" width="16.109375" style="1" customWidth="1"/>
    <col min="3" max="3" width="22" style="1" customWidth="1"/>
    <col min="4" max="4" width="20.5546875" style="1" customWidth="1"/>
    <col min="5" max="5" width="28.33203125" style="1" customWidth="1"/>
    <col min="6" max="7" width="35.5546875" style="1" customWidth="1"/>
    <col min="8" max="8" width="22.6640625" style="1" customWidth="1"/>
    <col min="9" max="16384" width="9.6640625" style="1"/>
  </cols>
  <sheetData>
    <row r="1" spans="1:8" ht="24" customHeight="1" thickBot="1">
      <c r="A1" s="2" t="str">
        <f>'Data Sheet'!$A$49</f>
        <v>Annual Report of The Brooklyn Union Gas Company d/b/a National Grid New York</v>
      </c>
      <c r="B1" s="2"/>
      <c r="C1" s="2"/>
      <c r="D1" s="2"/>
      <c r="E1" s="2"/>
      <c r="F1" s="226"/>
      <c r="G1" s="226"/>
      <c r="H1" s="227" t="str">
        <f>'Data Sheet'!$A$45</f>
        <v>Year ended December 31, 2016</v>
      </c>
    </row>
    <row r="2" spans="1:8" ht="16.5" customHeight="1">
      <c r="A2" s="6"/>
      <c r="B2" s="7"/>
      <c r="C2" s="7"/>
      <c r="D2" s="7"/>
      <c r="E2" s="7"/>
      <c r="F2" s="7"/>
      <c r="G2" s="7"/>
      <c r="H2" s="9"/>
    </row>
    <row r="3" spans="1:8" ht="16.5" customHeight="1">
      <c r="A3" s="10" t="s">
        <v>2192</v>
      </c>
      <c r="B3" s="807"/>
      <c r="C3" s="807"/>
      <c r="D3" s="807"/>
      <c r="E3" s="807"/>
      <c r="F3" s="837"/>
      <c r="G3" s="837"/>
      <c r="H3" s="14"/>
    </row>
    <row r="4" spans="1:8" ht="16.5" customHeight="1">
      <c r="A4" s="73"/>
      <c r="B4" s="839"/>
      <c r="C4" s="839"/>
      <c r="D4" s="839"/>
      <c r="E4" s="839"/>
      <c r="F4" s="839"/>
      <c r="G4" s="839"/>
      <c r="H4" s="43"/>
    </row>
    <row r="5" spans="1:8" ht="16.5" customHeight="1">
      <c r="A5" s="73" t="s">
        <v>1057</v>
      </c>
      <c r="B5" s="839"/>
      <c r="C5" s="839"/>
      <c r="D5" s="839"/>
      <c r="E5" s="839"/>
      <c r="F5" s="839"/>
      <c r="G5" s="839"/>
      <c r="H5" s="43"/>
    </row>
    <row r="6" spans="1:8" ht="16.5" customHeight="1">
      <c r="A6" s="73" t="s">
        <v>1058</v>
      </c>
      <c r="B6" s="839"/>
      <c r="C6" s="839"/>
      <c r="D6" s="839"/>
      <c r="E6" s="839"/>
      <c r="F6" s="839"/>
      <c r="G6" s="839"/>
      <c r="H6" s="43"/>
    </row>
    <row r="7" spans="1:8" ht="16.5" customHeight="1">
      <c r="A7" s="73"/>
      <c r="B7" s="839"/>
      <c r="C7" s="839"/>
      <c r="D7" s="839"/>
      <c r="E7" s="839"/>
      <c r="F7" s="839"/>
      <c r="G7" s="839"/>
      <c r="H7" s="43"/>
    </row>
    <row r="8" spans="1:8" ht="16.5" customHeight="1">
      <c r="A8" s="73" t="s">
        <v>1059</v>
      </c>
      <c r="B8" s="839"/>
      <c r="C8" s="839"/>
      <c r="D8" s="839"/>
      <c r="E8" s="839"/>
      <c r="F8" s="839"/>
      <c r="G8" s="839"/>
      <c r="H8" s="43"/>
    </row>
    <row r="9" spans="1:8" ht="16.5" customHeight="1">
      <c r="A9" s="73" t="s">
        <v>1060</v>
      </c>
      <c r="B9" s="839"/>
      <c r="C9" s="839"/>
      <c r="D9" s="839"/>
      <c r="E9" s="839"/>
      <c r="F9" s="839"/>
      <c r="G9" s="839"/>
      <c r="H9" s="43"/>
    </row>
    <row r="10" spans="1:8" ht="16.5" customHeight="1">
      <c r="A10" s="779"/>
      <c r="B10" s="91"/>
      <c r="C10" s="91"/>
      <c r="D10" s="91"/>
      <c r="E10" s="91"/>
      <c r="F10" s="91"/>
      <c r="G10" s="91"/>
      <c r="H10" s="92"/>
    </row>
    <row r="11" spans="1:8" ht="16.5" customHeight="1">
      <c r="A11" s="73"/>
      <c r="B11" s="839"/>
      <c r="C11" s="839"/>
      <c r="D11" s="839"/>
      <c r="E11" s="839"/>
      <c r="F11" s="839"/>
      <c r="G11" s="839"/>
      <c r="H11" s="1347"/>
    </row>
    <row r="12" spans="1:8" ht="16.5" customHeight="1">
      <c r="A12" s="73"/>
      <c r="B12" s="1348" t="s">
        <v>2696</v>
      </c>
      <c r="C12" s="1348" t="s">
        <v>3075</v>
      </c>
      <c r="D12" s="1348" t="s">
        <v>2697</v>
      </c>
      <c r="E12" s="839"/>
      <c r="F12" s="1348" t="s">
        <v>2698</v>
      </c>
      <c r="G12" s="1348" t="s">
        <v>2699</v>
      </c>
      <c r="H12" s="1347" t="s">
        <v>3013</v>
      </c>
    </row>
    <row r="13" spans="1:8" ht="16.5" customHeight="1">
      <c r="A13" s="1349" t="s">
        <v>2700</v>
      </c>
      <c r="B13" s="1348" t="s">
        <v>2701</v>
      </c>
      <c r="C13" s="1348" t="s">
        <v>2704</v>
      </c>
      <c r="D13" s="1348" t="s">
        <v>2702</v>
      </c>
      <c r="E13" s="1348" t="s">
        <v>2703</v>
      </c>
      <c r="F13" s="1348" t="s">
        <v>3016</v>
      </c>
      <c r="G13" s="1348" t="s">
        <v>2704</v>
      </c>
      <c r="H13" s="1347" t="s">
        <v>2705</v>
      </c>
    </row>
    <row r="14" spans="1:8" ht="16.5" customHeight="1">
      <c r="A14" s="73"/>
      <c r="B14" s="839"/>
      <c r="C14" s="839"/>
      <c r="D14" s="844"/>
      <c r="E14" s="839"/>
      <c r="F14" s="839"/>
      <c r="G14" s="839"/>
      <c r="H14" s="43"/>
    </row>
    <row r="15" spans="1:8" ht="16.5" customHeight="1">
      <c r="A15" s="73"/>
      <c r="B15" s="844"/>
      <c r="C15" s="844"/>
      <c r="D15" s="1350"/>
      <c r="E15" s="844"/>
      <c r="F15" s="844"/>
      <c r="G15" s="1351"/>
      <c r="H15" s="31"/>
    </row>
    <row r="16" spans="1:8" ht="21.75" customHeight="1">
      <c r="A16" s="272" t="s">
        <v>2706</v>
      </c>
      <c r="B16" s="844" t="s">
        <v>2707</v>
      </c>
      <c r="C16" s="1355">
        <v>42675</v>
      </c>
      <c r="D16" s="1350" t="s">
        <v>2714</v>
      </c>
      <c r="E16" s="844" t="s">
        <v>2708</v>
      </c>
      <c r="F16" s="844" t="s">
        <v>2708</v>
      </c>
      <c r="G16" s="1355">
        <v>43039</v>
      </c>
      <c r="H16" s="31" t="s">
        <v>2708</v>
      </c>
    </row>
    <row r="17" spans="1:8" ht="21.75" customHeight="1">
      <c r="A17" s="272" t="s">
        <v>2709</v>
      </c>
      <c r="B17" s="1352" t="s">
        <v>2710</v>
      </c>
      <c r="C17" s="1355">
        <v>42675</v>
      </c>
      <c r="D17" s="1350" t="s">
        <v>2714</v>
      </c>
      <c r="E17" s="844" t="s">
        <v>2708</v>
      </c>
      <c r="F17" s="844" t="s">
        <v>2708</v>
      </c>
      <c r="G17" s="1355">
        <v>43039</v>
      </c>
      <c r="H17" s="31" t="s">
        <v>2708</v>
      </c>
    </row>
    <row r="18" spans="1:8" ht="21.75" customHeight="1">
      <c r="A18" s="639" t="s">
        <v>2711</v>
      </c>
      <c r="B18" s="1352" t="s">
        <v>2707</v>
      </c>
      <c r="C18" s="1355">
        <v>42675</v>
      </c>
      <c r="D18" s="1353" t="s">
        <v>2714</v>
      </c>
      <c r="E18" s="1352" t="s">
        <v>2708</v>
      </c>
      <c r="F18" s="1352" t="s">
        <v>2708</v>
      </c>
      <c r="G18" s="1355">
        <v>42674</v>
      </c>
      <c r="H18" s="359" t="s">
        <v>2708</v>
      </c>
    </row>
    <row r="19" spans="1:8" ht="21.75" customHeight="1">
      <c r="A19" s="639" t="s">
        <v>2712</v>
      </c>
      <c r="B19" s="1352" t="s">
        <v>2713</v>
      </c>
      <c r="C19" s="1355">
        <v>42675</v>
      </c>
      <c r="D19" s="1353" t="s">
        <v>2714</v>
      </c>
      <c r="E19" s="1352" t="s">
        <v>2708</v>
      </c>
      <c r="F19" s="1352" t="s">
        <v>2708</v>
      </c>
      <c r="G19" s="1355">
        <v>42674</v>
      </c>
      <c r="H19" s="359" t="s">
        <v>2708</v>
      </c>
    </row>
    <row r="20" spans="1:8">
      <c r="A20" s="639"/>
      <c r="B20" s="1352"/>
      <c r="C20" s="1352"/>
      <c r="D20" s="1353"/>
      <c r="E20" s="1352"/>
      <c r="F20" s="1352"/>
      <c r="G20" s="1354"/>
      <c r="H20" s="359"/>
    </row>
    <row r="21" spans="1:8">
      <c r="A21" s="73"/>
      <c r="B21" s="839"/>
      <c r="C21" s="839"/>
      <c r="D21" s="839"/>
      <c r="E21" s="839"/>
      <c r="F21" s="839"/>
      <c r="G21" s="839"/>
      <c r="H21" s="43"/>
    </row>
    <row r="22" spans="1:8">
      <c r="A22" s="73"/>
      <c r="B22" s="839"/>
      <c r="C22" s="839"/>
      <c r="D22" s="839"/>
      <c r="E22" s="839"/>
      <c r="F22" s="839"/>
      <c r="G22" s="839"/>
      <c r="H22" s="43"/>
    </row>
    <row r="23" spans="1:8">
      <c r="A23" s="73"/>
      <c r="B23" s="839"/>
      <c r="C23" s="839"/>
      <c r="D23" s="839"/>
      <c r="E23" s="839"/>
      <c r="F23" s="839"/>
      <c r="G23" s="839"/>
      <c r="H23" s="43"/>
    </row>
    <row r="24" spans="1:8">
      <c r="A24" s="73"/>
      <c r="B24" s="839"/>
      <c r="C24" s="839"/>
      <c r="D24" s="839"/>
      <c r="E24" s="839"/>
      <c r="F24" s="839"/>
      <c r="G24" s="839"/>
      <c r="H24" s="43"/>
    </row>
    <row r="25" spans="1:8">
      <c r="A25" s="73"/>
      <c r="B25" s="839"/>
      <c r="C25" s="839"/>
      <c r="D25" s="839"/>
      <c r="E25" s="839"/>
      <c r="F25" s="839"/>
      <c r="G25" s="839"/>
      <c r="H25" s="43"/>
    </row>
    <row r="26" spans="1:8">
      <c r="A26" s="73"/>
      <c r="B26" s="839"/>
      <c r="C26" s="839"/>
      <c r="D26" s="839"/>
      <c r="E26" s="839"/>
      <c r="F26" s="839"/>
      <c r="G26" s="839"/>
      <c r="H26" s="43"/>
    </row>
    <row r="27" spans="1:8">
      <c r="A27" s="73"/>
      <c r="B27" s="839"/>
      <c r="C27" s="839"/>
      <c r="D27" s="839"/>
      <c r="E27" s="839"/>
      <c r="F27" s="839"/>
      <c r="G27" s="839"/>
      <c r="H27" s="43"/>
    </row>
    <row r="28" spans="1:8">
      <c r="A28" s="73"/>
      <c r="B28" s="839"/>
      <c r="C28" s="839"/>
      <c r="D28" s="839"/>
      <c r="E28" s="839"/>
      <c r="F28" s="839"/>
      <c r="G28" s="839"/>
      <c r="H28" s="43"/>
    </row>
    <row r="29" spans="1:8">
      <c r="A29" s="73"/>
      <c r="B29" s="839"/>
      <c r="C29" s="839"/>
      <c r="D29" s="839"/>
      <c r="E29" s="839"/>
      <c r="F29" s="839"/>
      <c r="G29" s="839"/>
      <c r="H29" s="43"/>
    </row>
    <row r="30" spans="1:8">
      <c r="A30" s="73"/>
      <c r="B30" s="839"/>
      <c r="C30" s="839"/>
      <c r="D30" s="839"/>
      <c r="E30" s="839"/>
      <c r="F30" s="839"/>
      <c r="G30" s="839"/>
      <c r="H30" s="43"/>
    </row>
    <row r="31" spans="1:8">
      <c r="A31" s="73"/>
      <c r="B31" s="839"/>
      <c r="C31" s="839"/>
      <c r="D31" s="839"/>
      <c r="E31" s="839"/>
      <c r="F31" s="839"/>
      <c r="G31" s="839"/>
      <c r="H31" s="43"/>
    </row>
    <row r="32" spans="1:8">
      <c r="A32" s="73"/>
      <c r="B32" s="839"/>
      <c r="C32" s="839"/>
      <c r="D32" s="839"/>
      <c r="E32" s="839"/>
      <c r="F32" s="839"/>
      <c r="G32" s="839"/>
      <c r="H32" s="43"/>
    </row>
    <row r="33" spans="1:8">
      <c r="A33" s="73"/>
      <c r="B33" s="839"/>
      <c r="C33" s="839"/>
      <c r="D33" s="839"/>
      <c r="E33" s="839"/>
      <c r="F33" s="839"/>
      <c r="G33" s="839"/>
      <c r="H33" s="43"/>
    </row>
    <row r="34" spans="1:8">
      <c r="A34" s="73"/>
      <c r="B34" s="839"/>
      <c r="C34" s="839"/>
      <c r="D34" s="839"/>
      <c r="E34" s="839"/>
      <c r="F34" s="839"/>
      <c r="G34" s="839"/>
      <c r="H34" s="43"/>
    </row>
    <row r="35" spans="1:8">
      <c r="A35" s="73"/>
      <c r="B35" s="839"/>
      <c r="C35" s="839"/>
      <c r="D35" s="839"/>
      <c r="E35" s="839"/>
      <c r="F35" s="839"/>
      <c r="G35" s="839"/>
      <c r="H35" s="43"/>
    </row>
    <row r="36" spans="1:8">
      <c r="A36" s="73"/>
      <c r="B36" s="839"/>
      <c r="C36" s="839"/>
      <c r="D36" s="839"/>
      <c r="E36" s="839"/>
      <c r="F36" s="839"/>
      <c r="G36" s="839"/>
      <c r="H36" s="43"/>
    </row>
    <row r="37" spans="1:8">
      <c r="A37" s="73"/>
      <c r="B37" s="839"/>
      <c r="C37" s="839"/>
      <c r="D37" s="839"/>
      <c r="E37" s="839"/>
      <c r="F37" s="839"/>
      <c r="G37" s="839"/>
      <c r="H37" s="43"/>
    </row>
    <row r="38" spans="1:8">
      <c r="A38" s="73"/>
      <c r="B38" s="839"/>
      <c r="C38" s="839"/>
      <c r="D38" s="839"/>
      <c r="E38" s="839"/>
      <c r="F38" s="839"/>
      <c r="G38" s="839"/>
      <c r="H38" s="43"/>
    </row>
    <row r="39" spans="1:8">
      <c r="A39" s="73"/>
      <c r="B39" s="839"/>
      <c r="C39" s="839"/>
      <c r="D39" s="839"/>
      <c r="E39" s="839"/>
      <c r="F39" s="839"/>
      <c r="G39" s="839"/>
      <c r="H39" s="43"/>
    </row>
    <row r="40" spans="1:8">
      <c r="A40" s="73"/>
      <c r="B40" s="839"/>
      <c r="C40" s="839"/>
      <c r="D40" s="839"/>
      <c r="E40" s="839"/>
      <c r="F40" s="839"/>
      <c r="G40" s="839"/>
      <c r="H40" s="43"/>
    </row>
    <row r="41" spans="1:8">
      <c r="A41" s="73"/>
      <c r="B41" s="839"/>
      <c r="C41" s="839"/>
      <c r="D41" s="839"/>
      <c r="E41" s="839"/>
      <c r="F41" s="839"/>
      <c r="G41" s="839"/>
      <c r="H41" s="43"/>
    </row>
    <row r="42" spans="1:8">
      <c r="A42" s="73"/>
      <c r="B42" s="839"/>
      <c r="C42" s="839"/>
      <c r="D42" s="839"/>
      <c r="E42" s="839"/>
      <c r="F42" s="839"/>
      <c r="G42" s="839"/>
      <c r="H42" s="43"/>
    </row>
    <row r="43" spans="1:8">
      <c r="A43" s="73"/>
      <c r="B43" s="839"/>
      <c r="C43" s="839"/>
      <c r="D43" s="839"/>
      <c r="E43" s="839"/>
      <c r="F43" s="839"/>
      <c r="G43" s="839"/>
      <c r="H43" s="43"/>
    </row>
    <row r="44" spans="1:8">
      <c r="A44" s="73"/>
      <c r="B44" s="839"/>
      <c r="C44" s="839"/>
      <c r="D44" s="839"/>
      <c r="E44" s="839"/>
      <c r="F44" s="839"/>
      <c r="G44" s="839"/>
      <c r="H44" s="43"/>
    </row>
    <row r="45" spans="1:8">
      <c r="A45" s="73"/>
      <c r="B45" s="839"/>
      <c r="C45" s="839"/>
      <c r="D45" s="839"/>
      <c r="E45" s="839"/>
      <c r="F45" s="839"/>
      <c r="G45" s="839"/>
      <c r="H45" s="43"/>
    </row>
    <row r="46" spans="1:8">
      <c r="A46" s="73"/>
      <c r="B46" s="839"/>
      <c r="C46" s="839"/>
      <c r="D46" s="839"/>
      <c r="E46" s="839"/>
      <c r="F46" s="839"/>
      <c r="G46" s="839"/>
      <c r="H46" s="43"/>
    </row>
    <row r="47" spans="1:8">
      <c r="A47" s="73"/>
      <c r="B47" s="839"/>
      <c r="C47" s="839"/>
      <c r="D47" s="839"/>
      <c r="E47" s="839"/>
      <c r="F47" s="839"/>
      <c r="G47" s="839"/>
      <c r="H47" s="43"/>
    </row>
    <row r="48" spans="1:8">
      <c r="A48" s="73"/>
      <c r="B48" s="839"/>
      <c r="C48" s="839"/>
      <c r="D48" s="839"/>
      <c r="E48" s="839"/>
      <c r="F48" s="839"/>
      <c r="G48" s="839"/>
      <c r="H48" s="43"/>
    </row>
    <row r="49" spans="1:8">
      <c r="A49" s="73"/>
      <c r="B49" s="839"/>
      <c r="C49" s="839"/>
      <c r="D49" s="839"/>
      <c r="E49" s="839"/>
      <c r="F49" s="839"/>
      <c r="G49" s="839"/>
      <c r="H49" s="43"/>
    </row>
    <row r="50" spans="1:8">
      <c r="A50" s="73"/>
      <c r="B50" s="839"/>
      <c r="C50" s="839"/>
      <c r="D50" s="839"/>
      <c r="E50" s="839"/>
      <c r="F50" s="839"/>
      <c r="G50" s="839"/>
      <c r="H50" s="43"/>
    </row>
    <row r="51" spans="1:8">
      <c r="A51" s="73"/>
      <c r="B51" s="839"/>
      <c r="C51" s="839"/>
      <c r="D51" s="839"/>
      <c r="E51" s="839"/>
      <c r="F51" s="839"/>
      <c r="G51" s="839"/>
      <c r="H51" s="43"/>
    </row>
    <row r="52" spans="1:8">
      <c r="A52" s="73"/>
      <c r="B52" s="839"/>
      <c r="C52" s="839"/>
      <c r="D52" s="839"/>
      <c r="E52" s="839"/>
      <c r="F52" s="839"/>
      <c r="G52" s="839"/>
      <c r="H52" s="43"/>
    </row>
    <row r="53" spans="1:8">
      <c r="A53" s="73"/>
      <c r="B53" s="839"/>
      <c r="C53" s="839"/>
      <c r="D53" s="839"/>
      <c r="E53" s="839"/>
      <c r="F53" s="839"/>
      <c r="G53" s="839"/>
      <c r="H53" s="43"/>
    </row>
    <row r="54" spans="1:8">
      <c r="A54" s="73"/>
      <c r="B54" s="839"/>
      <c r="C54" s="839"/>
      <c r="D54" s="839"/>
      <c r="E54" s="839"/>
      <c r="F54" s="839"/>
      <c r="G54" s="839"/>
      <c r="H54" s="43"/>
    </row>
    <row r="55" spans="1:8">
      <c r="A55" s="73"/>
      <c r="B55" s="839"/>
      <c r="C55" s="839"/>
      <c r="D55" s="839"/>
      <c r="E55" s="839"/>
      <c r="F55" s="839"/>
      <c r="G55" s="839"/>
      <c r="H55" s="43"/>
    </row>
    <row r="56" spans="1:8">
      <c r="A56" s="73"/>
      <c r="B56" s="839"/>
      <c r="C56" s="839"/>
      <c r="D56" s="839"/>
      <c r="E56" s="839"/>
      <c r="F56" s="839"/>
      <c r="G56" s="839"/>
      <c r="H56" s="43"/>
    </row>
    <row r="57" spans="1:8">
      <c r="A57" s="73"/>
      <c r="B57" s="839"/>
      <c r="C57" s="839"/>
      <c r="D57" s="839"/>
      <c r="E57" s="839"/>
      <c r="F57" s="839"/>
      <c r="G57" s="839"/>
      <c r="H57" s="43"/>
    </row>
    <row r="58" spans="1:8">
      <c r="A58" s="73"/>
      <c r="B58" s="839"/>
      <c r="C58" s="839"/>
      <c r="D58" s="839"/>
      <c r="E58" s="839"/>
      <c r="F58" s="839"/>
      <c r="G58" s="839"/>
      <c r="H58" s="43"/>
    </row>
    <row r="59" spans="1:8">
      <c r="A59" s="73"/>
      <c r="B59" s="839"/>
      <c r="C59" s="839"/>
      <c r="D59" s="839"/>
      <c r="E59" s="839"/>
      <c r="F59" s="839"/>
      <c r="G59" s="839"/>
      <c r="H59" s="43"/>
    </row>
    <row r="60" spans="1:8">
      <c r="A60" s="73"/>
      <c r="B60" s="839"/>
      <c r="C60" s="839"/>
      <c r="D60" s="839"/>
      <c r="E60" s="839"/>
      <c r="F60" s="839"/>
      <c r="G60" s="839"/>
      <c r="H60" s="43"/>
    </row>
    <row r="61" spans="1:8">
      <c r="A61" s="73"/>
      <c r="B61" s="839"/>
      <c r="C61" s="839"/>
      <c r="D61" s="839"/>
      <c r="E61" s="839"/>
      <c r="F61" s="839"/>
      <c r="G61" s="839"/>
      <c r="H61" s="43"/>
    </row>
    <row r="62" spans="1:8">
      <c r="A62" s="73"/>
      <c r="B62" s="839"/>
      <c r="C62" s="839"/>
      <c r="D62" s="839"/>
      <c r="E62" s="839"/>
      <c r="F62" s="839"/>
      <c r="G62" s="839"/>
      <c r="H62" s="43"/>
    </row>
    <row r="63" spans="1:8">
      <c r="A63" s="73"/>
      <c r="B63" s="839"/>
      <c r="C63" s="839"/>
      <c r="D63" s="839"/>
      <c r="E63" s="839"/>
      <c r="F63" s="839"/>
      <c r="G63" s="839"/>
      <c r="H63" s="43"/>
    </row>
    <row r="64" spans="1:8" ht="15.75" thickBot="1">
      <c r="A64" s="74"/>
      <c r="B64" s="75"/>
      <c r="C64" s="75"/>
      <c r="D64" s="75"/>
      <c r="E64" s="75"/>
      <c r="F64" s="75"/>
      <c r="G64" s="75"/>
      <c r="H64" s="77"/>
    </row>
    <row r="65" spans="1:8">
      <c r="H65" s="1" t="s">
        <v>1935</v>
      </c>
    </row>
    <row r="66" spans="1:8">
      <c r="A66" s="13" t="s">
        <v>1061</v>
      </c>
      <c r="B66" s="13"/>
      <c r="C66" s="13"/>
      <c r="D66" s="13"/>
      <c r="E66" s="13"/>
      <c r="F66" s="13"/>
      <c r="G66" s="13"/>
      <c r="H66" s="13"/>
    </row>
    <row r="74" spans="1:8">
      <c r="A74" s="113"/>
      <c r="B74" s="113"/>
      <c r="C74" s="113"/>
      <c r="D74" s="113"/>
      <c r="E74" s="113"/>
    </row>
    <row r="77" spans="1:8">
      <c r="A77" s="113"/>
      <c r="B77" s="113"/>
      <c r="C77" s="113"/>
      <c r="D77" s="113"/>
      <c r="E77" s="113"/>
    </row>
    <row r="78" spans="1:8">
      <c r="A78" s="113"/>
      <c r="B78" s="113"/>
      <c r="C78" s="113"/>
      <c r="D78" s="113"/>
      <c r="E78" s="113"/>
    </row>
    <row r="79" spans="1:8">
      <c r="A79" s="113"/>
      <c r="B79" s="113"/>
      <c r="C79" s="113"/>
      <c r="D79" s="113"/>
      <c r="E79" s="113"/>
    </row>
    <row r="80" spans="1:8">
      <c r="A80" s="113"/>
      <c r="B80" s="113"/>
      <c r="C80" s="113"/>
      <c r="D80" s="113"/>
      <c r="E80" s="113"/>
    </row>
    <row r="81" spans="1:5">
      <c r="A81" s="113"/>
      <c r="B81" s="113"/>
      <c r="C81" s="113"/>
      <c r="D81" s="113"/>
      <c r="E81" s="113"/>
    </row>
    <row r="82" spans="1:5">
      <c r="A82" s="113"/>
      <c r="B82" s="113"/>
      <c r="C82" s="113"/>
      <c r="D82" s="113"/>
      <c r="E82" s="113"/>
    </row>
  </sheetData>
  <printOptions horizontalCentered="1" verticalCentered="1"/>
  <pageMargins left="0.5" right="0.5" top="0.5" bottom="0.5" header="0" footer="0"/>
  <pageSetup scale="5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61"/>
  <sheetViews>
    <sheetView defaultGridColor="0" colorId="22" zoomScale="70" zoomScaleNormal="70" workbookViewId="0">
      <selection activeCell="G61" sqref="G61"/>
    </sheetView>
  </sheetViews>
  <sheetFormatPr defaultColWidth="9.6640625" defaultRowHeight="15"/>
  <cols>
    <col min="1" max="1" width="4.6640625" style="1" customWidth="1"/>
    <col min="2" max="2" width="35.6640625" style="1" customWidth="1"/>
    <col min="3" max="3" width="20.6640625" style="1" customWidth="1"/>
    <col min="4" max="4" width="15.6640625" style="1" customWidth="1"/>
    <col min="5" max="5" width="20.6640625" style="1" customWidth="1"/>
    <col min="6" max="7" width="15.6640625" style="1" customWidth="1"/>
    <col min="8" max="8" width="20.6640625" style="1" customWidth="1"/>
    <col min="9" max="16384" width="9.6640625" style="1"/>
  </cols>
  <sheetData>
    <row r="1" spans="1:7" ht="15.75" thickBot="1">
      <c r="A1" s="2" t="str">
        <f>'Data Sheet'!$A$49</f>
        <v>Annual Report of The Brooklyn Union Gas Company d/b/a National Grid New York</v>
      </c>
      <c r="F1" s="226" t="str">
        <f>'Data Sheet'!$A$45</f>
        <v>Year ended December 31, 2016</v>
      </c>
      <c r="G1" s="13"/>
    </row>
    <row r="2" spans="1:7">
      <c r="A2" s="6"/>
      <c r="B2" s="7"/>
      <c r="C2" s="7"/>
      <c r="D2" s="7"/>
      <c r="E2" s="7"/>
      <c r="F2" s="7"/>
      <c r="G2" s="9"/>
    </row>
    <row r="3" spans="1:7" ht="15.75">
      <c r="A3" s="10" t="s">
        <v>690</v>
      </c>
      <c r="B3" s="13"/>
      <c r="C3" s="13"/>
      <c r="D3" s="13"/>
      <c r="E3" s="13"/>
      <c r="F3" s="13"/>
      <c r="G3" s="14"/>
    </row>
    <row r="4" spans="1:7">
      <c r="A4" s="1356" t="s">
        <v>691</v>
      </c>
      <c r="B4" s="13"/>
      <c r="C4" s="13"/>
      <c r="D4" s="13"/>
      <c r="E4" s="13"/>
      <c r="F4" s="13"/>
      <c r="G4" s="14"/>
    </row>
    <row r="5" spans="1:7">
      <c r="A5" s="1356"/>
      <c r="B5" s="13"/>
      <c r="C5" s="13"/>
      <c r="D5" s="13"/>
      <c r="E5" s="13"/>
      <c r="F5" s="13"/>
      <c r="G5" s="14"/>
    </row>
    <row r="6" spans="1:7">
      <c r="A6" s="73"/>
      <c r="B6" s="1" t="s">
        <v>692</v>
      </c>
      <c r="G6" s="43"/>
    </row>
    <row r="7" spans="1:7">
      <c r="A7" s="73"/>
      <c r="B7" s="1" t="s">
        <v>199</v>
      </c>
      <c r="G7" s="43"/>
    </row>
    <row r="8" spans="1:7">
      <c r="A8" s="270"/>
      <c r="B8" s="23"/>
      <c r="C8" s="23"/>
      <c r="D8" s="23"/>
      <c r="E8" s="23"/>
      <c r="F8" s="23"/>
      <c r="G8" s="24"/>
    </row>
    <row r="9" spans="1:7">
      <c r="A9" s="779"/>
      <c r="B9" s="274" t="s">
        <v>200</v>
      </c>
      <c r="C9" s="626" t="s">
        <v>201</v>
      </c>
      <c r="D9" s="1357"/>
      <c r="E9" s="626" t="s">
        <v>202</v>
      </c>
      <c r="F9" s="1357"/>
      <c r="G9" s="31" t="s">
        <v>203</v>
      </c>
    </row>
    <row r="10" spans="1:7">
      <c r="A10" s="272" t="s">
        <v>1973</v>
      </c>
      <c r="B10" s="274" t="s">
        <v>204</v>
      </c>
      <c r="C10" s="42"/>
      <c r="D10" s="42"/>
      <c r="E10" s="42"/>
      <c r="F10" s="42"/>
      <c r="G10" s="31" t="s">
        <v>205</v>
      </c>
    </row>
    <row r="11" spans="1:7">
      <c r="A11" s="272" t="s">
        <v>1979</v>
      </c>
      <c r="B11" s="83"/>
      <c r="C11" s="30" t="s">
        <v>206</v>
      </c>
      <c r="D11" s="30" t="s">
        <v>759</v>
      </c>
      <c r="E11" s="30" t="s">
        <v>207</v>
      </c>
      <c r="F11" s="30" t="s">
        <v>759</v>
      </c>
      <c r="G11" s="31" t="s">
        <v>208</v>
      </c>
    </row>
    <row r="12" spans="1:7">
      <c r="A12" s="270"/>
      <c r="B12" s="301" t="s">
        <v>2070</v>
      </c>
      <c r="C12" s="37" t="s">
        <v>2071</v>
      </c>
      <c r="D12" s="37" t="s">
        <v>514</v>
      </c>
      <c r="E12" s="37" t="s">
        <v>1926</v>
      </c>
      <c r="F12" s="37" t="s">
        <v>1335</v>
      </c>
      <c r="G12" s="38" t="s">
        <v>1336</v>
      </c>
    </row>
    <row r="13" spans="1:7">
      <c r="A13" s="272">
        <v>1</v>
      </c>
      <c r="B13" s="435"/>
      <c r="C13" s="80"/>
      <c r="D13" s="1119"/>
      <c r="E13" s="80"/>
      <c r="F13" s="1119"/>
      <c r="G13" s="1599">
        <f t="shared" ref="G13:G44" si="0">D13-F13</f>
        <v>0</v>
      </c>
    </row>
    <row r="14" spans="1:7">
      <c r="A14" s="272">
        <v>2</v>
      </c>
      <c r="B14" s="1358" t="s">
        <v>2915</v>
      </c>
      <c r="C14" s="80"/>
      <c r="D14" s="1119"/>
      <c r="E14" s="1220"/>
      <c r="F14" s="1119"/>
      <c r="G14" s="1599">
        <f t="shared" si="0"/>
        <v>0</v>
      </c>
    </row>
    <row r="15" spans="1:7">
      <c r="A15" s="272">
        <v>3</v>
      </c>
      <c r="B15" s="84"/>
      <c r="C15" s="80"/>
      <c r="D15" s="1119"/>
      <c r="E15" s="1220"/>
      <c r="F15" s="1119"/>
      <c r="G15" s="1599">
        <f t="shared" si="0"/>
        <v>0</v>
      </c>
    </row>
    <row r="16" spans="1:7">
      <c r="A16" s="272">
        <v>4</v>
      </c>
      <c r="B16" s="84"/>
      <c r="C16" s="80"/>
      <c r="D16" s="1119"/>
      <c r="E16" s="80"/>
      <c r="F16" s="1119"/>
      <c r="G16" s="1599">
        <f t="shared" si="0"/>
        <v>0</v>
      </c>
    </row>
    <row r="17" spans="1:7">
      <c r="A17" s="272">
        <v>5</v>
      </c>
      <c r="B17" s="84"/>
      <c r="C17" s="80"/>
      <c r="D17" s="1119"/>
      <c r="E17" s="80"/>
      <c r="F17" s="1119"/>
      <c r="G17" s="1599">
        <f t="shared" si="0"/>
        <v>0</v>
      </c>
    </row>
    <row r="18" spans="1:7">
      <c r="A18" s="272">
        <v>6</v>
      </c>
      <c r="B18" s="84"/>
      <c r="C18" s="80"/>
      <c r="D18" s="1119"/>
      <c r="E18" s="80"/>
      <c r="F18" s="1119"/>
      <c r="G18" s="1599">
        <f t="shared" si="0"/>
        <v>0</v>
      </c>
    </row>
    <row r="19" spans="1:7">
      <c r="A19" s="272">
        <v>7</v>
      </c>
      <c r="B19" s="84"/>
      <c r="C19" s="80"/>
      <c r="D19" s="1119"/>
      <c r="E19" s="80"/>
      <c r="F19" s="1119"/>
      <c r="G19" s="1599">
        <f t="shared" si="0"/>
        <v>0</v>
      </c>
    </row>
    <row r="20" spans="1:7">
      <c r="A20" s="272">
        <v>8</v>
      </c>
      <c r="B20" s="84"/>
      <c r="C20" s="80"/>
      <c r="D20" s="1119"/>
      <c r="E20" s="80"/>
      <c r="F20" s="1119"/>
      <c r="G20" s="1599">
        <f t="shared" si="0"/>
        <v>0</v>
      </c>
    </row>
    <row r="21" spans="1:7">
      <c r="A21" s="272">
        <v>9</v>
      </c>
      <c r="B21" s="84"/>
      <c r="C21" s="80"/>
      <c r="D21" s="1119"/>
      <c r="E21" s="1220"/>
      <c r="F21" s="1119"/>
      <c r="G21" s="1599">
        <f t="shared" si="0"/>
        <v>0</v>
      </c>
    </row>
    <row r="22" spans="1:7">
      <c r="A22" s="272">
        <v>10</v>
      </c>
      <c r="B22" s="84"/>
      <c r="C22" s="80"/>
      <c r="D22" s="1119"/>
      <c r="E22" s="80"/>
      <c r="F22" s="1119"/>
      <c r="G22" s="1599">
        <f t="shared" si="0"/>
        <v>0</v>
      </c>
    </row>
    <row r="23" spans="1:7">
      <c r="A23" s="272">
        <v>11</v>
      </c>
      <c r="B23" s="84"/>
      <c r="C23" s="80"/>
      <c r="D23" s="1119"/>
      <c r="E23" s="80"/>
      <c r="F23" s="1119"/>
      <c r="G23" s="1599">
        <f t="shared" si="0"/>
        <v>0</v>
      </c>
    </row>
    <row r="24" spans="1:7">
      <c r="A24" s="272">
        <v>12</v>
      </c>
      <c r="B24" s="84"/>
      <c r="C24" s="80"/>
      <c r="D24" s="1119"/>
      <c r="E24" s="80"/>
      <c r="F24" s="1119"/>
      <c r="G24" s="1599">
        <f t="shared" si="0"/>
        <v>0</v>
      </c>
    </row>
    <row r="25" spans="1:7">
      <c r="A25" s="272">
        <v>13</v>
      </c>
      <c r="B25" s="84"/>
      <c r="C25" s="80"/>
      <c r="D25" s="1119"/>
      <c r="E25" s="80"/>
      <c r="F25" s="1119"/>
      <c r="G25" s="1599">
        <f t="shared" si="0"/>
        <v>0</v>
      </c>
    </row>
    <row r="26" spans="1:7">
      <c r="A26" s="272">
        <v>14</v>
      </c>
      <c r="B26" s="84"/>
      <c r="C26" s="80"/>
      <c r="D26" s="1119"/>
      <c r="E26" s="80"/>
      <c r="F26" s="1119"/>
      <c r="G26" s="1599">
        <f t="shared" si="0"/>
        <v>0</v>
      </c>
    </row>
    <row r="27" spans="1:7">
      <c r="A27" s="272">
        <v>15</v>
      </c>
      <c r="B27" s="84"/>
      <c r="C27" s="80"/>
      <c r="D27" s="1119"/>
      <c r="E27" s="80"/>
      <c r="F27" s="1119"/>
      <c r="G27" s="1599">
        <f t="shared" si="0"/>
        <v>0</v>
      </c>
    </row>
    <row r="28" spans="1:7">
      <c r="A28" s="272">
        <v>16</v>
      </c>
      <c r="B28" s="84"/>
      <c r="C28" s="80"/>
      <c r="D28" s="1119"/>
      <c r="E28" s="80"/>
      <c r="F28" s="1119"/>
      <c r="G28" s="1599">
        <f t="shared" si="0"/>
        <v>0</v>
      </c>
    </row>
    <row r="29" spans="1:7">
      <c r="A29" s="272">
        <v>17</v>
      </c>
      <c r="B29" s="84"/>
      <c r="C29" s="80"/>
      <c r="D29" s="1119"/>
      <c r="E29" s="80"/>
      <c r="F29" s="1119"/>
      <c r="G29" s="1599">
        <f t="shared" si="0"/>
        <v>0</v>
      </c>
    </row>
    <row r="30" spans="1:7">
      <c r="A30" s="272">
        <v>18</v>
      </c>
      <c r="B30" s="84"/>
      <c r="C30" s="80"/>
      <c r="D30" s="1119"/>
      <c r="E30" s="80"/>
      <c r="F30" s="1119"/>
      <c r="G30" s="1599">
        <f t="shared" si="0"/>
        <v>0</v>
      </c>
    </row>
    <row r="31" spans="1:7">
      <c r="A31" s="272">
        <v>19</v>
      </c>
      <c r="B31" s="84"/>
      <c r="C31" s="80"/>
      <c r="D31" s="1119"/>
      <c r="E31" s="80"/>
      <c r="F31" s="1119"/>
      <c r="G31" s="1599">
        <f t="shared" si="0"/>
        <v>0</v>
      </c>
    </row>
    <row r="32" spans="1:7">
      <c r="A32" s="272">
        <v>20</v>
      </c>
      <c r="B32" s="84"/>
      <c r="C32" s="80"/>
      <c r="D32" s="1119"/>
      <c r="E32" s="80"/>
      <c r="F32" s="1119"/>
      <c r="G32" s="1599">
        <f t="shared" si="0"/>
        <v>0</v>
      </c>
    </row>
    <row r="33" spans="1:7">
      <c r="A33" s="272">
        <v>21</v>
      </c>
      <c r="B33" s="84"/>
      <c r="C33" s="80"/>
      <c r="D33" s="1119"/>
      <c r="E33" s="80"/>
      <c r="F33" s="1119"/>
      <c r="G33" s="1599">
        <f t="shared" si="0"/>
        <v>0</v>
      </c>
    </row>
    <row r="34" spans="1:7">
      <c r="A34" s="272">
        <v>22</v>
      </c>
      <c r="B34" s="84"/>
      <c r="C34" s="80"/>
      <c r="D34" s="1119"/>
      <c r="E34" s="80"/>
      <c r="F34" s="1119"/>
      <c r="G34" s="1599">
        <f t="shared" si="0"/>
        <v>0</v>
      </c>
    </row>
    <row r="35" spans="1:7">
      <c r="A35" s="272">
        <v>23</v>
      </c>
      <c r="B35" s="84"/>
      <c r="C35" s="80"/>
      <c r="D35" s="1119"/>
      <c r="E35" s="80"/>
      <c r="F35" s="1119"/>
      <c r="G35" s="1599">
        <f t="shared" si="0"/>
        <v>0</v>
      </c>
    </row>
    <row r="36" spans="1:7">
      <c r="A36" s="272">
        <v>24</v>
      </c>
      <c r="B36" s="84"/>
      <c r="C36" s="80"/>
      <c r="D36" s="1119"/>
      <c r="E36" s="80"/>
      <c r="F36" s="1119"/>
      <c r="G36" s="1599">
        <f t="shared" si="0"/>
        <v>0</v>
      </c>
    </row>
    <row r="37" spans="1:7">
      <c r="A37" s="272">
        <v>25</v>
      </c>
      <c r="B37" s="84"/>
      <c r="C37" s="80"/>
      <c r="D37" s="1119"/>
      <c r="E37" s="80"/>
      <c r="F37" s="1119"/>
      <c r="G37" s="1599">
        <f t="shared" si="0"/>
        <v>0</v>
      </c>
    </row>
    <row r="38" spans="1:7">
      <c r="A38" s="272">
        <v>26</v>
      </c>
      <c r="B38" s="84"/>
      <c r="C38" s="80"/>
      <c r="D38" s="1119"/>
      <c r="E38" s="80"/>
      <c r="F38" s="1119"/>
      <c r="G38" s="1599">
        <f t="shared" si="0"/>
        <v>0</v>
      </c>
    </row>
    <row r="39" spans="1:7">
      <c r="A39" s="272">
        <v>27</v>
      </c>
      <c r="B39" s="84"/>
      <c r="C39" s="80"/>
      <c r="D39" s="1119"/>
      <c r="E39" s="80"/>
      <c r="F39" s="1119"/>
      <c r="G39" s="1599">
        <f t="shared" si="0"/>
        <v>0</v>
      </c>
    </row>
    <row r="40" spans="1:7">
      <c r="A40" s="272">
        <v>28</v>
      </c>
      <c r="B40" s="84"/>
      <c r="C40" s="80"/>
      <c r="D40" s="1119"/>
      <c r="E40" s="80"/>
      <c r="F40" s="1119"/>
      <c r="G40" s="1599">
        <f t="shared" si="0"/>
        <v>0</v>
      </c>
    </row>
    <row r="41" spans="1:7">
      <c r="A41" s="272">
        <v>29</v>
      </c>
      <c r="B41" s="84"/>
      <c r="C41" s="80"/>
      <c r="D41" s="1119"/>
      <c r="E41" s="80"/>
      <c r="F41" s="1119"/>
      <c r="G41" s="1599">
        <f t="shared" si="0"/>
        <v>0</v>
      </c>
    </row>
    <row r="42" spans="1:7">
      <c r="A42" s="272">
        <v>30</v>
      </c>
      <c r="B42" s="84"/>
      <c r="C42" s="80"/>
      <c r="D42" s="1119"/>
      <c r="E42" s="80"/>
      <c r="F42" s="1119"/>
      <c r="G42" s="1599">
        <f t="shared" si="0"/>
        <v>0</v>
      </c>
    </row>
    <row r="43" spans="1:7">
      <c r="A43" s="272">
        <v>31</v>
      </c>
      <c r="B43" s="84"/>
      <c r="C43" s="80"/>
      <c r="D43" s="1119"/>
      <c r="E43" s="80"/>
      <c r="F43" s="1119"/>
      <c r="G43" s="1599">
        <f t="shared" si="0"/>
        <v>0</v>
      </c>
    </row>
    <row r="44" spans="1:7">
      <c r="A44" s="272">
        <v>32</v>
      </c>
      <c r="B44" s="84"/>
      <c r="C44" s="80"/>
      <c r="D44" s="1119"/>
      <c r="E44" s="80"/>
      <c r="F44" s="1119"/>
      <c r="G44" s="1599">
        <f t="shared" si="0"/>
        <v>0</v>
      </c>
    </row>
    <row r="45" spans="1:7" ht="15.75" thickBot="1">
      <c r="A45" s="717">
        <v>33</v>
      </c>
      <c r="B45" s="1282" t="s">
        <v>209</v>
      </c>
      <c r="C45" s="1359"/>
      <c r="D45" s="881">
        <f>SUM(D13:D44)</f>
        <v>0</v>
      </c>
      <c r="E45" s="1161"/>
      <c r="F45" s="881">
        <f>SUM(F13:F44)</f>
        <v>0</v>
      </c>
      <c r="G45" s="882">
        <f>SUM(G13:G44)</f>
        <v>0</v>
      </c>
    </row>
    <row r="46" spans="1:7">
      <c r="B46" s="4"/>
      <c r="C46" s="4"/>
      <c r="D46" s="4"/>
      <c r="E46" s="4"/>
      <c r="F46" s="4"/>
      <c r="G46" s="4" t="s">
        <v>2284</v>
      </c>
    </row>
    <row r="47" spans="1:7">
      <c r="A47" s="13" t="s">
        <v>210</v>
      </c>
      <c r="B47" s="13"/>
      <c r="C47" s="13"/>
      <c r="D47" s="13"/>
      <c r="E47" s="13"/>
      <c r="F47" s="13"/>
      <c r="G47" s="13"/>
    </row>
    <row r="53" spans="2:2">
      <c r="B53" s="113"/>
    </row>
    <row r="56" spans="2:2">
      <c r="B56" s="113"/>
    </row>
    <row r="57" spans="2:2">
      <c r="B57" s="113"/>
    </row>
    <row r="58" spans="2:2">
      <c r="B58" s="113"/>
    </row>
    <row r="59" spans="2:2">
      <c r="B59" s="113"/>
    </row>
    <row r="60" spans="2:2">
      <c r="B60" s="113"/>
    </row>
    <row r="61" spans="2:2">
      <c r="B61" s="113"/>
    </row>
  </sheetData>
  <printOptions horizontalCentered="1" verticalCentered="1"/>
  <pageMargins left="0.5" right="0.5" top="0.5" bottom="0.5" header="0" footer="0"/>
  <pageSetup scale="77"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58"/>
  <sheetViews>
    <sheetView defaultGridColor="0" colorId="22" zoomScale="70" workbookViewId="0">
      <selection activeCell="B31" sqref="B31"/>
    </sheetView>
  </sheetViews>
  <sheetFormatPr defaultColWidth="9.6640625" defaultRowHeight="15"/>
  <cols>
    <col min="1" max="1" width="4.6640625" style="1" customWidth="1"/>
    <col min="2" max="2" width="52.33203125" style="1" customWidth="1"/>
    <col min="3" max="5" width="13.6640625" style="1" customWidth="1"/>
    <col min="6" max="6" width="14.5546875" style="1" customWidth="1"/>
    <col min="7" max="7" width="17.109375" style="1" customWidth="1"/>
    <col min="8" max="16384" width="9.6640625" style="1"/>
  </cols>
  <sheetData>
    <row r="1" spans="1:10" ht="15.75" thickBot="1">
      <c r="A1" s="2" t="str">
        <f>'Data Sheet'!$A$49</f>
        <v>Annual Report of The Brooklyn Union Gas Company d/b/a National Grid New York</v>
      </c>
      <c r="E1" s="226" t="str">
        <f>'Data Sheet'!$A$45</f>
        <v>Year ended December 31, 2016</v>
      </c>
      <c r="F1" s="13"/>
      <c r="G1" s="5"/>
      <c r="J1" s="722"/>
    </row>
    <row r="2" spans="1:10">
      <c r="A2" s="6"/>
      <c r="B2" s="7"/>
      <c r="C2" s="7"/>
      <c r="D2" s="7"/>
      <c r="E2" s="7"/>
      <c r="F2" s="7"/>
      <c r="G2" s="9"/>
    </row>
    <row r="3" spans="1:10" ht="15.75">
      <c r="A3" s="1360" t="s">
        <v>211</v>
      </c>
      <c r="B3" s="13"/>
      <c r="C3" s="13"/>
      <c r="D3" s="13"/>
      <c r="E3" s="13"/>
      <c r="F3" s="13"/>
      <c r="G3" s="14"/>
    </row>
    <row r="4" spans="1:10">
      <c r="A4" s="73"/>
      <c r="G4" s="43"/>
    </row>
    <row r="5" spans="1:10">
      <c r="A5" s="67" t="s">
        <v>212</v>
      </c>
      <c r="G5" s="43"/>
    </row>
    <row r="6" spans="1:10">
      <c r="A6" s="73"/>
      <c r="B6" s="1" t="s">
        <v>213</v>
      </c>
      <c r="G6" s="43"/>
    </row>
    <row r="7" spans="1:10">
      <c r="A7" s="67" t="s">
        <v>214</v>
      </c>
      <c r="G7" s="43"/>
    </row>
    <row r="8" spans="1:10">
      <c r="A8" s="67"/>
      <c r="B8" s="4" t="s">
        <v>215</v>
      </c>
      <c r="G8" s="43"/>
    </row>
    <row r="9" spans="1:10">
      <c r="A9" s="67" t="s">
        <v>216</v>
      </c>
      <c r="G9" s="43"/>
    </row>
    <row r="10" spans="1:10">
      <c r="A10" s="67" t="s">
        <v>390</v>
      </c>
      <c r="B10" s="371"/>
      <c r="C10" s="23"/>
      <c r="D10" s="23"/>
      <c r="E10" s="23"/>
      <c r="F10" s="23"/>
      <c r="G10" s="24"/>
    </row>
    <row r="11" spans="1:10">
      <c r="A11" s="779"/>
      <c r="B11" s="1361"/>
      <c r="C11" s="842"/>
      <c r="D11" s="842" t="s">
        <v>516</v>
      </c>
      <c r="E11" s="842" t="s">
        <v>516</v>
      </c>
      <c r="F11" s="842"/>
      <c r="G11" s="843" t="s">
        <v>391</v>
      </c>
    </row>
    <row r="12" spans="1:10">
      <c r="A12" s="272" t="s">
        <v>1973</v>
      </c>
      <c r="B12" s="274" t="s">
        <v>1055</v>
      </c>
      <c r="C12" s="30" t="s">
        <v>1213</v>
      </c>
      <c r="D12" s="30" t="s">
        <v>759</v>
      </c>
      <c r="E12" s="30" t="s">
        <v>759</v>
      </c>
      <c r="F12" s="30" t="s">
        <v>1794</v>
      </c>
      <c r="G12" s="31" t="s">
        <v>755</v>
      </c>
    </row>
    <row r="13" spans="1:10">
      <c r="A13" s="272" t="s">
        <v>1979</v>
      </c>
      <c r="B13" s="274" t="s">
        <v>1216</v>
      </c>
      <c r="C13" s="30" t="s">
        <v>1217</v>
      </c>
      <c r="D13" s="30" t="s">
        <v>1218</v>
      </c>
      <c r="E13" s="30" t="s">
        <v>1219</v>
      </c>
      <c r="F13" s="30" t="s">
        <v>392</v>
      </c>
      <c r="G13" s="31" t="s">
        <v>393</v>
      </c>
    </row>
    <row r="14" spans="1:10">
      <c r="A14" s="73"/>
      <c r="B14" s="83"/>
      <c r="C14" s="42"/>
      <c r="D14" s="42"/>
      <c r="E14" s="42"/>
      <c r="F14" s="42"/>
      <c r="G14" s="31" t="s">
        <v>1218</v>
      </c>
    </row>
    <row r="15" spans="1:10">
      <c r="A15" s="270"/>
      <c r="B15" s="301" t="s">
        <v>2070</v>
      </c>
      <c r="C15" s="37" t="s">
        <v>2071</v>
      </c>
      <c r="D15" s="37" t="s">
        <v>514</v>
      </c>
      <c r="E15" s="37" t="s">
        <v>564</v>
      </c>
      <c r="F15" s="37" t="s">
        <v>1335</v>
      </c>
      <c r="G15" s="38" t="s">
        <v>1336</v>
      </c>
    </row>
    <row r="16" spans="1:10">
      <c r="A16" s="272">
        <v>1</v>
      </c>
      <c r="B16" s="84"/>
      <c r="C16" s="1119"/>
      <c r="D16" s="1119"/>
      <c r="E16" s="1119"/>
      <c r="F16" s="1119"/>
      <c r="G16" s="1204" t="str">
        <f t="shared" ref="G16:G41" si="0">IF(ISERR(F16/D16)," ",(F16/D16))</f>
        <v xml:space="preserve"> </v>
      </c>
    </row>
    <row r="17" spans="1:7">
      <c r="A17" s="272">
        <v>2</v>
      </c>
      <c r="B17" s="1358" t="s">
        <v>2915</v>
      </c>
      <c r="C17" s="1119"/>
      <c r="D17" s="1119"/>
      <c r="E17" s="1119"/>
      <c r="F17" s="1119"/>
      <c r="G17" s="1172" t="str">
        <f t="shared" si="0"/>
        <v xml:space="preserve"> </v>
      </c>
    </row>
    <row r="18" spans="1:7">
      <c r="A18" s="272">
        <v>3</v>
      </c>
      <c r="B18" s="84"/>
      <c r="C18" s="1119"/>
      <c r="D18" s="1119"/>
      <c r="E18" s="1119"/>
      <c r="F18" s="1119"/>
      <c r="G18" s="1172" t="str">
        <f t="shared" si="0"/>
        <v xml:space="preserve"> </v>
      </c>
    </row>
    <row r="19" spans="1:7">
      <c r="A19" s="272">
        <v>4</v>
      </c>
      <c r="B19" s="84"/>
      <c r="C19" s="1119"/>
      <c r="D19" s="1119"/>
      <c r="E19" s="1119"/>
      <c r="F19" s="1119"/>
      <c r="G19" s="1172" t="str">
        <f t="shared" si="0"/>
        <v xml:space="preserve"> </v>
      </c>
    </row>
    <row r="20" spans="1:7">
      <c r="A20" s="272">
        <v>5</v>
      </c>
      <c r="B20" s="84"/>
      <c r="C20" s="1119"/>
      <c r="D20" s="1119"/>
      <c r="E20" s="1119"/>
      <c r="F20" s="1119"/>
      <c r="G20" s="1172" t="str">
        <f t="shared" si="0"/>
        <v xml:space="preserve"> </v>
      </c>
    </row>
    <row r="21" spans="1:7">
      <c r="A21" s="272">
        <v>6</v>
      </c>
      <c r="B21" s="84"/>
      <c r="C21" s="1119"/>
      <c r="D21" s="1119"/>
      <c r="E21" s="1119"/>
      <c r="F21" s="1119"/>
      <c r="G21" s="1172" t="str">
        <f t="shared" si="0"/>
        <v xml:space="preserve"> </v>
      </c>
    </row>
    <row r="22" spans="1:7">
      <c r="A22" s="272">
        <v>7</v>
      </c>
      <c r="B22" s="84"/>
      <c r="C22" s="1119"/>
      <c r="D22" s="1119"/>
      <c r="E22" s="1119"/>
      <c r="F22" s="1119"/>
      <c r="G22" s="1172" t="str">
        <f t="shared" si="0"/>
        <v xml:space="preserve"> </v>
      </c>
    </row>
    <row r="23" spans="1:7">
      <c r="A23" s="272">
        <v>8</v>
      </c>
      <c r="B23" s="84"/>
      <c r="C23" s="1119"/>
      <c r="D23" s="1119"/>
      <c r="E23" s="1119"/>
      <c r="F23" s="1119"/>
      <c r="G23" s="1172" t="str">
        <f t="shared" si="0"/>
        <v xml:space="preserve"> </v>
      </c>
    </row>
    <row r="24" spans="1:7">
      <c r="A24" s="272">
        <v>9</v>
      </c>
      <c r="B24" s="84"/>
      <c r="C24" s="1119"/>
      <c r="D24" s="1119"/>
      <c r="E24" s="1119"/>
      <c r="F24" s="1119"/>
      <c r="G24" s="1172" t="str">
        <f t="shared" si="0"/>
        <v xml:space="preserve"> </v>
      </c>
    </row>
    <row r="25" spans="1:7">
      <c r="A25" s="272">
        <v>10</v>
      </c>
      <c r="B25" s="84"/>
      <c r="C25" s="1119"/>
      <c r="D25" s="1119"/>
      <c r="E25" s="1119"/>
      <c r="F25" s="1119"/>
      <c r="G25" s="1172" t="str">
        <f t="shared" si="0"/>
        <v xml:space="preserve"> </v>
      </c>
    </row>
    <row r="26" spans="1:7">
      <c r="A26" s="272">
        <v>11</v>
      </c>
      <c r="B26" s="84"/>
      <c r="C26" s="1119"/>
      <c r="D26" s="1119"/>
      <c r="E26" s="1119"/>
      <c r="F26" s="1119"/>
      <c r="G26" s="1172" t="str">
        <f t="shared" si="0"/>
        <v xml:space="preserve"> </v>
      </c>
    </row>
    <row r="27" spans="1:7">
      <c r="A27" s="272">
        <v>12</v>
      </c>
      <c r="B27" s="84"/>
      <c r="C27" s="1119"/>
      <c r="D27" s="1119"/>
      <c r="E27" s="1119"/>
      <c r="F27" s="1119"/>
      <c r="G27" s="1172" t="str">
        <f t="shared" si="0"/>
        <v xml:space="preserve"> </v>
      </c>
    </row>
    <row r="28" spans="1:7">
      <c r="A28" s="272">
        <v>13</v>
      </c>
      <c r="B28" s="84"/>
      <c r="C28" s="1119"/>
      <c r="D28" s="1119"/>
      <c r="E28" s="1119"/>
      <c r="F28" s="1119"/>
      <c r="G28" s="1172" t="str">
        <f t="shared" si="0"/>
        <v xml:space="preserve"> </v>
      </c>
    </row>
    <row r="29" spans="1:7">
      <c r="A29" s="272">
        <v>14</v>
      </c>
      <c r="B29" s="84"/>
      <c r="C29" s="1119"/>
      <c r="D29" s="1119"/>
      <c r="E29" s="1119"/>
      <c r="F29" s="1119"/>
      <c r="G29" s="1172" t="str">
        <f t="shared" si="0"/>
        <v xml:space="preserve"> </v>
      </c>
    </row>
    <row r="30" spans="1:7">
      <c r="A30" s="272">
        <v>15</v>
      </c>
      <c r="B30" s="84"/>
      <c r="C30" s="1119"/>
      <c r="D30" s="1119"/>
      <c r="E30" s="1119"/>
      <c r="F30" s="1119"/>
      <c r="G30" s="1172" t="str">
        <f t="shared" si="0"/>
        <v xml:space="preserve"> </v>
      </c>
    </row>
    <row r="31" spans="1:7">
      <c r="A31" s="272">
        <v>16</v>
      </c>
      <c r="B31" s="84"/>
      <c r="C31" s="1119"/>
      <c r="D31" s="1119"/>
      <c r="E31" s="1119"/>
      <c r="F31" s="1119"/>
      <c r="G31" s="1172" t="str">
        <f t="shared" si="0"/>
        <v xml:space="preserve"> </v>
      </c>
    </row>
    <row r="32" spans="1:7">
      <c r="A32" s="272">
        <v>17</v>
      </c>
      <c r="B32" s="84"/>
      <c r="C32" s="1119"/>
      <c r="D32" s="1119"/>
      <c r="E32" s="1119"/>
      <c r="F32" s="1119"/>
      <c r="G32" s="1172" t="str">
        <f t="shared" si="0"/>
        <v xml:space="preserve"> </v>
      </c>
    </row>
    <row r="33" spans="1:7">
      <c r="A33" s="272">
        <v>18</v>
      </c>
      <c r="B33" s="84"/>
      <c r="C33" s="1119"/>
      <c r="D33" s="1119"/>
      <c r="E33" s="1119"/>
      <c r="F33" s="1119"/>
      <c r="G33" s="1172" t="str">
        <f t="shared" si="0"/>
        <v xml:space="preserve"> </v>
      </c>
    </row>
    <row r="34" spans="1:7">
      <c r="A34" s="272">
        <v>19</v>
      </c>
      <c r="B34" s="84"/>
      <c r="C34" s="1119"/>
      <c r="D34" s="1119"/>
      <c r="E34" s="1119"/>
      <c r="F34" s="1119"/>
      <c r="G34" s="1172" t="str">
        <f t="shared" si="0"/>
        <v xml:space="preserve"> </v>
      </c>
    </row>
    <row r="35" spans="1:7">
      <c r="A35" s="272">
        <v>20</v>
      </c>
      <c r="B35" s="84"/>
      <c r="C35" s="1119"/>
      <c r="D35" s="1119"/>
      <c r="E35" s="1119"/>
      <c r="F35" s="1119"/>
      <c r="G35" s="1172" t="str">
        <f t="shared" si="0"/>
        <v xml:space="preserve"> </v>
      </c>
    </row>
    <row r="36" spans="1:7">
      <c r="A36" s="272">
        <v>21</v>
      </c>
      <c r="B36" s="84"/>
      <c r="C36" s="1119"/>
      <c r="D36" s="1119"/>
      <c r="E36" s="1119"/>
      <c r="F36" s="1119"/>
      <c r="G36" s="1172" t="str">
        <f t="shared" si="0"/>
        <v xml:space="preserve"> </v>
      </c>
    </row>
    <row r="37" spans="1:7">
      <c r="A37" s="272">
        <v>22</v>
      </c>
      <c r="B37" s="84"/>
      <c r="C37" s="1119"/>
      <c r="D37" s="1119"/>
      <c r="E37" s="1119"/>
      <c r="F37" s="1119"/>
      <c r="G37" s="1172" t="str">
        <f t="shared" si="0"/>
        <v xml:space="preserve"> </v>
      </c>
    </row>
    <row r="38" spans="1:7">
      <c r="A38" s="272">
        <v>23</v>
      </c>
      <c r="B38" s="84"/>
      <c r="C38" s="1119"/>
      <c r="D38" s="1119"/>
      <c r="E38" s="1119"/>
      <c r="F38" s="1119"/>
      <c r="G38" s="1172" t="str">
        <f t="shared" si="0"/>
        <v xml:space="preserve"> </v>
      </c>
    </row>
    <row r="39" spans="1:7">
      <c r="A39" s="272">
        <v>24</v>
      </c>
      <c r="B39" s="84"/>
      <c r="C39" s="1119"/>
      <c r="D39" s="1119"/>
      <c r="E39" s="1119"/>
      <c r="F39" s="1119"/>
      <c r="G39" s="1172" t="str">
        <f t="shared" si="0"/>
        <v xml:space="preserve"> </v>
      </c>
    </row>
    <row r="40" spans="1:7">
      <c r="A40" s="272">
        <v>25</v>
      </c>
      <c r="B40" s="84"/>
      <c r="C40" s="1119"/>
      <c r="D40" s="1119"/>
      <c r="E40" s="1119"/>
      <c r="F40" s="1119"/>
      <c r="G40" s="1172" t="str">
        <f t="shared" si="0"/>
        <v xml:space="preserve"> </v>
      </c>
    </row>
    <row r="41" spans="1:7">
      <c r="A41" s="272">
        <v>26</v>
      </c>
      <c r="B41" s="84"/>
      <c r="C41" s="1119"/>
      <c r="D41" s="1119"/>
      <c r="E41" s="1119"/>
      <c r="F41" s="1119"/>
      <c r="G41" s="1204" t="str">
        <f t="shared" si="0"/>
        <v xml:space="preserve"> </v>
      </c>
    </row>
    <row r="42" spans="1:7" ht="15.75" thickBot="1">
      <c r="A42" s="717">
        <v>27</v>
      </c>
      <c r="B42" s="1282" t="s">
        <v>394</v>
      </c>
      <c r="C42" s="1161"/>
      <c r="D42" s="1132">
        <f>SUM(D16:D41)</f>
        <v>0</v>
      </c>
      <c r="E42" s="1132">
        <f>SUM(E16:E41)</f>
        <v>0</v>
      </c>
      <c r="F42" s="880">
        <f>SUM(F16:F41)</f>
        <v>0</v>
      </c>
      <c r="G42" s="1362"/>
    </row>
    <row r="43" spans="1:7">
      <c r="B43" s="4"/>
      <c r="C43" s="4"/>
      <c r="D43" s="4"/>
      <c r="E43" s="4"/>
      <c r="F43" s="12" t="s">
        <v>2284</v>
      </c>
      <c r="G43" s="12"/>
    </row>
    <row r="44" spans="1:7">
      <c r="A44" s="13" t="s">
        <v>395</v>
      </c>
      <c r="B44" s="13"/>
      <c r="C44" s="13"/>
      <c r="D44" s="13"/>
      <c r="E44" s="13"/>
      <c r="F44" s="13"/>
      <c r="G44" s="13"/>
    </row>
    <row r="50" spans="2:2">
      <c r="B50" s="113"/>
    </row>
    <row r="53" spans="2:2">
      <c r="B53" s="113"/>
    </row>
    <row r="54" spans="2:2">
      <c r="B54" s="113"/>
    </row>
    <row r="55" spans="2:2">
      <c r="B55" s="113"/>
    </row>
    <row r="56" spans="2:2">
      <c r="B56" s="113"/>
    </row>
    <row r="57" spans="2:2">
      <c r="B57" s="113"/>
    </row>
    <row r="58" spans="2:2">
      <c r="B58" s="113"/>
    </row>
  </sheetData>
  <printOptions horizontalCentered="1" verticalCentered="1"/>
  <pageMargins left="0.5" right="0.5" top="0.5" bottom="0.5" header="0" footer="0"/>
  <pageSetup scale="82"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L79"/>
  <sheetViews>
    <sheetView defaultGridColor="0" topLeftCell="A13" colorId="22" zoomScale="70" zoomScaleNormal="70" workbookViewId="0">
      <selection activeCell="L43" sqref="L43"/>
    </sheetView>
  </sheetViews>
  <sheetFormatPr defaultColWidth="9.6640625" defaultRowHeight="15"/>
  <cols>
    <col min="1" max="1" width="4.6640625" style="1" customWidth="1"/>
    <col min="2" max="2" width="1.6640625" style="1" customWidth="1"/>
    <col min="3" max="3" width="50.6640625" style="1" customWidth="1"/>
    <col min="4" max="10" width="17.109375" style="1" customWidth="1"/>
    <col min="11" max="16384" width="9.6640625" style="1"/>
  </cols>
  <sheetData>
    <row r="1" spans="1:10" ht="15.75" thickBot="1">
      <c r="A1" s="2" t="str">
        <f>'Data Sheet'!$A$49</f>
        <v>Annual Report of The Brooklyn Union Gas Company d/b/a National Grid New York</v>
      </c>
      <c r="B1" s="4"/>
      <c r="C1" s="4"/>
      <c r="D1" s="4"/>
      <c r="E1" s="4"/>
      <c r="F1" s="4"/>
      <c r="G1" s="4"/>
      <c r="H1" s="4"/>
      <c r="I1" s="226" t="str">
        <f>'Data Sheet'!$A$45</f>
        <v>Year ended December 31, 2016</v>
      </c>
      <c r="J1" s="682"/>
    </row>
    <row r="2" spans="1:10">
      <c r="A2" s="132"/>
      <c r="B2" s="8"/>
      <c r="C2" s="8"/>
      <c r="D2" s="8"/>
      <c r="E2" s="8"/>
      <c r="F2" s="8"/>
      <c r="G2" s="8"/>
      <c r="H2" s="8"/>
      <c r="I2" s="8"/>
      <c r="J2" s="133"/>
    </row>
    <row r="3" spans="1:10" ht="15.75">
      <c r="A3" s="10" t="s">
        <v>396</v>
      </c>
      <c r="B3" s="12"/>
      <c r="C3" s="12"/>
      <c r="D3" s="12"/>
      <c r="E3" s="12"/>
      <c r="F3" s="12"/>
      <c r="G3" s="12"/>
      <c r="H3" s="12"/>
      <c r="I3" s="12"/>
      <c r="J3" s="395"/>
    </row>
    <row r="4" spans="1:10">
      <c r="A4" s="374" t="s">
        <v>397</v>
      </c>
      <c r="B4" s="12"/>
      <c r="C4" s="12"/>
      <c r="D4" s="12"/>
      <c r="E4" s="12"/>
      <c r="F4" s="12"/>
      <c r="G4" s="12"/>
      <c r="H4" s="12"/>
      <c r="I4" s="12"/>
      <c r="J4" s="395"/>
    </row>
    <row r="5" spans="1:10">
      <c r="A5" s="374" t="s">
        <v>398</v>
      </c>
      <c r="B5" s="12"/>
      <c r="C5" s="12"/>
      <c r="D5" s="12"/>
      <c r="E5" s="12"/>
      <c r="F5" s="12"/>
      <c r="G5" s="12"/>
      <c r="H5" s="12"/>
      <c r="I5" s="12"/>
      <c r="J5" s="395"/>
    </row>
    <row r="6" spans="1:10">
      <c r="A6" s="67"/>
      <c r="B6" s="4"/>
      <c r="C6" s="4"/>
      <c r="D6" s="4"/>
      <c r="E6" s="4"/>
      <c r="F6" s="4"/>
      <c r="G6" s="4"/>
      <c r="H6" s="4"/>
      <c r="I6" s="4"/>
      <c r="J6" s="134"/>
    </row>
    <row r="7" spans="1:10">
      <c r="A7" s="160" t="s">
        <v>1936</v>
      </c>
      <c r="B7" s="4"/>
      <c r="C7" s="4" t="s">
        <v>399</v>
      </c>
      <c r="D7" s="4"/>
      <c r="E7" s="4"/>
      <c r="F7" s="4"/>
      <c r="G7" s="4"/>
      <c r="H7" s="4"/>
      <c r="I7" s="4"/>
      <c r="J7" s="134"/>
    </row>
    <row r="8" spans="1:10">
      <c r="A8" s="160" t="s">
        <v>1938</v>
      </c>
      <c r="B8" s="4"/>
      <c r="C8" s="4" t="s">
        <v>400</v>
      </c>
      <c r="D8" s="4"/>
      <c r="E8" s="4"/>
      <c r="F8" s="4"/>
      <c r="G8" s="4"/>
      <c r="H8" s="4"/>
      <c r="I8" s="4"/>
      <c r="J8" s="134"/>
    </row>
    <row r="9" spans="1:10">
      <c r="A9" s="67"/>
      <c r="B9" s="4"/>
      <c r="C9" s="4" t="s">
        <v>401</v>
      </c>
      <c r="D9" s="4"/>
      <c r="E9" s="4"/>
      <c r="F9" s="4"/>
      <c r="G9" s="4"/>
      <c r="H9" s="4"/>
      <c r="I9" s="4"/>
      <c r="J9" s="134"/>
    </row>
    <row r="10" spans="1:10">
      <c r="A10" s="160" t="s">
        <v>1939</v>
      </c>
      <c r="B10" s="4"/>
      <c r="C10" s="4" t="s">
        <v>1829</v>
      </c>
      <c r="D10" s="4"/>
      <c r="E10" s="4"/>
      <c r="F10" s="4"/>
      <c r="G10" s="4"/>
      <c r="H10" s="4"/>
      <c r="I10" s="4"/>
      <c r="J10" s="134"/>
    </row>
    <row r="11" spans="1:10">
      <c r="A11" s="67"/>
      <c r="B11" s="4"/>
      <c r="C11" s="4" t="s">
        <v>1830</v>
      </c>
      <c r="D11" s="4"/>
      <c r="E11" s="4"/>
      <c r="F11" s="4"/>
      <c r="G11" s="4"/>
      <c r="H11" s="4"/>
      <c r="I11" s="4"/>
      <c r="J11" s="134"/>
    </row>
    <row r="12" spans="1:10">
      <c r="A12" s="67"/>
      <c r="B12" s="4"/>
      <c r="C12" s="4" t="s">
        <v>1831</v>
      </c>
      <c r="D12" s="4"/>
      <c r="E12" s="4"/>
      <c r="F12" s="4"/>
      <c r="G12" s="4"/>
      <c r="H12" s="4"/>
      <c r="I12" s="4"/>
      <c r="J12" s="134"/>
    </row>
    <row r="13" spans="1:10">
      <c r="A13" s="67"/>
      <c r="B13" s="4"/>
      <c r="C13" s="4" t="s">
        <v>1832</v>
      </c>
      <c r="D13" s="4"/>
      <c r="E13" s="4"/>
      <c r="F13" s="4"/>
      <c r="G13" s="4"/>
      <c r="H13" s="4"/>
      <c r="I13" s="4"/>
      <c r="J13" s="134"/>
    </row>
    <row r="14" spans="1:10">
      <c r="A14" s="67"/>
      <c r="B14" s="4"/>
      <c r="C14" s="4" t="s">
        <v>1833</v>
      </c>
      <c r="D14" s="4"/>
      <c r="E14" s="4"/>
      <c r="F14" s="4"/>
      <c r="G14" s="4"/>
      <c r="H14" s="4"/>
      <c r="I14" s="4"/>
      <c r="J14" s="134"/>
    </row>
    <row r="15" spans="1:10">
      <c r="A15" s="67"/>
      <c r="B15" s="4"/>
      <c r="C15" s="4" t="s">
        <v>1834</v>
      </c>
      <c r="D15" s="4"/>
      <c r="E15" s="4"/>
      <c r="F15" s="4"/>
      <c r="G15" s="4"/>
      <c r="H15" s="4"/>
      <c r="I15" s="4"/>
      <c r="J15" s="134"/>
    </row>
    <row r="16" spans="1:10">
      <c r="A16" s="67"/>
      <c r="B16" s="4"/>
      <c r="C16" s="4" t="s">
        <v>1835</v>
      </c>
      <c r="D16" s="4"/>
      <c r="E16" s="4"/>
      <c r="F16" s="4"/>
      <c r="G16" s="428"/>
      <c r="H16" s="4"/>
      <c r="I16" s="4"/>
      <c r="J16" s="134"/>
    </row>
    <row r="17" spans="1:10">
      <c r="A17" s="67"/>
      <c r="B17" s="4"/>
      <c r="C17" s="4" t="s">
        <v>1836</v>
      </c>
      <c r="D17" s="4"/>
      <c r="E17" s="4"/>
      <c r="F17" s="4"/>
      <c r="G17" s="4"/>
      <c r="H17" s="4"/>
      <c r="I17" s="4"/>
      <c r="J17" s="134"/>
    </row>
    <row r="18" spans="1:10">
      <c r="A18" s="67"/>
      <c r="B18" s="4"/>
      <c r="C18" s="4" t="s">
        <v>1837</v>
      </c>
      <c r="D18" s="4"/>
      <c r="E18" s="4"/>
      <c r="F18" s="4"/>
      <c r="G18" s="4"/>
      <c r="H18" s="4"/>
      <c r="I18" s="4"/>
      <c r="J18" s="134"/>
    </row>
    <row r="19" spans="1:10">
      <c r="A19" s="160" t="s">
        <v>1942</v>
      </c>
      <c r="B19" s="4"/>
      <c r="C19" s="4" t="s">
        <v>1838</v>
      </c>
      <c r="D19" s="4"/>
      <c r="E19" s="4"/>
      <c r="F19" s="4"/>
      <c r="G19" s="4"/>
      <c r="H19" s="4"/>
      <c r="I19" s="4"/>
      <c r="J19" s="134"/>
    </row>
    <row r="20" spans="1:10">
      <c r="A20" s="67"/>
      <c r="B20" s="4"/>
      <c r="C20" s="4" t="s">
        <v>409</v>
      </c>
      <c r="D20" s="4"/>
      <c r="E20" s="4"/>
      <c r="F20" s="4"/>
      <c r="G20" s="4"/>
      <c r="H20" s="4"/>
      <c r="I20" s="4"/>
      <c r="J20" s="134"/>
    </row>
    <row r="21" spans="1:10">
      <c r="A21" s="67"/>
      <c r="B21" s="4"/>
      <c r="C21" s="4"/>
      <c r="D21" s="4"/>
      <c r="E21" s="4"/>
      <c r="F21" s="4"/>
      <c r="G21" s="4"/>
      <c r="H21" s="4"/>
      <c r="I21" s="4"/>
      <c r="J21" s="134"/>
    </row>
    <row r="22" spans="1:10">
      <c r="A22" s="135"/>
      <c r="B22" s="89"/>
      <c r="C22" s="89"/>
      <c r="D22" s="89"/>
      <c r="E22" s="89"/>
      <c r="F22" s="89"/>
      <c r="G22" s="89"/>
      <c r="H22" s="89"/>
      <c r="I22" s="89"/>
      <c r="J22" s="431"/>
    </row>
    <row r="23" spans="1:10" ht="15.75">
      <c r="A23" s="10" t="s">
        <v>410</v>
      </c>
      <c r="B23" s="12"/>
      <c r="C23" s="12"/>
      <c r="D23" s="12"/>
      <c r="E23" s="12"/>
      <c r="F23" s="12"/>
      <c r="G23" s="12"/>
      <c r="H23" s="12"/>
      <c r="I23" s="12"/>
      <c r="J23" s="395"/>
    </row>
    <row r="24" spans="1:10">
      <c r="A24" s="140"/>
      <c r="B24" s="371"/>
      <c r="C24" s="371"/>
      <c r="D24" s="371"/>
      <c r="E24" s="371"/>
      <c r="F24" s="371"/>
      <c r="G24" s="371"/>
      <c r="H24" s="371"/>
      <c r="I24" s="371"/>
      <c r="J24" s="372"/>
    </row>
    <row r="25" spans="1:10">
      <c r="A25" s="25"/>
      <c r="B25" s="4"/>
      <c r="C25" s="26"/>
      <c r="D25" s="26"/>
      <c r="E25" s="1363" t="s">
        <v>1488</v>
      </c>
      <c r="F25" s="1363" t="s">
        <v>1488</v>
      </c>
      <c r="G25" s="1363" t="s">
        <v>1488</v>
      </c>
      <c r="H25" s="157"/>
      <c r="I25" s="157"/>
      <c r="J25" s="334"/>
    </row>
    <row r="26" spans="1:10">
      <c r="A26" s="25"/>
      <c r="B26" s="4"/>
      <c r="C26" s="26"/>
      <c r="D26" s="26"/>
      <c r="E26" s="1363" t="s">
        <v>2453</v>
      </c>
      <c r="F26" s="1363" t="s">
        <v>411</v>
      </c>
      <c r="G26" s="1363" t="s">
        <v>412</v>
      </c>
      <c r="H26" s="1363" t="s">
        <v>1488</v>
      </c>
      <c r="I26" s="157"/>
      <c r="J26" s="362" t="s">
        <v>1009</v>
      </c>
    </row>
    <row r="27" spans="1:10">
      <c r="A27" s="25"/>
      <c r="B27" s="4"/>
      <c r="C27" s="26"/>
      <c r="D27" s="26"/>
      <c r="E27" s="1363" t="s">
        <v>2454</v>
      </c>
      <c r="F27" s="1363" t="s">
        <v>413</v>
      </c>
      <c r="G27" s="1363" t="s">
        <v>414</v>
      </c>
      <c r="H27" s="1363" t="s">
        <v>415</v>
      </c>
      <c r="I27" s="1363" t="s">
        <v>416</v>
      </c>
      <c r="J27" s="362" t="s">
        <v>218</v>
      </c>
    </row>
    <row r="28" spans="1:10">
      <c r="A28" s="25"/>
      <c r="B28" s="4"/>
      <c r="C28" s="26"/>
      <c r="D28" s="53" t="s">
        <v>417</v>
      </c>
      <c r="E28" s="1363" t="s">
        <v>2455</v>
      </c>
      <c r="F28" s="1363" t="s">
        <v>418</v>
      </c>
      <c r="G28" s="1363" t="s">
        <v>1842</v>
      </c>
      <c r="H28" s="1363" t="s">
        <v>1843</v>
      </c>
      <c r="I28" s="1363" t="s">
        <v>415</v>
      </c>
      <c r="J28" s="362" t="s">
        <v>1844</v>
      </c>
    </row>
    <row r="29" spans="1:10">
      <c r="A29" s="25"/>
      <c r="B29" s="4"/>
      <c r="C29" s="26"/>
      <c r="D29" s="53" t="s">
        <v>1487</v>
      </c>
      <c r="E29" s="1363" t="s">
        <v>2456</v>
      </c>
      <c r="F29" s="1363" t="s">
        <v>1845</v>
      </c>
      <c r="G29" s="1363" t="s">
        <v>1846</v>
      </c>
      <c r="H29" s="1363" t="s">
        <v>1847</v>
      </c>
      <c r="I29" s="1363" t="s">
        <v>1847</v>
      </c>
      <c r="J29" s="362" t="s">
        <v>1922</v>
      </c>
    </row>
    <row r="30" spans="1:10">
      <c r="A30" s="25" t="s">
        <v>1973</v>
      </c>
      <c r="B30" s="4"/>
      <c r="C30" s="53" t="s">
        <v>1848</v>
      </c>
      <c r="D30" s="53" t="s">
        <v>1849</v>
      </c>
      <c r="E30" s="1363" t="s">
        <v>2457</v>
      </c>
      <c r="F30" s="1363" t="s">
        <v>1850</v>
      </c>
      <c r="G30" s="1364" t="s">
        <v>1851</v>
      </c>
      <c r="H30" s="1363" t="s">
        <v>14</v>
      </c>
      <c r="I30" s="1363" t="s">
        <v>15</v>
      </c>
      <c r="J30" s="362" t="s">
        <v>1488</v>
      </c>
    </row>
    <row r="31" spans="1:10">
      <c r="A31" s="32" t="s">
        <v>1979</v>
      </c>
      <c r="B31" s="371"/>
      <c r="C31" s="33" t="s">
        <v>2070</v>
      </c>
      <c r="D31" s="53" t="s">
        <v>2071</v>
      </c>
      <c r="E31" s="1363" t="s">
        <v>514</v>
      </c>
      <c r="F31" s="1363" t="s">
        <v>564</v>
      </c>
      <c r="G31" s="1364" t="s">
        <v>1335</v>
      </c>
      <c r="H31" s="1363" t="s">
        <v>1336</v>
      </c>
      <c r="I31" s="1363" t="s">
        <v>1337</v>
      </c>
      <c r="J31" s="1365" t="s">
        <v>1338</v>
      </c>
    </row>
    <row r="32" spans="1:10">
      <c r="A32" s="25">
        <v>1</v>
      </c>
      <c r="B32" s="4"/>
      <c r="C32" s="163" t="s">
        <v>16</v>
      </c>
      <c r="D32" s="1366"/>
      <c r="E32" s="1366"/>
      <c r="F32" s="1366"/>
      <c r="G32" s="1366"/>
      <c r="H32" s="1366"/>
      <c r="I32" s="1367">
        <v>258811</v>
      </c>
      <c r="J32" s="1368">
        <f t="shared" ref="J32:J42" si="0">SUM(D32:I32)</f>
        <v>258811</v>
      </c>
    </row>
    <row r="33" spans="1:12">
      <c r="A33" s="25">
        <v>2</v>
      </c>
      <c r="B33" s="4"/>
      <c r="C33" s="163" t="s">
        <v>17</v>
      </c>
      <c r="D33" s="1369"/>
      <c r="E33" s="1370"/>
      <c r="F33" s="1370"/>
      <c r="G33" s="1370"/>
      <c r="H33" s="1370"/>
      <c r="I33" s="1370"/>
      <c r="J33" s="1371">
        <f t="shared" si="0"/>
        <v>0</v>
      </c>
    </row>
    <row r="34" spans="1:12">
      <c r="A34" s="25">
        <v>3</v>
      </c>
      <c r="B34" s="4"/>
      <c r="C34" s="163" t="s">
        <v>18</v>
      </c>
      <c r="D34" s="1370"/>
      <c r="E34" s="1370"/>
      <c r="F34" s="1370"/>
      <c r="G34" s="1370"/>
      <c r="H34" s="1370"/>
      <c r="I34" s="1370"/>
      <c r="J34" s="1371">
        <f t="shared" si="0"/>
        <v>0</v>
      </c>
    </row>
    <row r="35" spans="1:12">
      <c r="A35" s="25">
        <v>4</v>
      </c>
      <c r="B35" s="4"/>
      <c r="C35" s="163" t="s">
        <v>121</v>
      </c>
      <c r="D35" s="1370"/>
      <c r="E35" s="1370"/>
      <c r="F35" s="1370"/>
      <c r="G35" s="1370"/>
      <c r="H35" s="1370"/>
      <c r="I35" s="1370"/>
      <c r="J35" s="1371">
        <f t="shared" si="0"/>
        <v>0</v>
      </c>
    </row>
    <row r="36" spans="1:12">
      <c r="A36" s="25">
        <v>5</v>
      </c>
      <c r="B36" s="4"/>
      <c r="C36" s="163" t="s">
        <v>19</v>
      </c>
      <c r="D36" s="1370"/>
      <c r="E36" s="1370"/>
      <c r="F36" s="1370"/>
      <c r="G36" s="1370"/>
      <c r="H36" s="1370"/>
      <c r="I36" s="1370"/>
      <c r="J36" s="1371">
        <f t="shared" si="0"/>
        <v>0</v>
      </c>
    </row>
    <row r="37" spans="1:12">
      <c r="A37" s="25">
        <v>6</v>
      </c>
      <c r="B37" s="4"/>
      <c r="C37" s="163" t="s">
        <v>20</v>
      </c>
      <c r="D37" s="1369">
        <v>2564268</v>
      </c>
      <c r="E37" s="1370"/>
      <c r="F37" s="1370"/>
      <c r="G37" s="1370"/>
      <c r="H37" s="1370"/>
      <c r="I37" s="1370"/>
      <c r="J37" s="1371">
        <f t="shared" si="0"/>
        <v>2564268</v>
      </c>
    </row>
    <row r="38" spans="1:12">
      <c r="A38" s="25">
        <v>7</v>
      </c>
      <c r="B38" s="4"/>
      <c r="C38" s="163" t="s">
        <v>21</v>
      </c>
      <c r="D38" s="1369"/>
      <c r="E38" s="1370"/>
      <c r="F38" s="1370"/>
      <c r="G38" s="1370"/>
      <c r="H38" s="1370"/>
      <c r="I38" s="1370"/>
      <c r="J38" s="1371">
        <f t="shared" si="0"/>
        <v>0</v>
      </c>
    </row>
    <row r="39" spans="1:12">
      <c r="A39" s="25">
        <v>8</v>
      </c>
      <c r="B39" s="4"/>
      <c r="C39" s="163" t="s">
        <v>22</v>
      </c>
      <c r="D39" s="1369">
        <v>4762421</v>
      </c>
      <c r="E39" s="1370"/>
      <c r="F39" s="1370"/>
      <c r="G39" s="1370"/>
      <c r="H39" s="1370"/>
      <c r="I39" s="1370"/>
      <c r="J39" s="1371">
        <f t="shared" si="0"/>
        <v>4762421</v>
      </c>
    </row>
    <row r="40" spans="1:12">
      <c r="A40" s="25">
        <v>9</v>
      </c>
      <c r="B40" s="4"/>
      <c r="C40" s="163" t="s">
        <v>23</v>
      </c>
      <c r="D40" s="1369">
        <v>85061843</v>
      </c>
      <c r="E40" s="1370"/>
      <c r="F40" s="1370"/>
      <c r="G40" s="1370"/>
      <c r="H40" s="1370"/>
      <c r="I40" s="1370"/>
      <c r="J40" s="1371">
        <f t="shared" si="0"/>
        <v>85061843</v>
      </c>
    </row>
    <row r="41" spans="1:12">
      <c r="A41" s="25">
        <v>10</v>
      </c>
      <c r="B41" s="4"/>
      <c r="C41" s="163" t="s">
        <v>24</v>
      </c>
      <c r="D41" s="1369">
        <v>4387665</v>
      </c>
      <c r="E41" s="1370"/>
      <c r="F41" s="1370"/>
      <c r="G41" s="1370"/>
      <c r="H41" s="1370"/>
      <c r="I41" s="1370"/>
      <c r="J41" s="1371">
        <f t="shared" si="0"/>
        <v>4387665</v>
      </c>
    </row>
    <row r="42" spans="1:12">
      <c r="A42" s="25">
        <v>11</v>
      </c>
      <c r="B42" s="4"/>
      <c r="C42" s="163" t="s">
        <v>2961</v>
      </c>
      <c r="D42" s="1566"/>
      <c r="E42" s="1567">
        <v>145872</v>
      </c>
      <c r="F42" s="1566"/>
      <c r="G42" s="1566"/>
      <c r="H42" s="1566"/>
      <c r="I42" s="1566"/>
      <c r="J42" s="1371">
        <f t="shared" si="0"/>
        <v>145872</v>
      </c>
    </row>
    <row r="43" spans="1:12">
      <c r="A43" s="32">
        <v>12</v>
      </c>
      <c r="B43" s="371"/>
      <c r="C43" s="33" t="s">
        <v>1009</v>
      </c>
      <c r="D43" s="1248">
        <f t="shared" ref="D43:J43" si="1">SUM(D32:D42)</f>
        <v>96776197</v>
      </c>
      <c r="E43" s="1584">
        <f>SUM(E32:E42)</f>
        <v>145872</v>
      </c>
      <c r="F43" s="1584">
        <f t="shared" si="1"/>
        <v>0</v>
      </c>
      <c r="G43" s="1584">
        <f t="shared" si="1"/>
        <v>0</v>
      </c>
      <c r="H43" s="1584">
        <f t="shared" si="1"/>
        <v>0</v>
      </c>
      <c r="I43" s="1584">
        <f t="shared" si="1"/>
        <v>258811</v>
      </c>
      <c r="J43" s="1372">
        <f t="shared" si="1"/>
        <v>97180880</v>
      </c>
      <c r="L43" s="1173"/>
    </row>
    <row r="44" spans="1:12" ht="15.75">
      <c r="A44" s="10"/>
      <c r="B44" s="12"/>
      <c r="C44" s="12"/>
      <c r="D44" s="12"/>
      <c r="E44" s="314"/>
      <c r="F44" s="314"/>
      <c r="G44" s="314"/>
      <c r="H44" s="314"/>
      <c r="I44" s="314"/>
      <c r="J44" s="1069"/>
    </row>
    <row r="45" spans="1:12" ht="15.75">
      <c r="A45" s="10" t="s">
        <v>25</v>
      </c>
      <c r="B45" s="12"/>
      <c r="C45" s="12"/>
      <c r="D45" s="12"/>
      <c r="E45" s="12"/>
      <c r="F45" s="12"/>
      <c r="G45" s="12"/>
      <c r="H45" s="12"/>
      <c r="I45" s="12"/>
      <c r="J45" s="395"/>
    </row>
    <row r="46" spans="1:12" ht="15.75">
      <c r="A46" s="10"/>
      <c r="B46" s="12"/>
      <c r="C46" s="12"/>
      <c r="D46" s="12"/>
      <c r="E46" s="314"/>
      <c r="F46" s="314"/>
      <c r="G46" s="314"/>
      <c r="H46" s="314"/>
      <c r="I46" s="314"/>
      <c r="J46" s="1069"/>
    </row>
    <row r="47" spans="1:12">
      <c r="A47" s="140"/>
      <c r="B47" s="371"/>
      <c r="C47" s="371"/>
      <c r="D47" s="371"/>
      <c r="E47" s="1373"/>
      <c r="F47" s="1373"/>
      <c r="G47" s="1373"/>
      <c r="H47" s="1373"/>
      <c r="I47" s="1373"/>
      <c r="J47" s="1374"/>
    </row>
    <row r="48" spans="1:12">
      <c r="A48" s="1375"/>
      <c r="B48" s="68"/>
      <c r="C48" s="68"/>
      <c r="D48" s="68"/>
      <c r="E48" s="1067"/>
      <c r="F48" s="1067"/>
      <c r="G48" s="1067"/>
      <c r="H48" s="1067"/>
      <c r="I48" s="1067"/>
      <c r="J48" s="1376"/>
    </row>
    <row r="49" spans="1:10">
      <c r="A49" s="1375"/>
      <c r="B49" s="68"/>
      <c r="C49" s="68"/>
      <c r="D49" s="68"/>
      <c r="E49" s="1067"/>
      <c r="F49" s="1067"/>
      <c r="G49" s="1067"/>
      <c r="H49" s="1067"/>
      <c r="I49" s="1067"/>
      <c r="J49" s="1376"/>
    </row>
    <row r="50" spans="1:10">
      <c r="A50" s="1375"/>
      <c r="B50" s="68"/>
      <c r="C50" s="68"/>
      <c r="D50" s="68"/>
      <c r="E50" s="1067"/>
      <c r="F50" s="1067"/>
      <c r="G50" s="1067"/>
      <c r="H50" s="1067"/>
      <c r="I50" s="1067"/>
      <c r="J50" s="1376"/>
    </row>
    <row r="51" spans="1:10">
      <c r="A51" s="1375"/>
      <c r="B51" s="68"/>
      <c r="C51" s="68"/>
      <c r="D51" s="68"/>
      <c r="E51" s="1067"/>
      <c r="F51" s="1067"/>
      <c r="G51" s="1067"/>
      <c r="H51" s="1067"/>
      <c r="I51" s="1067"/>
      <c r="J51" s="1376"/>
    </row>
    <row r="52" spans="1:10">
      <c r="A52" s="1375"/>
      <c r="B52" s="68"/>
      <c r="C52" s="68"/>
      <c r="D52" s="68"/>
      <c r="E52" s="1067"/>
      <c r="F52" s="1067"/>
      <c r="G52" s="1067"/>
      <c r="H52" s="1067"/>
      <c r="I52" s="1067"/>
      <c r="J52" s="1376"/>
    </row>
    <row r="53" spans="1:10">
      <c r="A53" s="1375"/>
      <c r="B53" s="68"/>
      <c r="C53" s="68"/>
      <c r="D53" s="68"/>
      <c r="E53" s="1067"/>
      <c r="F53" s="1067"/>
      <c r="G53" s="1067"/>
      <c r="H53" s="1067"/>
      <c r="I53" s="1067"/>
      <c r="J53" s="1376"/>
    </row>
    <row r="54" spans="1:10">
      <c r="A54" s="1375"/>
      <c r="B54" s="68"/>
      <c r="C54" s="68"/>
      <c r="D54" s="68"/>
      <c r="E54" s="1067"/>
      <c r="F54" s="1067"/>
      <c r="G54" s="1067"/>
      <c r="H54" s="1067"/>
      <c r="I54" s="1067"/>
      <c r="J54" s="1376"/>
    </row>
    <row r="55" spans="1:10">
      <c r="A55" s="1375"/>
      <c r="B55" s="68"/>
      <c r="C55" s="68"/>
      <c r="D55" s="68"/>
      <c r="E55" s="1067"/>
      <c r="F55" s="1067"/>
      <c r="G55" s="1067"/>
      <c r="H55" s="1067"/>
      <c r="I55" s="1067"/>
      <c r="J55" s="1376"/>
    </row>
    <row r="56" spans="1:10">
      <c r="A56" s="1375"/>
      <c r="B56" s="68"/>
      <c r="C56" s="68"/>
      <c r="D56" s="68"/>
      <c r="E56" s="1067"/>
      <c r="F56" s="1067"/>
      <c r="G56" s="1067"/>
      <c r="H56" s="1067"/>
      <c r="I56" s="1067"/>
      <c r="J56" s="1376"/>
    </row>
    <row r="57" spans="1:10">
      <c r="A57" s="67"/>
      <c r="B57" s="4"/>
      <c r="C57" s="4"/>
      <c r="D57" s="4"/>
      <c r="E57" s="152"/>
      <c r="F57" s="152"/>
      <c r="G57" s="152"/>
      <c r="H57" s="152"/>
      <c r="I57" s="152"/>
      <c r="J57" s="334"/>
    </row>
    <row r="58" spans="1:10">
      <c r="A58" s="67"/>
      <c r="B58" s="4"/>
      <c r="C58" s="4"/>
      <c r="D58" s="4"/>
      <c r="E58" s="152"/>
      <c r="F58" s="152"/>
      <c r="G58" s="152"/>
      <c r="H58" s="152"/>
      <c r="I58" s="152"/>
      <c r="J58" s="334"/>
    </row>
    <row r="59" spans="1:10">
      <c r="A59" s="1375"/>
      <c r="B59" s="68"/>
      <c r="C59" s="68"/>
      <c r="D59" s="68"/>
      <c r="E59" s="1067"/>
      <c r="F59" s="1067"/>
      <c r="G59" s="1067"/>
      <c r="H59" s="1067"/>
      <c r="I59" s="1067"/>
      <c r="J59" s="1376"/>
    </row>
    <row r="60" spans="1:10" ht="15.75" thickBot="1">
      <c r="A60" s="700"/>
      <c r="B60" s="168"/>
      <c r="C60" s="168"/>
      <c r="D60" s="168"/>
      <c r="E60" s="1377"/>
      <c r="F60" s="1377"/>
      <c r="G60" s="1377"/>
      <c r="H60" s="1377"/>
      <c r="I60" s="1377"/>
      <c r="J60" s="1378" t="s">
        <v>2574</v>
      </c>
    </row>
    <row r="61" spans="1:10">
      <c r="A61" s="85"/>
      <c r="B61" s="4"/>
      <c r="C61" s="4"/>
      <c r="D61" s="4"/>
      <c r="E61" s="152"/>
      <c r="F61" s="85" t="s">
        <v>26</v>
      </c>
      <c r="G61" s="152"/>
      <c r="H61" s="152"/>
      <c r="I61" s="152"/>
      <c r="J61" s="173"/>
    </row>
    <row r="62" spans="1:10">
      <c r="A62" s="12"/>
      <c r="B62" s="12"/>
      <c r="C62" s="12"/>
      <c r="D62" s="12"/>
      <c r="E62" s="12"/>
      <c r="F62" s="12"/>
      <c r="G62" s="12"/>
      <c r="H62" s="12"/>
      <c r="I62" s="12"/>
      <c r="J62" s="12"/>
    </row>
    <row r="63" spans="1:10">
      <c r="A63" s="4"/>
      <c r="B63" s="4"/>
      <c r="C63" s="4"/>
      <c r="D63" s="4"/>
      <c r="E63" s="4"/>
      <c r="F63" s="4"/>
      <c r="G63" s="4"/>
      <c r="H63" s="4"/>
      <c r="I63" s="4"/>
      <c r="J63" s="4"/>
    </row>
    <row r="64" spans="1:10">
      <c r="A64" s="4"/>
      <c r="B64" s="4"/>
      <c r="C64" s="4"/>
      <c r="D64" s="4"/>
      <c r="E64" s="4"/>
      <c r="F64" s="4"/>
      <c r="G64" s="4"/>
      <c r="H64" s="4"/>
      <c r="I64" s="4"/>
      <c r="J64" s="4"/>
    </row>
    <row r="65" spans="1:10">
      <c r="A65" s="4"/>
      <c r="B65" s="4"/>
      <c r="C65" s="4"/>
      <c r="D65" s="338"/>
      <c r="E65" s="1139"/>
      <c r="F65" s="4"/>
      <c r="G65" s="4"/>
      <c r="H65" s="4"/>
      <c r="I65" s="1139"/>
      <c r="J65" s="1379"/>
    </row>
    <row r="66" spans="1:10">
      <c r="A66" s="4"/>
      <c r="B66" s="4"/>
      <c r="C66" s="4"/>
      <c r="D66" s="4"/>
      <c r="E66" s="4"/>
      <c r="F66" s="4"/>
      <c r="G66" s="4"/>
      <c r="H66" s="4"/>
      <c r="I66" s="4"/>
      <c r="J66" s="4"/>
    </row>
    <row r="67" spans="1:10">
      <c r="A67" s="4"/>
      <c r="B67" s="4"/>
      <c r="C67" s="4"/>
      <c r="D67" s="4"/>
      <c r="E67" s="4"/>
      <c r="F67" s="4"/>
      <c r="G67" s="4"/>
      <c r="H67" s="4"/>
      <c r="I67" s="4"/>
      <c r="J67" s="4"/>
    </row>
    <row r="68" spans="1:10">
      <c r="A68" s="4"/>
      <c r="B68" s="4"/>
      <c r="C68" s="4"/>
      <c r="D68" s="4"/>
      <c r="E68" s="4"/>
      <c r="F68" s="4"/>
      <c r="G68" s="4"/>
      <c r="H68" s="4"/>
      <c r="I68" s="4"/>
      <c r="J68" s="4"/>
    </row>
    <row r="69" spans="1:10">
      <c r="A69" s="4"/>
      <c r="B69" s="4"/>
      <c r="C69" s="4"/>
      <c r="D69" s="4"/>
      <c r="E69" s="4"/>
      <c r="F69" s="4"/>
      <c r="G69" s="4"/>
      <c r="H69" s="4"/>
      <c r="I69" s="4"/>
      <c r="J69" s="4"/>
    </row>
    <row r="70" spans="1:10">
      <c r="A70" s="4"/>
      <c r="B70" s="4"/>
      <c r="C70" s="4"/>
      <c r="D70" s="4"/>
      <c r="E70" s="4"/>
      <c r="F70" s="4"/>
      <c r="G70" s="4"/>
      <c r="H70" s="4"/>
      <c r="I70" s="4"/>
      <c r="J70" s="4"/>
    </row>
    <row r="71" spans="1:10">
      <c r="A71" s="4"/>
      <c r="B71" s="4"/>
      <c r="C71" s="113"/>
      <c r="D71" s="4"/>
      <c r="E71" s="4"/>
      <c r="F71" s="4"/>
      <c r="G71" s="4"/>
      <c r="H71" s="4"/>
      <c r="I71" s="4"/>
      <c r="J71" s="4"/>
    </row>
    <row r="72" spans="1:10">
      <c r="A72" s="4"/>
      <c r="B72" s="4"/>
      <c r="C72" s="4"/>
      <c r="D72" s="4"/>
      <c r="E72" s="4"/>
      <c r="F72" s="4"/>
      <c r="G72" s="4"/>
      <c r="H72" s="4"/>
      <c r="I72" s="4"/>
      <c r="J72" s="4"/>
    </row>
    <row r="73" spans="1:10">
      <c r="A73" s="4"/>
      <c r="B73" s="4"/>
      <c r="C73" s="4"/>
      <c r="D73" s="4"/>
      <c r="E73" s="4"/>
      <c r="F73" s="4"/>
      <c r="G73" s="4"/>
      <c r="H73" s="4"/>
      <c r="I73" s="4"/>
      <c r="J73" s="4"/>
    </row>
    <row r="74" spans="1:10">
      <c r="A74" s="4"/>
      <c r="B74" s="4"/>
      <c r="C74" s="113"/>
      <c r="D74" s="4"/>
      <c r="E74" s="4"/>
      <c r="F74" s="4"/>
      <c r="G74" s="4"/>
      <c r="H74" s="4"/>
      <c r="I74" s="4"/>
      <c r="J74" s="4"/>
    </row>
    <row r="75" spans="1:10">
      <c r="A75" s="4"/>
      <c r="B75" s="4"/>
      <c r="C75" s="113"/>
      <c r="D75" s="4"/>
      <c r="E75" s="4"/>
      <c r="F75" s="4"/>
      <c r="G75" s="4"/>
      <c r="H75" s="4"/>
      <c r="I75" s="4"/>
      <c r="J75" s="4"/>
    </row>
    <row r="76" spans="1:10">
      <c r="A76" s="4"/>
      <c r="B76" s="4"/>
      <c r="C76" s="113"/>
      <c r="D76" s="4"/>
      <c r="E76" s="4"/>
      <c r="F76" s="4"/>
      <c r="G76" s="4"/>
      <c r="H76" s="4"/>
      <c r="I76" s="4"/>
      <c r="J76" s="4"/>
    </row>
    <row r="77" spans="1:10">
      <c r="A77" s="4"/>
      <c r="B77" s="4"/>
      <c r="C77" s="113"/>
      <c r="D77" s="4"/>
      <c r="E77" s="4"/>
      <c r="F77" s="4"/>
      <c r="G77" s="4"/>
      <c r="H77" s="4"/>
      <c r="I77" s="4"/>
      <c r="J77" s="4"/>
    </row>
    <row r="78" spans="1:10">
      <c r="A78" s="4"/>
      <c r="B78" s="4"/>
      <c r="C78" s="113"/>
      <c r="D78" s="4"/>
      <c r="E78" s="4"/>
      <c r="F78" s="4"/>
      <c r="G78" s="4"/>
      <c r="H78" s="4"/>
      <c r="I78" s="4"/>
      <c r="J78" s="4"/>
    </row>
    <row r="79" spans="1:10">
      <c r="A79" s="4"/>
      <c r="B79" s="4"/>
      <c r="C79" s="113"/>
      <c r="D79" s="4"/>
      <c r="E79" s="4"/>
      <c r="F79" s="4"/>
      <c r="G79" s="4"/>
      <c r="H79" s="4"/>
      <c r="I79" s="4"/>
      <c r="J79" s="4"/>
    </row>
  </sheetData>
  <printOptions horizontalCentered="1" verticalCentered="1"/>
  <pageMargins left="0.5" right="0.5" top="0.5" bottom="0.5" header="0" footer="0"/>
  <pageSetup scale="59"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8"/>
  <sheetViews>
    <sheetView topLeftCell="A91" zoomScale="60" zoomScaleNormal="60" zoomScaleSheetLayoutView="70" workbookViewId="0">
      <selection activeCell="K128" sqref="K128"/>
    </sheetView>
  </sheetViews>
  <sheetFormatPr defaultColWidth="9.6640625" defaultRowHeight="15"/>
  <cols>
    <col min="1" max="1" width="4.6640625" style="1" customWidth="1"/>
    <col min="2" max="2" width="12.33203125" style="1" customWidth="1"/>
    <col min="3" max="3" width="14.88671875" style="1" customWidth="1"/>
    <col min="4" max="4" width="14.33203125" style="1" customWidth="1"/>
    <col min="5" max="5" width="14" style="1" customWidth="1"/>
    <col min="6" max="6" width="13.6640625" style="1" customWidth="1"/>
    <col min="7" max="7" width="13.5546875" style="1" customWidth="1"/>
    <col min="8" max="8" width="13.33203125" style="1" customWidth="1"/>
    <col min="9" max="9" width="13.5546875" style="1" bestFit="1" customWidth="1"/>
    <col min="10" max="16384" width="9.6640625" style="1"/>
  </cols>
  <sheetData>
    <row r="1" spans="1:10" ht="15.75" thickBot="1">
      <c r="A1" s="4" t="s">
        <v>3108</v>
      </c>
      <c r="B1" s="4"/>
      <c r="C1" s="4"/>
      <c r="D1" s="4"/>
      <c r="E1" s="4"/>
      <c r="F1" s="4"/>
      <c r="G1" s="12"/>
      <c r="H1" s="12"/>
    </row>
    <row r="2" spans="1:10">
      <c r="A2" s="132"/>
      <c r="B2" s="8"/>
      <c r="C2" s="8"/>
      <c r="D2" s="8"/>
      <c r="E2" s="8"/>
      <c r="F2" s="8"/>
      <c r="G2" s="8"/>
      <c r="H2" s="133"/>
    </row>
    <row r="3" spans="1:10" ht="15.75">
      <c r="A3" s="10" t="s">
        <v>27</v>
      </c>
      <c r="B3" s="12"/>
      <c r="C3" s="12"/>
      <c r="D3" s="12"/>
      <c r="E3" s="12"/>
      <c r="F3" s="12"/>
      <c r="G3" s="12"/>
      <c r="H3" s="395"/>
    </row>
    <row r="4" spans="1:10">
      <c r="A4" s="140"/>
      <c r="B4" s="371"/>
      <c r="C4" s="371"/>
      <c r="D4" s="371"/>
      <c r="E4" s="371"/>
      <c r="F4" s="371"/>
      <c r="G4" s="371"/>
      <c r="H4" s="372"/>
    </row>
    <row r="5" spans="1:10" ht="15.75">
      <c r="A5" s="1235" t="s">
        <v>28</v>
      </c>
      <c r="B5" s="415"/>
      <c r="C5" s="415"/>
      <c r="D5" s="415"/>
      <c r="E5" s="415"/>
      <c r="F5" s="415"/>
      <c r="G5" s="415"/>
      <c r="H5" s="1073"/>
    </row>
    <row r="6" spans="1:10">
      <c r="A6" s="25"/>
      <c r="B6" s="53"/>
      <c r="C6" s="53" t="s">
        <v>29</v>
      </c>
      <c r="D6" s="53" t="s">
        <v>30</v>
      </c>
      <c r="E6" s="53" t="s">
        <v>31</v>
      </c>
      <c r="F6" s="53" t="s">
        <v>32</v>
      </c>
      <c r="G6" s="53" t="s">
        <v>33</v>
      </c>
      <c r="H6" s="412" t="s">
        <v>34</v>
      </c>
    </row>
    <row r="7" spans="1:10">
      <c r="A7" s="25"/>
      <c r="B7" s="53" t="s">
        <v>510</v>
      </c>
      <c r="C7" s="53" t="s">
        <v>35</v>
      </c>
      <c r="D7" s="53" t="s">
        <v>36</v>
      </c>
      <c r="E7" s="53" t="s">
        <v>37</v>
      </c>
      <c r="F7" s="53" t="s">
        <v>38</v>
      </c>
      <c r="G7" s="53" t="s">
        <v>39</v>
      </c>
      <c r="H7" s="412" t="s">
        <v>40</v>
      </c>
    </row>
    <row r="8" spans="1:10">
      <c r="A8" s="25" t="s">
        <v>1973</v>
      </c>
      <c r="B8" s="53" t="s">
        <v>1805</v>
      </c>
      <c r="C8" s="53" t="s">
        <v>41</v>
      </c>
      <c r="D8" s="53" t="s">
        <v>42</v>
      </c>
      <c r="E8" s="53" t="s">
        <v>43</v>
      </c>
      <c r="F8" s="53" t="s">
        <v>43</v>
      </c>
      <c r="G8" s="53" t="s">
        <v>44</v>
      </c>
      <c r="H8" s="412" t="s">
        <v>387</v>
      </c>
    </row>
    <row r="9" spans="1:10">
      <c r="A9" s="32" t="s">
        <v>1979</v>
      </c>
      <c r="B9" s="33" t="s">
        <v>2070</v>
      </c>
      <c r="C9" s="33" t="s">
        <v>2071</v>
      </c>
      <c r="D9" s="33" t="s">
        <v>514</v>
      </c>
      <c r="E9" s="33" t="s">
        <v>564</v>
      </c>
      <c r="F9" s="33" t="s">
        <v>1335</v>
      </c>
      <c r="G9" s="33" t="s">
        <v>1336</v>
      </c>
      <c r="H9" s="417" t="s">
        <v>1337</v>
      </c>
    </row>
    <row r="10" spans="1:10">
      <c r="A10" s="25">
        <v>1</v>
      </c>
      <c r="B10" s="1523">
        <v>302</v>
      </c>
      <c r="C10" s="1381">
        <v>11</v>
      </c>
      <c r="D10" s="1519" t="s">
        <v>2715</v>
      </c>
      <c r="E10" s="1520" t="s">
        <v>2715</v>
      </c>
      <c r="F10" s="1521" t="s">
        <v>2715</v>
      </c>
      <c r="G10" s="1519" t="s">
        <v>2715</v>
      </c>
      <c r="H10" s="1385" t="s">
        <v>2715</v>
      </c>
      <c r="J10" s="674"/>
    </row>
    <row r="11" spans="1:10">
      <c r="A11" s="25">
        <v>2</v>
      </c>
      <c r="B11" s="1523">
        <v>303</v>
      </c>
      <c r="C11" s="1381">
        <v>125086</v>
      </c>
      <c r="D11" s="1519" t="s">
        <v>2715</v>
      </c>
      <c r="E11" s="1520" t="s">
        <v>2715</v>
      </c>
      <c r="F11" s="1521" t="s">
        <v>2715</v>
      </c>
      <c r="G11" s="1519" t="s">
        <v>2715</v>
      </c>
      <c r="H11" s="1385" t="s">
        <v>2715</v>
      </c>
      <c r="J11" s="674"/>
    </row>
    <row r="12" spans="1:10">
      <c r="A12" s="25">
        <v>3</v>
      </c>
      <c r="B12" s="1523">
        <v>360</v>
      </c>
      <c r="C12" s="1381">
        <v>2626</v>
      </c>
      <c r="D12" s="1519" t="s">
        <v>2715</v>
      </c>
      <c r="E12" s="1522" t="s">
        <v>2715</v>
      </c>
      <c r="F12" s="1522" t="s">
        <v>2715</v>
      </c>
      <c r="G12" s="1519" t="s">
        <v>2715</v>
      </c>
      <c r="H12" s="1385" t="s">
        <v>2715</v>
      </c>
      <c r="I12" s="1387"/>
      <c r="J12" s="674"/>
    </row>
    <row r="13" spans="1:10">
      <c r="A13" s="25">
        <v>4</v>
      </c>
      <c r="B13" s="1523">
        <v>361.03</v>
      </c>
      <c r="C13" s="1381">
        <v>6809</v>
      </c>
      <c r="D13" s="1519">
        <v>55</v>
      </c>
      <c r="E13" s="1522">
        <v>-0.51</v>
      </c>
      <c r="F13" s="1522">
        <v>2.7449999999999999E-2</v>
      </c>
      <c r="G13" s="1519" t="s">
        <v>2716</v>
      </c>
      <c r="H13" s="1385">
        <v>21.778925255173608</v>
      </c>
      <c r="I13" s="1388"/>
      <c r="J13" s="674"/>
    </row>
    <row r="14" spans="1:10">
      <c r="A14" s="25">
        <v>5</v>
      </c>
      <c r="B14" s="1523">
        <v>362</v>
      </c>
      <c r="C14" s="1381">
        <v>32737</v>
      </c>
      <c r="D14" s="1519">
        <v>47</v>
      </c>
      <c r="E14" s="1522">
        <v>-0.51</v>
      </c>
      <c r="F14" s="1522">
        <v>3.2129999999999999E-2</v>
      </c>
      <c r="G14" s="1519" t="s">
        <v>2717</v>
      </c>
      <c r="H14" s="1385">
        <v>29.087262998674266</v>
      </c>
      <c r="I14" s="1388"/>
      <c r="J14" s="674"/>
    </row>
    <row r="15" spans="1:10">
      <c r="A15" s="25">
        <v>6</v>
      </c>
      <c r="B15" s="1523">
        <v>363</v>
      </c>
      <c r="C15" s="1381">
        <v>3425</v>
      </c>
      <c r="D15" s="1519">
        <v>47</v>
      </c>
      <c r="E15" s="1522">
        <v>-0.51</v>
      </c>
      <c r="F15" s="1522">
        <v>3.2099999999999997E-2</v>
      </c>
      <c r="G15" s="1519" t="s">
        <v>2718</v>
      </c>
      <c r="H15" s="1385">
        <v>22.68</v>
      </c>
      <c r="I15" s="1387"/>
      <c r="J15" s="674"/>
    </row>
    <row r="16" spans="1:10">
      <c r="A16" s="25">
        <v>7</v>
      </c>
      <c r="B16" s="1523">
        <v>363.1</v>
      </c>
      <c r="C16" s="1381">
        <v>61583</v>
      </c>
      <c r="D16" s="1519">
        <v>45</v>
      </c>
      <c r="E16" s="1522">
        <v>-0.51</v>
      </c>
      <c r="F16" s="1522">
        <v>3.356E-2</v>
      </c>
      <c r="G16" s="1519" t="s">
        <v>2719</v>
      </c>
      <c r="H16" s="1385">
        <v>8.33</v>
      </c>
      <c r="I16" s="1387"/>
      <c r="J16" s="674"/>
    </row>
    <row r="17" spans="1:10">
      <c r="A17" s="25">
        <v>8</v>
      </c>
      <c r="B17" s="1523">
        <v>363.2</v>
      </c>
      <c r="C17" s="1381">
        <v>22049</v>
      </c>
      <c r="D17" s="1519">
        <v>47</v>
      </c>
      <c r="E17" s="1522">
        <v>-0.51</v>
      </c>
      <c r="F17" s="1522">
        <v>3.2129999999999999E-2</v>
      </c>
      <c r="G17" s="1519" t="s">
        <v>2720</v>
      </c>
      <c r="H17" s="1385">
        <v>28.47</v>
      </c>
      <c r="I17" s="1388"/>
      <c r="J17" s="674"/>
    </row>
    <row r="18" spans="1:10">
      <c r="A18" s="25">
        <v>9</v>
      </c>
      <c r="B18" s="1524">
        <v>363.3</v>
      </c>
      <c r="C18" s="1381">
        <v>585</v>
      </c>
      <c r="D18" s="1519">
        <v>47</v>
      </c>
      <c r="E18" s="1522">
        <v>-0.51</v>
      </c>
      <c r="F18" s="1522">
        <v>3.2129999999999999E-2</v>
      </c>
      <c r="G18" s="1519" t="s">
        <v>2719</v>
      </c>
      <c r="H18" s="1385">
        <v>27.95</v>
      </c>
      <c r="I18" s="1388"/>
      <c r="J18" s="674"/>
    </row>
    <row r="19" spans="1:10">
      <c r="A19" s="25">
        <v>10</v>
      </c>
      <c r="B19" s="1523">
        <v>363.4</v>
      </c>
      <c r="C19" s="1381">
        <v>1535</v>
      </c>
      <c r="D19" s="1519">
        <v>40</v>
      </c>
      <c r="E19" s="1522">
        <v>-0.51</v>
      </c>
      <c r="F19" s="1522">
        <v>3.7749999999999999E-2</v>
      </c>
      <c r="G19" s="1519" t="s">
        <v>2716</v>
      </c>
      <c r="H19" s="1385">
        <v>33.76</v>
      </c>
      <c r="I19" s="1387"/>
      <c r="J19" s="674"/>
    </row>
    <row r="20" spans="1:10">
      <c r="A20" s="25">
        <v>11</v>
      </c>
      <c r="B20" s="1523">
        <v>363.5</v>
      </c>
      <c r="C20" s="1381">
        <v>9889</v>
      </c>
      <c r="D20" s="1519">
        <v>40</v>
      </c>
      <c r="E20" s="1522">
        <v>-0.51</v>
      </c>
      <c r="F20" s="1522">
        <v>3.7749999999999999E-2</v>
      </c>
      <c r="G20" s="1519" t="s">
        <v>2716</v>
      </c>
      <c r="H20" s="1385">
        <v>26.46</v>
      </c>
      <c r="I20" s="1387"/>
      <c r="J20" s="674"/>
    </row>
    <row r="21" spans="1:10">
      <c r="A21" s="25">
        <v>12</v>
      </c>
      <c r="B21" s="1524">
        <v>365.03</v>
      </c>
      <c r="C21" s="1381">
        <v>18</v>
      </c>
      <c r="D21" s="1519" t="s">
        <v>2715</v>
      </c>
      <c r="E21" s="1522" t="s">
        <v>2715</v>
      </c>
      <c r="F21" s="1522" t="s">
        <v>2715</v>
      </c>
      <c r="G21" s="1519" t="s">
        <v>2715</v>
      </c>
      <c r="H21" s="1385" t="s">
        <v>2715</v>
      </c>
      <c r="I21" s="1387"/>
      <c r="J21" s="674"/>
    </row>
    <row r="22" spans="1:10">
      <c r="A22" s="25">
        <v>13</v>
      </c>
      <c r="B22" s="1524">
        <v>365.04</v>
      </c>
      <c r="C22" s="1381">
        <v>28</v>
      </c>
      <c r="D22" s="1519">
        <v>100</v>
      </c>
      <c r="E22" s="1522"/>
      <c r="F22" s="1522">
        <v>0.01</v>
      </c>
      <c r="G22" s="1519" t="s">
        <v>2721</v>
      </c>
      <c r="H22" s="1385">
        <v>55</v>
      </c>
      <c r="I22" s="1387"/>
      <c r="J22" s="674"/>
    </row>
    <row r="23" spans="1:10">
      <c r="A23" s="25">
        <v>14</v>
      </c>
      <c r="B23" s="1523">
        <v>366</v>
      </c>
      <c r="C23" s="1381">
        <v>44</v>
      </c>
      <c r="D23" s="1519">
        <v>55</v>
      </c>
      <c r="E23" s="1522">
        <v>-0.25</v>
      </c>
      <c r="F23" s="1522">
        <v>2.273E-2</v>
      </c>
      <c r="G23" s="1519" t="s">
        <v>2716</v>
      </c>
      <c r="H23" s="1385">
        <v>30.24</v>
      </c>
      <c r="I23" s="1387"/>
      <c r="J23" s="674"/>
    </row>
    <row r="24" spans="1:10">
      <c r="A24" s="25">
        <v>15</v>
      </c>
      <c r="B24" s="1523">
        <v>367</v>
      </c>
      <c r="C24" s="1381">
        <v>11611</v>
      </c>
      <c r="D24" s="1519">
        <v>75</v>
      </c>
      <c r="E24" s="1522">
        <v>-0.65</v>
      </c>
      <c r="F24" s="1522">
        <v>2.0629999999999999E-2</v>
      </c>
      <c r="G24" s="1519" t="s">
        <v>2722</v>
      </c>
      <c r="H24" s="1385">
        <v>1.49</v>
      </c>
      <c r="I24" s="1387"/>
      <c r="J24" s="674"/>
    </row>
    <row r="25" spans="1:10">
      <c r="A25" s="25">
        <v>16</v>
      </c>
      <c r="B25" s="1523">
        <v>367.09</v>
      </c>
      <c r="C25" s="1381">
        <v>152379</v>
      </c>
      <c r="D25" s="1519">
        <v>80</v>
      </c>
      <c r="E25" s="1522">
        <v>-0.65</v>
      </c>
      <c r="F25" s="1522">
        <v>2.0629999999999999E-2</v>
      </c>
      <c r="G25" s="1519" t="s">
        <v>2722</v>
      </c>
      <c r="H25" s="1385">
        <v>7.47</v>
      </c>
      <c r="I25" s="1387"/>
      <c r="J25" s="674"/>
    </row>
    <row r="26" spans="1:10">
      <c r="A26" s="25">
        <v>17</v>
      </c>
      <c r="B26" s="1523">
        <v>367.5</v>
      </c>
      <c r="C26" s="1381">
        <v>6584</v>
      </c>
      <c r="D26" s="1519">
        <v>80</v>
      </c>
      <c r="E26" s="1522">
        <v>-0.65</v>
      </c>
      <c r="F26" s="1522">
        <v>0</v>
      </c>
      <c r="G26" s="1519" t="s">
        <v>2722</v>
      </c>
      <c r="H26" s="1385">
        <v>82.48</v>
      </c>
      <c r="I26" s="1387"/>
      <c r="J26" s="674"/>
    </row>
    <row r="27" spans="1:10">
      <c r="A27" s="25">
        <v>18</v>
      </c>
      <c r="B27" s="1523">
        <v>367.6</v>
      </c>
      <c r="C27" s="1381">
        <v>7078</v>
      </c>
      <c r="D27" s="1519">
        <v>80</v>
      </c>
      <c r="E27" s="1522">
        <v>-0.3</v>
      </c>
      <c r="F27" s="1522">
        <v>1.6250000000000001E-2</v>
      </c>
      <c r="G27" s="1519" t="s">
        <v>2722</v>
      </c>
      <c r="H27" s="1385">
        <v>13.68</v>
      </c>
      <c r="I27" s="1387"/>
      <c r="J27" s="674"/>
    </row>
    <row r="28" spans="1:10">
      <c r="A28" s="25">
        <v>19</v>
      </c>
      <c r="B28" s="1523">
        <v>367.7</v>
      </c>
      <c r="C28" s="1381">
        <v>3583</v>
      </c>
      <c r="D28" s="1519">
        <v>75</v>
      </c>
      <c r="E28" s="1522">
        <v>-0.65</v>
      </c>
      <c r="F28" s="1522">
        <v>2.0629999999999999E-2</v>
      </c>
      <c r="G28" s="1519" t="s">
        <v>2722</v>
      </c>
      <c r="H28" s="1385">
        <v>42.41</v>
      </c>
      <c r="I28" s="1387"/>
      <c r="J28" s="674"/>
    </row>
    <row r="29" spans="1:10">
      <c r="A29" s="25">
        <v>20</v>
      </c>
      <c r="B29" s="1523">
        <v>367.8</v>
      </c>
      <c r="C29" s="1381">
        <v>114755</v>
      </c>
      <c r="D29" s="1519">
        <v>75</v>
      </c>
      <c r="E29" s="1522">
        <v>-0.65</v>
      </c>
      <c r="F29" s="1522">
        <v>2.1999999999999999E-2</v>
      </c>
      <c r="G29" s="1519" t="s">
        <v>2722</v>
      </c>
      <c r="H29" s="1385">
        <v>38.950000000000003</v>
      </c>
      <c r="I29" s="1388"/>
      <c r="J29" s="674"/>
    </row>
    <row r="30" spans="1:10">
      <c r="A30" s="25">
        <v>21</v>
      </c>
      <c r="B30" s="1523">
        <v>369</v>
      </c>
      <c r="C30" s="1381">
        <v>21187</v>
      </c>
      <c r="D30" s="1519">
        <v>45</v>
      </c>
      <c r="E30" s="1522">
        <v>0</v>
      </c>
      <c r="F30" s="1522">
        <v>2.222E-2</v>
      </c>
      <c r="G30" s="1519" t="s">
        <v>2723</v>
      </c>
      <c r="H30" s="1385">
        <v>14.15</v>
      </c>
      <c r="I30" s="1388"/>
      <c r="J30" s="674"/>
    </row>
    <row r="31" spans="1:10">
      <c r="A31" s="25">
        <v>22</v>
      </c>
      <c r="B31" s="1523">
        <v>374.01</v>
      </c>
      <c r="C31" s="1381">
        <v>20129</v>
      </c>
      <c r="D31" s="1519">
        <v>100</v>
      </c>
      <c r="E31" s="1522"/>
      <c r="F31" s="1522">
        <v>0.01</v>
      </c>
      <c r="G31" s="1519" t="s">
        <v>2721</v>
      </c>
      <c r="H31" s="1385">
        <v>32.159999999999997</v>
      </c>
      <c r="I31" s="1388"/>
      <c r="J31" s="674"/>
    </row>
    <row r="32" spans="1:10">
      <c r="A32" s="25">
        <v>23</v>
      </c>
      <c r="B32" s="1523">
        <v>374.02</v>
      </c>
      <c r="C32" s="1381">
        <v>15</v>
      </c>
      <c r="D32" s="1519">
        <v>100</v>
      </c>
      <c r="E32" s="1522"/>
      <c r="F32" s="1522">
        <v>0.01</v>
      </c>
      <c r="G32" s="1519" t="s">
        <v>2721</v>
      </c>
      <c r="H32" s="1385">
        <v>64.88</v>
      </c>
      <c r="I32" s="1387"/>
      <c r="J32" s="674"/>
    </row>
    <row r="33" spans="1:10">
      <c r="A33" s="25">
        <v>24</v>
      </c>
      <c r="B33" s="1523">
        <v>375</v>
      </c>
      <c r="C33" s="1381">
        <v>106288</v>
      </c>
      <c r="D33" s="1519">
        <v>55</v>
      </c>
      <c r="E33" s="1522">
        <v>-0.25</v>
      </c>
      <c r="F33" s="1522">
        <v>2.273E-2</v>
      </c>
      <c r="G33" s="1519" t="s">
        <v>2716</v>
      </c>
      <c r="H33" s="1385">
        <v>25.37</v>
      </c>
      <c r="I33" s="1387"/>
      <c r="J33" s="674"/>
    </row>
    <row r="34" spans="1:10">
      <c r="A34" s="25">
        <v>25</v>
      </c>
      <c r="B34" s="1523">
        <v>376.01</v>
      </c>
      <c r="C34" s="1381">
        <v>271085</v>
      </c>
      <c r="D34" s="1519">
        <v>75</v>
      </c>
      <c r="E34" s="1522">
        <v>-0.1</v>
      </c>
      <c r="F34" s="1522">
        <v>1.8749999999999999E-2</v>
      </c>
      <c r="G34" s="1519" t="s">
        <v>2722</v>
      </c>
      <c r="H34" s="1385">
        <v>10.06</v>
      </c>
      <c r="I34" s="1387"/>
      <c r="J34" s="674"/>
    </row>
    <row r="35" spans="1:10">
      <c r="A35" s="25">
        <v>26</v>
      </c>
      <c r="B35" s="1523">
        <v>376.05</v>
      </c>
      <c r="C35" s="1381">
        <v>17927</v>
      </c>
      <c r="D35" s="1519">
        <v>80</v>
      </c>
      <c r="E35" s="1522">
        <v>-0.5</v>
      </c>
      <c r="F35" s="1522">
        <v>0</v>
      </c>
      <c r="G35" s="1519" t="s">
        <v>2722</v>
      </c>
      <c r="H35" s="1385">
        <v>81.010000000000005</v>
      </c>
      <c r="I35" s="1387"/>
      <c r="J35" s="674"/>
    </row>
    <row r="36" spans="1:10">
      <c r="A36" s="25">
        <v>27</v>
      </c>
      <c r="B36" s="1523">
        <v>376.07</v>
      </c>
      <c r="C36" s="1381">
        <v>52731</v>
      </c>
      <c r="D36" s="1519">
        <v>75</v>
      </c>
      <c r="E36" s="1522">
        <v>-0.2</v>
      </c>
      <c r="F36" s="1522">
        <v>1.4670000000000001E-2</v>
      </c>
      <c r="G36" s="1519" t="s">
        <v>2722</v>
      </c>
      <c r="H36" s="1517">
        <v>24.25</v>
      </c>
      <c r="I36" s="1387"/>
      <c r="J36" s="674"/>
    </row>
    <row r="37" spans="1:10">
      <c r="A37" s="25">
        <v>28</v>
      </c>
      <c r="B37" s="1523">
        <v>376.09</v>
      </c>
      <c r="C37" s="1381">
        <v>315664</v>
      </c>
      <c r="D37" s="1519">
        <v>80</v>
      </c>
      <c r="E37" s="1522">
        <v>-0.2</v>
      </c>
      <c r="F37" s="1522">
        <v>1.8749999999999999E-2</v>
      </c>
      <c r="G37" s="1519" t="s">
        <v>2722</v>
      </c>
      <c r="H37" s="1518">
        <v>33.75</v>
      </c>
      <c r="I37" s="1387"/>
      <c r="J37" s="674"/>
    </row>
    <row r="38" spans="1:10">
      <c r="A38" s="25">
        <v>29</v>
      </c>
      <c r="B38" s="1523">
        <v>376.1</v>
      </c>
      <c r="C38" s="1381">
        <v>251</v>
      </c>
      <c r="D38" s="1519"/>
      <c r="E38" s="1522"/>
      <c r="F38" s="1522"/>
      <c r="G38" s="1519"/>
      <c r="H38" s="1518"/>
      <c r="I38" s="1387"/>
      <c r="J38" s="674"/>
    </row>
    <row r="39" spans="1:10">
      <c r="A39" s="25">
        <v>30</v>
      </c>
      <c r="B39" s="1523">
        <v>376.18</v>
      </c>
      <c r="C39" s="1381">
        <v>1544725</v>
      </c>
      <c r="D39" s="1519">
        <v>75</v>
      </c>
      <c r="E39" s="1522">
        <v>-0.2</v>
      </c>
      <c r="F39" s="1522">
        <v>1.6E-2</v>
      </c>
      <c r="G39" s="1519" t="s">
        <v>2722</v>
      </c>
      <c r="H39" s="1518">
        <v>8.18</v>
      </c>
      <c r="I39" s="1387"/>
      <c r="J39" s="674"/>
    </row>
    <row r="40" spans="1:10">
      <c r="A40" s="25">
        <v>31</v>
      </c>
      <c r="B40" s="1523">
        <v>377</v>
      </c>
      <c r="C40" s="1381">
        <v>0</v>
      </c>
      <c r="D40" s="1519"/>
      <c r="E40" s="1522"/>
      <c r="F40" s="1522"/>
      <c r="G40" s="1519"/>
      <c r="H40" s="1518"/>
      <c r="I40" s="1387"/>
      <c r="J40" s="674"/>
    </row>
    <row r="41" spans="1:10">
      <c r="A41" s="25">
        <v>32</v>
      </c>
      <c r="B41" s="1523">
        <v>378</v>
      </c>
      <c r="C41" s="1381">
        <v>107443</v>
      </c>
      <c r="D41" s="1519">
        <v>50</v>
      </c>
      <c r="E41" s="1522">
        <v>-0.3</v>
      </c>
      <c r="F41" s="1522">
        <v>2.5999999999999999E-2</v>
      </c>
      <c r="G41" s="1519" t="s">
        <v>2723</v>
      </c>
      <c r="H41" s="1518">
        <v>24</v>
      </c>
      <c r="I41" s="1387"/>
      <c r="J41" s="674"/>
    </row>
    <row r="42" spans="1:10">
      <c r="A42" s="25">
        <v>33</v>
      </c>
      <c r="B42" s="1523">
        <v>380</v>
      </c>
      <c r="C42" s="1381">
        <v>516309</v>
      </c>
      <c r="D42" s="1519">
        <v>37.5</v>
      </c>
      <c r="E42" s="1522">
        <v>-0.65</v>
      </c>
      <c r="F42" s="1522">
        <v>3.5110000000000002E-2</v>
      </c>
      <c r="G42" s="1519" t="s">
        <v>2719</v>
      </c>
      <c r="H42" s="1518">
        <v>5.32</v>
      </c>
      <c r="I42" s="1387"/>
      <c r="J42" s="674"/>
    </row>
    <row r="43" spans="1:10">
      <c r="A43" s="25">
        <v>34</v>
      </c>
      <c r="B43" s="1523">
        <v>380.01</v>
      </c>
      <c r="C43" s="1381">
        <v>2465</v>
      </c>
      <c r="D43" s="1519">
        <v>37.5</v>
      </c>
      <c r="E43" s="1522">
        <v>-0.65</v>
      </c>
      <c r="F43" s="1522">
        <v>4.3999999999999997E-2</v>
      </c>
      <c r="G43" s="1519" t="s">
        <v>2719</v>
      </c>
      <c r="H43" s="1518">
        <v>18</v>
      </c>
      <c r="I43" s="1387"/>
      <c r="J43" s="674"/>
    </row>
    <row r="44" spans="1:10">
      <c r="A44" s="25">
        <v>35</v>
      </c>
      <c r="B44" s="1523">
        <v>380.02</v>
      </c>
      <c r="C44" s="1381">
        <v>90893</v>
      </c>
      <c r="D44" s="1519">
        <v>37.5</v>
      </c>
      <c r="E44" s="1522">
        <v>-0.65</v>
      </c>
      <c r="F44" s="1522">
        <v>4.3999999999999997E-2</v>
      </c>
      <c r="G44" s="1519" t="s">
        <v>2719</v>
      </c>
      <c r="H44" s="1518">
        <v>32.44</v>
      </c>
      <c r="I44" s="1387"/>
      <c r="J44" s="674"/>
    </row>
    <row r="45" spans="1:10">
      <c r="A45" s="25">
        <v>36</v>
      </c>
      <c r="B45" s="1523">
        <v>380.03</v>
      </c>
      <c r="C45" s="1381">
        <v>321</v>
      </c>
      <c r="D45" s="1519">
        <v>40</v>
      </c>
      <c r="E45" s="1522">
        <v>-0.65</v>
      </c>
      <c r="F45" s="1522">
        <v>4.1250000000000002E-2</v>
      </c>
      <c r="G45" s="1519" t="s">
        <v>2719</v>
      </c>
      <c r="H45" s="1518">
        <v>17.489999999999998</v>
      </c>
      <c r="I45" s="1387"/>
      <c r="J45" s="674"/>
    </row>
    <row r="46" spans="1:10">
      <c r="A46" s="25">
        <v>37</v>
      </c>
      <c r="B46" s="1523">
        <v>380.05</v>
      </c>
      <c r="C46" s="1381">
        <v>30643</v>
      </c>
      <c r="D46" s="1519">
        <v>40</v>
      </c>
      <c r="E46" s="1522">
        <v>-0.65</v>
      </c>
      <c r="F46" s="1522">
        <v>3.3000000000000002E-2</v>
      </c>
      <c r="G46" s="1519" t="s">
        <v>2719</v>
      </c>
      <c r="H46" s="1518">
        <v>48.27</v>
      </c>
      <c r="I46" s="1387"/>
      <c r="J46" s="674"/>
    </row>
    <row r="47" spans="1:10">
      <c r="A47" s="25">
        <v>38</v>
      </c>
      <c r="B47" s="1523">
        <v>380.06</v>
      </c>
      <c r="C47" s="1381">
        <v>289746</v>
      </c>
      <c r="D47" s="1519">
        <v>50</v>
      </c>
      <c r="E47" s="1522">
        <v>-0.65</v>
      </c>
      <c r="F47" s="1522">
        <v>3.3000000000000002E-2</v>
      </c>
      <c r="G47" s="1519" t="s">
        <v>2719</v>
      </c>
      <c r="H47" s="1518">
        <v>16.3</v>
      </c>
      <c r="I47" s="1387"/>
      <c r="J47" s="674"/>
    </row>
    <row r="48" spans="1:10">
      <c r="A48" s="25">
        <v>39</v>
      </c>
      <c r="B48" s="1523">
        <v>380.07</v>
      </c>
      <c r="C48" s="1381">
        <v>170149</v>
      </c>
      <c r="D48" s="1519">
        <v>50</v>
      </c>
      <c r="E48" s="1522">
        <v>-0.65</v>
      </c>
      <c r="F48" s="1522">
        <v>3.3000000000000002E-2</v>
      </c>
      <c r="G48" s="1519" t="s">
        <v>2719</v>
      </c>
      <c r="H48" s="1518">
        <v>29.25</v>
      </c>
      <c r="I48" s="1387"/>
      <c r="J48" s="674"/>
    </row>
    <row r="49" spans="1:10">
      <c r="A49" s="25">
        <v>40</v>
      </c>
      <c r="B49" s="1523">
        <v>381</v>
      </c>
      <c r="C49" s="1381">
        <v>189293</v>
      </c>
      <c r="D49" s="1519">
        <v>37</v>
      </c>
      <c r="E49" s="1522">
        <v>0</v>
      </c>
      <c r="F49" s="1522">
        <v>2.7029999999999998E-2</v>
      </c>
      <c r="G49" s="1519" t="s">
        <v>2717</v>
      </c>
      <c r="H49" s="1518">
        <v>10.75</v>
      </c>
      <c r="I49" s="1387"/>
      <c r="J49" s="674"/>
    </row>
    <row r="50" spans="1:10">
      <c r="A50" s="25">
        <v>41</v>
      </c>
      <c r="B50" s="1523">
        <v>381.4</v>
      </c>
      <c r="C50" s="1381">
        <v>1966</v>
      </c>
      <c r="D50" s="1519">
        <v>25</v>
      </c>
      <c r="E50" s="1525">
        <v>0</v>
      </c>
      <c r="F50" s="1522">
        <v>0.04</v>
      </c>
      <c r="G50" s="1519" t="s">
        <v>2722</v>
      </c>
      <c r="H50" s="1518">
        <v>18.18</v>
      </c>
      <c r="I50" s="1388"/>
      <c r="J50" s="674"/>
    </row>
    <row r="51" spans="1:10">
      <c r="A51" s="25">
        <v>42</v>
      </c>
      <c r="B51" s="1523">
        <v>381.5</v>
      </c>
      <c r="C51" s="1381">
        <v>0</v>
      </c>
      <c r="D51" s="1519"/>
      <c r="E51" s="1525"/>
      <c r="F51" s="1522"/>
      <c r="G51" s="1519">
        <v>0</v>
      </c>
      <c r="H51" s="1518"/>
      <c r="I51" s="1388"/>
      <c r="J51" s="674"/>
    </row>
    <row r="52" spans="1:10">
      <c r="A52" s="25">
        <v>43</v>
      </c>
      <c r="B52" s="1523">
        <v>382.02</v>
      </c>
      <c r="C52" s="1381">
        <v>38398</v>
      </c>
      <c r="D52" s="1519">
        <v>40</v>
      </c>
      <c r="E52" s="1522">
        <v>0</v>
      </c>
      <c r="F52" s="1522">
        <v>2.5000000000000001E-2</v>
      </c>
      <c r="G52" s="1519" t="s">
        <v>2719</v>
      </c>
      <c r="H52" s="1517">
        <v>18.79</v>
      </c>
      <c r="I52" s="1387"/>
      <c r="J52" s="674"/>
    </row>
    <row r="53" spans="1:10">
      <c r="A53" s="25">
        <v>44</v>
      </c>
      <c r="B53" s="1523">
        <v>383</v>
      </c>
      <c r="C53" s="1381">
        <v>6026</v>
      </c>
      <c r="D53" s="1519">
        <v>40</v>
      </c>
      <c r="E53" s="1522">
        <v>0</v>
      </c>
      <c r="F53" s="1522">
        <v>2.5000000000000001E-2</v>
      </c>
      <c r="G53" s="1519" t="s">
        <v>2722</v>
      </c>
      <c r="H53" s="1385">
        <v>12.35</v>
      </c>
      <c r="I53" s="1387"/>
      <c r="J53" s="674"/>
    </row>
    <row r="54" spans="1:10">
      <c r="A54" s="25">
        <v>45</v>
      </c>
      <c r="B54" s="1523">
        <v>384</v>
      </c>
      <c r="C54" s="1381">
        <v>10188</v>
      </c>
      <c r="D54" s="1519">
        <v>40</v>
      </c>
      <c r="E54" s="1522">
        <v>0</v>
      </c>
      <c r="F54" s="1522">
        <v>2.5000000000000001E-2</v>
      </c>
      <c r="G54" s="1519" t="s">
        <v>2719</v>
      </c>
      <c r="H54" s="1385">
        <v>20</v>
      </c>
      <c r="I54" s="1387"/>
      <c r="J54" s="674"/>
    </row>
    <row r="55" spans="1:10">
      <c r="A55" s="25">
        <v>46</v>
      </c>
      <c r="B55" s="1523">
        <v>385</v>
      </c>
      <c r="C55" s="1381">
        <v>8329</v>
      </c>
      <c r="D55" s="1519">
        <v>40</v>
      </c>
      <c r="E55" s="1522">
        <v>0</v>
      </c>
      <c r="F55" s="1522">
        <v>2.5000000000000001E-2</v>
      </c>
      <c r="G55" s="1519" t="s">
        <v>2720</v>
      </c>
      <c r="H55" s="1385">
        <v>26.26</v>
      </c>
      <c r="I55" s="1387"/>
      <c r="J55" s="674"/>
    </row>
    <row r="56" spans="1:10">
      <c r="A56" s="25">
        <v>47</v>
      </c>
      <c r="B56" s="1523">
        <v>386</v>
      </c>
      <c r="C56" s="1381">
        <v>407</v>
      </c>
      <c r="D56" s="1519">
        <v>20</v>
      </c>
      <c r="E56" s="1522">
        <v>0</v>
      </c>
      <c r="F56" s="1522">
        <v>0.05</v>
      </c>
      <c r="G56" s="1519" t="s">
        <v>2719</v>
      </c>
      <c r="H56" s="1385">
        <v>18.07</v>
      </c>
      <c r="I56" s="1387"/>
      <c r="J56" s="674"/>
    </row>
    <row r="57" spans="1:10">
      <c r="A57" s="25">
        <v>48</v>
      </c>
      <c r="B57" s="1403"/>
      <c r="C57" s="1526"/>
      <c r="D57" s="1403"/>
      <c r="E57" s="1527"/>
      <c r="F57" s="1527"/>
      <c r="G57" s="1403"/>
      <c r="H57" s="1396"/>
      <c r="I57" s="1388"/>
    </row>
    <row r="58" spans="1:10">
      <c r="A58" s="25">
        <v>49</v>
      </c>
      <c r="B58" s="1403"/>
      <c r="C58" s="1526"/>
      <c r="D58" s="1403"/>
      <c r="E58" s="1527"/>
      <c r="F58" s="1527"/>
      <c r="G58" s="1403"/>
      <c r="H58" s="1396"/>
      <c r="I58" s="1388"/>
    </row>
    <row r="59" spans="1:10">
      <c r="A59" s="25">
        <v>50</v>
      </c>
      <c r="B59" s="1403"/>
      <c r="C59" s="1526"/>
      <c r="D59" s="1403"/>
      <c r="E59" s="1527"/>
      <c r="F59" s="1527"/>
      <c r="G59" s="1403"/>
      <c r="H59" s="1396"/>
      <c r="I59" s="1388"/>
    </row>
    <row r="60" spans="1:10">
      <c r="A60" s="25">
        <v>51</v>
      </c>
      <c r="B60" s="1403"/>
      <c r="C60" s="1526"/>
      <c r="D60" s="1403"/>
      <c r="E60" s="1527"/>
      <c r="F60" s="1527"/>
      <c r="G60" s="1403"/>
      <c r="H60" s="1396"/>
      <c r="I60" s="1388"/>
    </row>
    <row r="61" spans="1:10">
      <c r="A61" s="25">
        <v>52</v>
      </c>
      <c r="B61" s="1403"/>
      <c r="C61" s="1526"/>
      <c r="D61" s="1403"/>
      <c r="E61" s="1527"/>
      <c r="F61" s="1527"/>
      <c r="G61" s="1403"/>
      <c r="H61" s="1396"/>
      <c r="I61" s="1388"/>
    </row>
    <row r="62" spans="1:10" ht="15.75" thickBot="1">
      <c r="A62" s="407">
        <v>53</v>
      </c>
      <c r="B62" s="1405" t="s">
        <v>1681</v>
      </c>
      <c r="C62" s="1528">
        <f>SUM(C10:C61)</f>
        <v>4374993</v>
      </c>
      <c r="D62" s="1405"/>
      <c r="E62" s="1529"/>
      <c r="F62" s="1529"/>
      <c r="G62" s="1405"/>
      <c r="H62" s="1530"/>
      <c r="I62" s="1388"/>
    </row>
    <row r="63" spans="1:10">
      <c r="A63" s="4"/>
      <c r="B63" s="4"/>
      <c r="C63" s="4"/>
      <c r="D63" s="4"/>
      <c r="E63" s="4"/>
      <c r="F63" s="4"/>
      <c r="G63" s="152"/>
      <c r="H63" s="1386" t="s">
        <v>2574</v>
      </c>
      <c r="I63" s="1388"/>
    </row>
    <row r="64" spans="1:10">
      <c r="E64" s="1" t="s">
        <v>45</v>
      </c>
    </row>
    <row r="65" spans="1:8" ht="15.75" thickBot="1">
      <c r="A65" s="4" t="str">
        <f>A1</f>
        <v>Annual Report of The Brooklyn Union Gas Company d/b/a National Grid New York             Year ended December 31, 2016</v>
      </c>
      <c r="B65" s="4"/>
      <c r="C65" s="4"/>
      <c r="D65" s="4"/>
      <c r="E65" s="4"/>
      <c r="F65" s="4"/>
      <c r="G65" s="12"/>
      <c r="H65" s="12"/>
    </row>
    <row r="66" spans="1:8">
      <c r="A66" s="132"/>
      <c r="B66" s="8"/>
      <c r="C66" s="8"/>
      <c r="D66" s="8"/>
      <c r="E66" s="8"/>
      <c r="F66" s="8"/>
      <c r="G66" s="8"/>
      <c r="H66" s="133"/>
    </row>
    <row r="67" spans="1:8" ht="15.75">
      <c r="A67" s="10"/>
      <c r="B67" s="12"/>
      <c r="C67" s="11" t="s">
        <v>27</v>
      </c>
      <c r="D67" s="12"/>
      <c r="E67" s="12"/>
      <c r="F67" s="12"/>
      <c r="G67" s="12"/>
      <c r="H67" s="395"/>
    </row>
    <row r="68" spans="1:8">
      <c r="A68" s="140"/>
      <c r="B68" s="371"/>
      <c r="C68" s="371"/>
      <c r="D68" s="371"/>
      <c r="E68" s="371"/>
      <c r="F68" s="371"/>
      <c r="G68" s="371"/>
      <c r="H68" s="372"/>
    </row>
    <row r="69" spans="1:8" s="69" customFormat="1" ht="15.75">
      <c r="A69" s="1235"/>
      <c r="B69" s="1236"/>
      <c r="C69" s="1236" t="s">
        <v>28</v>
      </c>
      <c r="D69" s="1236"/>
      <c r="E69" s="1236"/>
      <c r="F69" s="1236"/>
      <c r="G69" s="1236"/>
      <c r="H69" s="1237"/>
    </row>
    <row r="70" spans="1:8">
      <c r="A70" s="25"/>
      <c r="B70" s="53"/>
      <c r="C70" s="53" t="s">
        <v>29</v>
      </c>
      <c r="D70" s="53" t="s">
        <v>30</v>
      </c>
      <c r="E70" s="53" t="s">
        <v>31</v>
      </c>
      <c r="F70" s="53" t="s">
        <v>32</v>
      </c>
      <c r="G70" s="53" t="s">
        <v>33</v>
      </c>
      <c r="H70" s="412" t="s">
        <v>34</v>
      </c>
    </row>
    <row r="71" spans="1:8">
      <c r="A71" s="25"/>
      <c r="B71" s="53" t="s">
        <v>510</v>
      </c>
      <c r="C71" s="53" t="s">
        <v>35</v>
      </c>
      <c r="D71" s="53" t="s">
        <v>36</v>
      </c>
      <c r="E71" s="53" t="s">
        <v>37</v>
      </c>
      <c r="F71" s="53" t="s">
        <v>38</v>
      </c>
      <c r="G71" s="53" t="s">
        <v>39</v>
      </c>
      <c r="H71" s="412" t="s">
        <v>40</v>
      </c>
    </row>
    <row r="72" spans="1:8">
      <c r="A72" s="25" t="s">
        <v>1973</v>
      </c>
      <c r="B72" s="53" t="s">
        <v>1805</v>
      </c>
      <c r="C72" s="53" t="s">
        <v>41</v>
      </c>
      <c r="D72" s="53" t="s">
        <v>42</v>
      </c>
      <c r="E72" s="53" t="s">
        <v>43</v>
      </c>
      <c r="F72" s="53" t="s">
        <v>43</v>
      </c>
      <c r="G72" s="53" t="s">
        <v>44</v>
      </c>
      <c r="H72" s="412" t="s">
        <v>387</v>
      </c>
    </row>
    <row r="73" spans="1:8">
      <c r="A73" s="32" t="s">
        <v>1979</v>
      </c>
      <c r="B73" s="33" t="s">
        <v>2070</v>
      </c>
      <c r="C73" s="33" t="s">
        <v>2071</v>
      </c>
      <c r="D73" s="33" t="s">
        <v>514</v>
      </c>
      <c r="E73" s="33" t="s">
        <v>564</v>
      </c>
      <c r="F73" s="33" t="s">
        <v>1335</v>
      </c>
      <c r="G73" s="33" t="s">
        <v>1336</v>
      </c>
      <c r="H73" s="417" t="s">
        <v>1337</v>
      </c>
    </row>
    <row r="74" spans="1:8">
      <c r="A74" s="25">
        <v>1</v>
      </c>
      <c r="B74" s="1391">
        <v>388</v>
      </c>
      <c r="C74" s="1526">
        <v>9352</v>
      </c>
      <c r="D74" s="1403"/>
      <c r="E74" s="1531"/>
      <c r="F74" s="1532"/>
      <c r="G74" s="1403"/>
      <c r="H74" s="1392">
        <v>35.04</v>
      </c>
    </row>
    <row r="75" spans="1:8">
      <c r="A75" s="25">
        <v>2</v>
      </c>
      <c r="B75" s="1391">
        <v>389</v>
      </c>
      <c r="C75" s="1526">
        <v>20</v>
      </c>
      <c r="D75" s="1403" t="s">
        <v>2715</v>
      </c>
      <c r="E75" s="1531" t="s">
        <v>2715</v>
      </c>
      <c r="F75" s="1532" t="s">
        <v>2715</v>
      </c>
      <c r="G75" s="1403" t="s">
        <v>2715</v>
      </c>
      <c r="H75" s="1392" t="s">
        <v>2715</v>
      </c>
    </row>
    <row r="76" spans="1:8">
      <c r="A76" s="25">
        <v>3</v>
      </c>
      <c r="B76" s="1393">
        <v>389.01</v>
      </c>
      <c r="C76" s="1526">
        <v>0</v>
      </c>
      <c r="D76" s="1403"/>
      <c r="E76" s="1531"/>
      <c r="F76" s="1532"/>
      <c r="G76" s="1403"/>
      <c r="H76" s="1392"/>
    </row>
    <row r="77" spans="1:8">
      <c r="A77" s="25">
        <v>4</v>
      </c>
      <c r="B77" s="1394">
        <v>390.02</v>
      </c>
      <c r="C77" s="1526">
        <v>15317</v>
      </c>
      <c r="D77" s="1403">
        <v>55</v>
      </c>
      <c r="E77" s="1531">
        <v>0</v>
      </c>
      <c r="F77" s="1532">
        <v>1.8180000000000002E-2</v>
      </c>
      <c r="G77" s="1403" t="s">
        <v>2721</v>
      </c>
      <c r="H77" s="1392">
        <v>6.37</v>
      </c>
    </row>
    <row r="78" spans="1:8">
      <c r="A78" s="25">
        <v>5</v>
      </c>
      <c r="B78" s="1395">
        <v>390.02</v>
      </c>
      <c r="C78" s="1526">
        <v>28876</v>
      </c>
      <c r="D78" s="1403">
        <v>55</v>
      </c>
      <c r="E78" s="1531">
        <v>0</v>
      </c>
      <c r="F78" s="1532">
        <v>2.222E-2</v>
      </c>
      <c r="G78" s="1403" t="s">
        <v>2721</v>
      </c>
      <c r="H78" s="1396">
        <v>20.5</v>
      </c>
    </row>
    <row r="79" spans="1:8">
      <c r="A79" s="25">
        <v>6</v>
      </c>
      <c r="B79" s="1395">
        <v>390.03</v>
      </c>
      <c r="C79" s="1526">
        <v>1584</v>
      </c>
      <c r="D79" s="1403">
        <v>45</v>
      </c>
      <c r="E79" s="1531">
        <v>0</v>
      </c>
      <c r="F79" s="1532">
        <v>2.222E-2</v>
      </c>
      <c r="G79" s="1403" t="s">
        <v>2721</v>
      </c>
      <c r="H79" s="1396">
        <v>32.07</v>
      </c>
    </row>
    <row r="80" spans="1:8">
      <c r="A80" s="25">
        <v>7</v>
      </c>
      <c r="B80" s="1395">
        <v>390.05</v>
      </c>
      <c r="C80" s="1526">
        <v>4663</v>
      </c>
      <c r="D80" s="1403">
        <v>55</v>
      </c>
      <c r="E80" s="1533">
        <v>0</v>
      </c>
      <c r="F80" s="1532">
        <v>2.2200000000000001E-2</v>
      </c>
      <c r="G80" s="1403" t="s">
        <v>2721</v>
      </c>
      <c r="H80" s="1396">
        <v>8.76</v>
      </c>
    </row>
    <row r="81" spans="1:8">
      <c r="A81" s="25">
        <v>8</v>
      </c>
      <c r="B81" s="1394">
        <v>391.01</v>
      </c>
      <c r="C81" s="1526">
        <v>191</v>
      </c>
      <c r="D81" s="1403">
        <v>9</v>
      </c>
      <c r="E81" s="1531">
        <v>0</v>
      </c>
      <c r="F81" s="1532">
        <v>0.11111</v>
      </c>
      <c r="G81" s="1403" t="s">
        <v>2721</v>
      </c>
      <c r="H81" s="1396">
        <v>7.51</v>
      </c>
    </row>
    <row r="82" spans="1:8">
      <c r="A82" s="25">
        <v>9</v>
      </c>
      <c r="B82" s="1394">
        <v>391.02</v>
      </c>
      <c r="C82" s="1526">
        <v>0</v>
      </c>
      <c r="D82" s="1403"/>
      <c r="E82" s="1531"/>
      <c r="F82" s="1532">
        <v>0.11111</v>
      </c>
      <c r="G82" s="1403"/>
      <c r="H82" s="1396"/>
    </row>
    <row r="83" spans="1:8">
      <c r="A83" s="25">
        <v>10</v>
      </c>
      <c r="B83" s="1394">
        <v>391.03</v>
      </c>
      <c r="C83" s="1526">
        <v>1505</v>
      </c>
      <c r="D83" s="1403">
        <v>5</v>
      </c>
      <c r="E83" s="1531">
        <v>0.15</v>
      </c>
      <c r="F83" s="1532">
        <v>0.17</v>
      </c>
      <c r="G83" s="1403" t="s">
        <v>2721</v>
      </c>
      <c r="H83" s="1396">
        <v>6.02</v>
      </c>
    </row>
    <row r="84" spans="1:8">
      <c r="A84" s="25">
        <v>11</v>
      </c>
      <c r="B84" s="1394">
        <v>391.04</v>
      </c>
      <c r="C84" s="1526">
        <v>401</v>
      </c>
      <c r="D84" s="1403">
        <v>17</v>
      </c>
      <c r="E84" s="1531">
        <v>0</v>
      </c>
      <c r="F84" s="1532">
        <v>5.8819999999999997E-2</v>
      </c>
      <c r="G84" s="1403" t="s">
        <v>2721</v>
      </c>
      <c r="H84" s="1396">
        <v>15.03</v>
      </c>
    </row>
    <row r="85" spans="1:8">
      <c r="A85" s="25">
        <v>12</v>
      </c>
      <c r="B85" s="1394">
        <v>391.05</v>
      </c>
      <c r="C85" s="1526">
        <v>4789</v>
      </c>
      <c r="D85" s="1403">
        <v>20</v>
      </c>
      <c r="E85" s="1531">
        <v>0</v>
      </c>
      <c r="F85" s="1532">
        <v>5.8819999999999997E-2</v>
      </c>
      <c r="G85" s="1403" t="s">
        <v>2721</v>
      </c>
      <c r="H85" s="1392">
        <v>15.29</v>
      </c>
    </row>
    <row r="86" spans="1:8">
      <c r="A86" s="25">
        <v>13</v>
      </c>
      <c r="B86" s="1389">
        <v>391.07</v>
      </c>
      <c r="C86" s="1381">
        <v>34</v>
      </c>
      <c r="D86" s="1519">
        <v>6</v>
      </c>
      <c r="E86" s="1531">
        <v>0</v>
      </c>
      <c r="F86" s="1521">
        <v>0.17</v>
      </c>
      <c r="G86" s="1519" t="s">
        <v>2721</v>
      </c>
      <c r="H86" s="1392">
        <v>4.96</v>
      </c>
    </row>
    <row r="87" spans="1:8">
      <c r="A87" s="25">
        <v>14</v>
      </c>
      <c r="B87" s="1380">
        <v>391.09</v>
      </c>
      <c r="C87" s="1381">
        <v>2640</v>
      </c>
      <c r="D87" s="1519">
        <v>25</v>
      </c>
      <c r="E87" s="1531">
        <v>0</v>
      </c>
      <c r="F87" s="1521">
        <v>0.04</v>
      </c>
      <c r="G87" s="1519" t="s">
        <v>2721</v>
      </c>
      <c r="H87" s="1392">
        <v>19.559999999999999</v>
      </c>
    </row>
    <row r="88" spans="1:8">
      <c r="A88" s="25">
        <v>15</v>
      </c>
      <c r="B88" s="1380">
        <v>392.04</v>
      </c>
      <c r="C88" s="1381">
        <v>0</v>
      </c>
      <c r="D88" s="1519">
        <v>6</v>
      </c>
      <c r="E88" s="1531">
        <v>0.05</v>
      </c>
      <c r="F88" s="1521">
        <v>0.15833</v>
      </c>
      <c r="G88" s="1519" t="s">
        <v>2722</v>
      </c>
      <c r="H88" s="1392">
        <v>13</v>
      </c>
    </row>
    <row r="89" spans="1:8">
      <c r="A89" s="25">
        <v>16</v>
      </c>
      <c r="B89" s="1513">
        <v>392.05</v>
      </c>
      <c r="C89" s="1534">
        <v>0</v>
      </c>
      <c r="D89" s="1519">
        <v>7</v>
      </c>
      <c r="E89" s="1531">
        <v>0.05</v>
      </c>
      <c r="F89" s="1521">
        <v>0.13571</v>
      </c>
      <c r="G89" s="1519" t="s">
        <v>2722</v>
      </c>
      <c r="H89" s="1396">
        <v>13.56</v>
      </c>
    </row>
    <row r="90" spans="1:8">
      <c r="A90" s="25">
        <v>17</v>
      </c>
      <c r="B90" s="1513">
        <v>392.06</v>
      </c>
      <c r="C90" s="1534">
        <v>0</v>
      </c>
      <c r="D90" s="1519">
        <v>12</v>
      </c>
      <c r="E90" s="1531">
        <v>0.02</v>
      </c>
      <c r="F90" s="1521">
        <v>8.1670000000000006E-2</v>
      </c>
      <c r="G90" s="1519" t="s">
        <v>2720</v>
      </c>
      <c r="H90" s="1396">
        <v>13.2</v>
      </c>
    </row>
    <row r="91" spans="1:8">
      <c r="A91" s="25">
        <v>18</v>
      </c>
      <c r="B91" s="1513">
        <v>393</v>
      </c>
      <c r="C91" s="1534">
        <v>1144</v>
      </c>
      <c r="D91" s="1519">
        <v>32</v>
      </c>
      <c r="E91" s="1531">
        <v>0</v>
      </c>
      <c r="F91" s="1521">
        <v>3.125E-2</v>
      </c>
      <c r="G91" s="1519" t="s">
        <v>2719</v>
      </c>
      <c r="H91" s="1396">
        <v>22.48</v>
      </c>
    </row>
    <row r="92" spans="1:8">
      <c r="A92" s="25">
        <v>19</v>
      </c>
      <c r="B92" s="1513">
        <v>394</v>
      </c>
      <c r="C92" s="1534">
        <v>31509</v>
      </c>
      <c r="D92" s="1519">
        <v>40</v>
      </c>
      <c r="E92" s="1531">
        <v>0</v>
      </c>
      <c r="F92" s="1521">
        <v>0.04</v>
      </c>
      <c r="G92" s="1519" t="s">
        <v>2716</v>
      </c>
      <c r="H92" s="1396">
        <v>11.02</v>
      </c>
    </row>
    <row r="93" spans="1:8">
      <c r="A93" s="25">
        <v>20</v>
      </c>
      <c r="B93" s="1380">
        <v>394.01</v>
      </c>
      <c r="C93" s="1381">
        <v>531</v>
      </c>
      <c r="D93" s="1519">
        <v>25</v>
      </c>
      <c r="E93" s="1531">
        <v>0</v>
      </c>
      <c r="F93" s="1521">
        <v>0.04</v>
      </c>
      <c r="G93" s="1519" t="s">
        <v>2719</v>
      </c>
      <c r="H93" s="1396">
        <v>23.82</v>
      </c>
    </row>
    <row r="94" spans="1:8">
      <c r="A94" s="25">
        <v>21</v>
      </c>
      <c r="B94" s="1380">
        <v>394.02</v>
      </c>
      <c r="C94" s="1381">
        <v>3165</v>
      </c>
      <c r="D94" s="1519">
        <v>35</v>
      </c>
      <c r="E94" s="1531">
        <v>0</v>
      </c>
      <c r="F94" s="1521">
        <v>2.8570000000000002E-2</v>
      </c>
      <c r="G94" s="1519" t="s">
        <v>2718</v>
      </c>
      <c r="H94" s="1396">
        <v>15.5</v>
      </c>
    </row>
    <row r="95" spans="1:8">
      <c r="A95" s="25">
        <v>22</v>
      </c>
      <c r="B95" s="1380">
        <v>394.03</v>
      </c>
      <c r="C95" s="1381">
        <v>2736</v>
      </c>
      <c r="D95" s="1519">
        <v>20</v>
      </c>
      <c r="E95" s="1531">
        <v>0</v>
      </c>
      <c r="F95" s="1521">
        <v>0.05</v>
      </c>
      <c r="G95" s="1519" t="s">
        <v>2719</v>
      </c>
      <c r="H95" s="1396">
        <v>11.55</v>
      </c>
    </row>
    <row r="96" spans="1:8">
      <c r="A96" s="25">
        <v>23</v>
      </c>
      <c r="B96" s="1380">
        <v>395</v>
      </c>
      <c r="C96" s="1381">
        <v>1893</v>
      </c>
      <c r="D96" s="1519">
        <v>30</v>
      </c>
      <c r="E96" s="1531">
        <v>0</v>
      </c>
      <c r="F96" s="1521">
        <v>3.3329999999999999E-2</v>
      </c>
      <c r="G96" s="1519" t="s">
        <v>2719</v>
      </c>
      <c r="H96" s="1392">
        <v>17.28</v>
      </c>
    </row>
    <row r="97" spans="1:9">
      <c r="A97" s="25">
        <v>24</v>
      </c>
      <c r="B97" s="1380">
        <v>396</v>
      </c>
      <c r="C97" s="1381">
        <v>122</v>
      </c>
      <c r="D97" s="1519">
        <v>13</v>
      </c>
      <c r="E97" s="1531">
        <v>0.05</v>
      </c>
      <c r="F97" s="1521">
        <v>7.3080000000000006E-2</v>
      </c>
      <c r="G97" s="1519" t="s">
        <v>2720</v>
      </c>
      <c r="H97" s="1392">
        <v>12.65</v>
      </c>
    </row>
    <row r="98" spans="1:9">
      <c r="A98" s="25">
        <v>25</v>
      </c>
      <c r="B98" s="1380">
        <v>397</v>
      </c>
      <c r="C98" s="1381">
        <v>46678</v>
      </c>
      <c r="D98" s="1519">
        <v>20</v>
      </c>
      <c r="E98" s="1531">
        <v>0</v>
      </c>
      <c r="F98" s="1521">
        <v>0.05</v>
      </c>
      <c r="G98" s="1519" t="s">
        <v>2719</v>
      </c>
      <c r="H98" s="1392">
        <v>15.63</v>
      </c>
    </row>
    <row r="99" spans="1:9">
      <c r="A99" s="25">
        <v>26</v>
      </c>
      <c r="B99" s="1380">
        <v>398</v>
      </c>
      <c r="C99" s="1381">
        <v>14394</v>
      </c>
      <c r="D99" s="1519">
        <v>35</v>
      </c>
      <c r="E99" s="1531">
        <v>0</v>
      </c>
      <c r="F99" s="1521">
        <v>2.8570000000000002E-2</v>
      </c>
      <c r="G99" s="1519" t="s">
        <v>2720</v>
      </c>
      <c r="H99" s="1392">
        <v>13.95</v>
      </c>
    </row>
    <row r="100" spans="1:9">
      <c r="A100" s="25">
        <v>27</v>
      </c>
      <c r="B100" s="1380">
        <v>398.1</v>
      </c>
      <c r="C100" s="1381">
        <v>593</v>
      </c>
      <c r="D100" s="1519">
        <v>35</v>
      </c>
      <c r="E100" s="1531">
        <v>0</v>
      </c>
      <c r="F100" s="1521">
        <v>2.8570000000000002E-2</v>
      </c>
      <c r="G100" s="1519" t="s">
        <v>2720</v>
      </c>
      <c r="H100" s="1396">
        <v>6.36</v>
      </c>
    </row>
    <row r="101" spans="1:9">
      <c r="A101" s="25">
        <v>28</v>
      </c>
      <c r="B101" s="1380">
        <v>399</v>
      </c>
      <c r="C101" s="1381">
        <v>128</v>
      </c>
      <c r="D101" s="1519"/>
      <c r="E101" s="1520"/>
      <c r="F101" s="1521"/>
      <c r="G101" s="1519"/>
      <c r="H101" s="1396">
        <v>39.49</v>
      </c>
      <c r="I101" s="439"/>
    </row>
    <row r="102" spans="1:9">
      <c r="A102" s="25">
        <v>29</v>
      </c>
      <c r="B102" s="1380"/>
      <c r="C102" s="1381"/>
      <c r="D102" s="1519"/>
      <c r="E102" s="1520"/>
      <c r="F102" s="1521"/>
      <c r="G102" s="1519"/>
      <c r="H102" s="1518"/>
    </row>
    <row r="103" spans="1:9">
      <c r="A103" s="25">
        <v>30</v>
      </c>
      <c r="B103" s="1380"/>
      <c r="C103" s="1512"/>
      <c r="D103" s="1382"/>
      <c r="E103" s="1383"/>
      <c r="F103" s="1384"/>
      <c r="G103" s="1382"/>
      <c r="H103" s="1514"/>
    </row>
    <row r="104" spans="1:9">
      <c r="A104" s="25">
        <v>31</v>
      </c>
      <c r="B104" s="1380"/>
      <c r="C104" s="1512"/>
      <c r="D104" s="1382"/>
      <c r="E104" s="1383"/>
      <c r="F104" s="1384"/>
      <c r="G104" s="1382"/>
      <c r="H104" s="1514"/>
    </row>
    <row r="105" spans="1:9">
      <c r="A105" s="25">
        <v>32</v>
      </c>
      <c r="B105" s="1380"/>
      <c r="C105" s="1512"/>
      <c r="D105" s="1382"/>
      <c r="E105" s="1383"/>
      <c r="F105" s="1384"/>
      <c r="G105" s="1382"/>
      <c r="H105" s="1514"/>
    </row>
    <row r="106" spans="1:9">
      <c r="A106" s="25">
        <v>33</v>
      </c>
      <c r="B106" s="1380"/>
      <c r="C106" s="1512"/>
      <c r="D106" s="1382"/>
      <c r="E106" s="1383"/>
      <c r="F106" s="1384"/>
      <c r="G106" s="1382"/>
      <c r="H106" s="1514"/>
    </row>
    <row r="107" spans="1:9">
      <c r="A107" s="25">
        <v>34</v>
      </c>
      <c r="B107" s="1397" t="s">
        <v>2724</v>
      </c>
      <c r="C107" s="1398" t="s">
        <v>2986</v>
      </c>
      <c r="D107" s="1382"/>
      <c r="E107" s="1383"/>
      <c r="F107" s="1384"/>
      <c r="G107" s="1382"/>
      <c r="H107" s="1514"/>
    </row>
    <row r="108" spans="1:9">
      <c r="A108" s="25">
        <v>35</v>
      </c>
      <c r="B108" s="1399"/>
      <c r="C108" s="1398" t="s">
        <v>2987</v>
      </c>
      <c r="D108" s="1382"/>
      <c r="E108" s="1383"/>
      <c r="F108" s="1384"/>
      <c r="G108" s="1382"/>
      <c r="H108" s="1514"/>
    </row>
    <row r="109" spans="1:9">
      <c r="A109" s="25">
        <v>36</v>
      </c>
      <c r="B109" s="1380"/>
      <c r="C109" s="1512"/>
      <c r="D109" s="1382"/>
      <c r="E109" s="1383"/>
      <c r="F109" s="1384"/>
      <c r="G109" s="1382"/>
      <c r="H109" s="1514"/>
    </row>
    <row r="110" spans="1:9">
      <c r="A110" s="25">
        <v>37</v>
      </c>
      <c r="B110" s="1380"/>
      <c r="C110" s="1512"/>
      <c r="D110" s="1382"/>
      <c r="E110" s="1383"/>
      <c r="F110" s="1384"/>
      <c r="G110" s="1382"/>
      <c r="H110" s="1514"/>
    </row>
    <row r="111" spans="1:9">
      <c r="A111" s="25">
        <v>38</v>
      </c>
      <c r="B111" s="1380"/>
      <c r="C111" s="1512"/>
      <c r="D111" s="1382"/>
      <c r="E111" s="1383"/>
      <c r="F111" s="1384"/>
      <c r="G111" s="1382"/>
      <c r="H111" s="1514"/>
    </row>
    <row r="112" spans="1:9">
      <c r="A112" s="25">
        <v>39</v>
      </c>
      <c r="B112" s="1380"/>
      <c r="C112" s="1512"/>
      <c r="D112" s="1382"/>
      <c r="E112" s="1383"/>
      <c r="F112" s="1384"/>
      <c r="G112" s="1382"/>
      <c r="H112" s="1514"/>
    </row>
    <row r="113" spans="1:12">
      <c r="A113" s="25">
        <v>40</v>
      </c>
      <c r="B113" s="1380"/>
      <c r="C113" s="1512"/>
      <c r="D113" s="1382"/>
      <c r="E113" s="1383"/>
      <c r="F113" s="1384"/>
      <c r="G113" s="1382"/>
      <c r="H113" s="1514"/>
    </row>
    <row r="114" spans="1:12">
      <c r="A114" s="25">
        <v>41</v>
      </c>
      <c r="B114" s="1380"/>
      <c r="C114" s="1512"/>
      <c r="D114" s="1382"/>
      <c r="E114" s="1383"/>
      <c r="F114" s="1384"/>
      <c r="G114" s="1382"/>
      <c r="H114" s="1514"/>
    </row>
    <row r="115" spans="1:12">
      <c r="A115" s="25">
        <v>42</v>
      </c>
      <c r="B115" s="1380"/>
      <c r="C115" s="1512"/>
      <c r="D115" s="1382"/>
      <c r="E115" s="1383"/>
      <c r="F115" s="1384"/>
      <c r="G115" s="1382"/>
      <c r="H115" s="1514"/>
    </row>
    <row r="116" spans="1:12">
      <c r="A116" s="25">
        <v>43</v>
      </c>
      <c r="B116" s="1380"/>
      <c r="C116" s="1512"/>
      <c r="D116" s="1382"/>
      <c r="E116" s="1383"/>
      <c r="F116" s="1384"/>
      <c r="G116" s="1382"/>
      <c r="H116" s="1390"/>
    </row>
    <row r="117" spans="1:12">
      <c r="A117" s="25">
        <v>44</v>
      </c>
      <c r="B117" s="1380"/>
      <c r="C117" s="1512"/>
      <c r="D117" s="1382"/>
      <c r="E117" s="1383"/>
      <c r="F117" s="1384"/>
      <c r="G117" s="1382"/>
      <c r="H117" s="1386"/>
    </row>
    <row r="118" spans="1:12">
      <c r="A118" s="25">
        <v>45</v>
      </c>
      <c r="B118" s="1380"/>
      <c r="C118" s="1512"/>
      <c r="D118" s="1382"/>
      <c r="E118" s="1383"/>
      <c r="F118" s="1384"/>
      <c r="G118" s="1382"/>
      <c r="H118" s="1386"/>
      <c r="K118" s="839"/>
      <c r="L118" s="839"/>
    </row>
    <row r="119" spans="1:12">
      <c r="A119" s="25">
        <v>46</v>
      </c>
      <c r="B119" s="1380"/>
      <c r="C119" s="1512"/>
      <c r="D119" s="1382"/>
      <c r="E119" s="1383"/>
      <c r="F119" s="1384"/>
      <c r="G119" s="1382"/>
      <c r="H119" s="1386"/>
      <c r="K119" s="1618"/>
      <c r="L119" s="839"/>
    </row>
    <row r="120" spans="1:12">
      <c r="A120" s="25">
        <v>47</v>
      </c>
      <c r="B120" s="1380"/>
      <c r="C120" s="1512"/>
      <c r="D120" s="1382"/>
      <c r="E120" s="1383"/>
      <c r="F120" s="1384"/>
      <c r="G120" s="1382"/>
      <c r="H120" s="1386"/>
      <c r="K120" s="839"/>
      <c r="L120" s="839"/>
    </row>
    <row r="121" spans="1:12">
      <c r="A121" s="25">
        <v>48</v>
      </c>
      <c r="B121" s="53"/>
      <c r="C121" s="1279"/>
      <c r="D121" s="53"/>
      <c r="E121" s="1515"/>
      <c r="F121" s="1515"/>
      <c r="G121" s="53"/>
      <c r="H121" s="412"/>
      <c r="K121" s="839"/>
      <c r="L121" s="839"/>
    </row>
    <row r="122" spans="1:12">
      <c r="A122" s="25">
        <v>49</v>
      </c>
      <c r="B122" s="53"/>
      <c r="C122" s="1279"/>
      <c r="D122" s="53"/>
      <c r="E122" s="1515"/>
      <c r="F122" s="1515"/>
      <c r="G122" s="53"/>
      <c r="H122" s="412"/>
    </row>
    <row r="123" spans="1:12">
      <c r="A123" s="25">
        <v>50</v>
      </c>
      <c r="B123" s="53"/>
      <c r="C123" s="1279"/>
      <c r="D123" s="53"/>
      <c r="E123" s="1515"/>
      <c r="F123" s="1515"/>
      <c r="G123" s="53"/>
      <c r="H123" s="412"/>
    </row>
    <row r="124" spans="1:12">
      <c r="A124" s="25">
        <v>51</v>
      </c>
      <c r="B124" s="53"/>
      <c r="C124" s="1279"/>
      <c r="D124" s="53"/>
      <c r="E124" s="1515"/>
      <c r="F124" s="1515"/>
      <c r="G124" s="53"/>
      <c r="H124" s="412"/>
    </row>
    <row r="125" spans="1:12">
      <c r="A125" s="25">
        <v>52</v>
      </c>
      <c r="B125" s="53"/>
      <c r="C125" s="1279"/>
      <c r="D125" s="53"/>
      <c r="E125" s="1515"/>
      <c r="F125" s="1515"/>
      <c r="G125" s="53"/>
      <c r="H125" s="412"/>
    </row>
    <row r="126" spans="1:12" ht="15.75" thickBot="1">
      <c r="A126" s="407">
        <v>53</v>
      </c>
      <c r="B126" s="1131" t="s">
        <v>1681</v>
      </c>
      <c r="C126" s="1528">
        <f>SUM(C74:C125)+C62</f>
        <v>4547258</v>
      </c>
      <c r="D126" s="1131"/>
      <c r="E126" s="1516"/>
      <c r="F126" s="1516"/>
      <c r="G126" s="1131"/>
      <c r="H126" s="1136"/>
    </row>
    <row r="127" spans="1:12">
      <c r="A127" s="4"/>
      <c r="B127" s="4"/>
      <c r="C127" s="4"/>
      <c r="D127" s="4"/>
      <c r="E127" s="4"/>
      <c r="F127" s="4"/>
      <c r="G127" s="152"/>
      <c r="H127" s="1" t="s">
        <v>2574</v>
      </c>
    </row>
    <row r="128" spans="1:12">
      <c r="A128" s="12" t="s">
        <v>2999</v>
      </c>
      <c r="B128" s="12"/>
      <c r="C128" s="12"/>
      <c r="D128" s="12"/>
      <c r="E128" s="12"/>
      <c r="F128" s="12"/>
      <c r="G128" s="12"/>
      <c r="H128" s="12"/>
    </row>
  </sheetData>
  <pageMargins left="0.5" right="0.5" top="0.5" bottom="0.5" header="0.3" footer="0.3"/>
  <pageSetup scale="7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6"/>
  <sheetViews>
    <sheetView defaultGridColor="0" topLeftCell="A43" colorId="22" zoomScale="70" zoomScaleNormal="70" workbookViewId="0">
      <selection activeCell="B2" sqref="B2"/>
    </sheetView>
  </sheetViews>
  <sheetFormatPr defaultColWidth="9.6640625" defaultRowHeight="15"/>
  <cols>
    <col min="1" max="1" width="0.77734375" style="1" customWidth="1"/>
    <col min="2" max="2" width="50.5546875" style="1" customWidth="1"/>
    <col min="3" max="3" width="8.77734375" style="1" customWidth="1"/>
    <col min="4" max="4" width="0.77734375" style="1" customWidth="1"/>
    <col min="5" max="5" width="44.109375" style="1" customWidth="1"/>
    <col min="6" max="6" width="12.88671875" style="1" customWidth="1"/>
    <col min="7" max="7" width="16.6640625" style="1" customWidth="1"/>
    <col min="8" max="16384" width="9.6640625" style="1"/>
  </cols>
  <sheetData>
    <row r="1" spans="1:6" s="131" customFormat="1" ht="15.75" thickBot="1">
      <c r="A1" s="130"/>
      <c r="B1" s="1619" t="s">
        <v>3100</v>
      </c>
      <c r="C1" s="1620"/>
      <c r="D1" s="1620"/>
      <c r="E1" s="1620"/>
      <c r="F1" s="1620"/>
    </row>
    <row r="2" spans="1:6">
      <c r="A2" s="132"/>
      <c r="B2" s="8"/>
      <c r="C2" s="8"/>
      <c r="D2" s="8"/>
      <c r="E2" s="8"/>
      <c r="F2" s="133"/>
    </row>
    <row r="3" spans="1:6" ht="15.75">
      <c r="A3" s="10" t="s">
        <v>2066</v>
      </c>
      <c r="B3" s="11"/>
      <c r="C3" s="11"/>
      <c r="D3" s="11"/>
      <c r="E3" s="11"/>
      <c r="F3" s="19"/>
    </row>
    <row r="4" spans="1:6" ht="15.75">
      <c r="A4" s="10" t="s">
        <v>2067</v>
      </c>
      <c r="B4" s="11"/>
      <c r="C4" s="11"/>
      <c r="D4" s="11"/>
      <c r="E4" s="11"/>
      <c r="F4" s="19"/>
    </row>
    <row r="5" spans="1:6">
      <c r="A5" s="67"/>
      <c r="B5" s="4"/>
      <c r="C5" s="4"/>
      <c r="D5" s="4"/>
      <c r="E5" s="4"/>
      <c r="F5" s="134"/>
    </row>
    <row r="6" spans="1:6">
      <c r="A6" s="135"/>
      <c r="B6" s="136" t="s">
        <v>2068</v>
      </c>
      <c r="C6" s="137" t="s">
        <v>2069</v>
      </c>
      <c r="D6" s="138"/>
      <c r="E6" s="137" t="s">
        <v>2068</v>
      </c>
      <c r="F6" s="139" t="s">
        <v>2069</v>
      </c>
    </row>
    <row r="7" spans="1:6">
      <c r="A7" s="140"/>
      <c r="B7" s="33" t="s">
        <v>2070</v>
      </c>
      <c r="C7" s="141" t="s">
        <v>2071</v>
      </c>
      <c r="D7" s="142"/>
      <c r="E7" s="141" t="s">
        <v>2070</v>
      </c>
      <c r="F7" s="143" t="s">
        <v>2071</v>
      </c>
    </row>
    <row r="8" spans="1:6" ht="15.75">
      <c r="A8" s="67"/>
      <c r="B8" s="144" t="s">
        <v>2072</v>
      </c>
      <c r="C8" s="4"/>
      <c r="D8" s="145"/>
      <c r="E8" s="4"/>
      <c r="F8" s="146"/>
    </row>
    <row r="9" spans="1:6">
      <c r="A9" s="147"/>
      <c r="B9" s="26" t="s">
        <v>2073</v>
      </c>
      <c r="C9" s="148"/>
      <c r="D9" s="145"/>
      <c r="E9" s="4" t="s">
        <v>1117</v>
      </c>
      <c r="F9" s="149"/>
    </row>
    <row r="10" spans="1:6">
      <c r="A10" s="147"/>
      <c r="B10" s="26" t="s">
        <v>2075</v>
      </c>
      <c r="C10" s="150">
        <v>1</v>
      </c>
      <c r="D10" s="151"/>
      <c r="E10" s="4" t="s">
        <v>1118</v>
      </c>
      <c r="F10" s="149" t="s">
        <v>1119</v>
      </c>
    </row>
    <row r="11" spans="1:6">
      <c r="A11" s="147"/>
      <c r="B11" s="26" t="s">
        <v>2077</v>
      </c>
      <c r="C11" s="150">
        <v>2</v>
      </c>
      <c r="D11" s="145"/>
      <c r="E11" s="4" t="s">
        <v>1120</v>
      </c>
      <c r="F11" s="149" t="s">
        <v>1121</v>
      </c>
    </row>
    <row r="12" spans="1:6">
      <c r="A12" s="147"/>
      <c r="B12" s="26" t="s">
        <v>1113</v>
      </c>
      <c r="C12" s="150" t="s">
        <v>1114</v>
      </c>
      <c r="D12" s="145"/>
      <c r="E12" s="4" t="s">
        <v>1124</v>
      </c>
      <c r="F12" s="149" t="s">
        <v>1125</v>
      </c>
    </row>
    <row r="13" spans="1:6">
      <c r="A13" s="147"/>
      <c r="B13" s="26" t="s">
        <v>1116</v>
      </c>
      <c r="C13" s="150"/>
      <c r="D13" s="145"/>
      <c r="E13" s="4" t="s">
        <v>1128</v>
      </c>
      <c r="F13" s="149" t="s">
        <v>1129</v>
      </c>
    </row>
    <row r="14" spans="1:6">
      <c r="A14" s="147"/>
      <c r="B14" s="26" t="s">
        <v>1116</v>
      </c>
      <c r="C14" s="150"/>
      <c r="D14" s="145"/>
      <c r="E14" s="152" t="s">
        <v>2383</v>
      </c>
      <c r="F14" s="153">
        <v>94</v>
      </c>
    </row>
    <row r="15" spans="1:6" ht="15.75">
      <c r="A15" s="147"/>
      <c r="B15" s="26" t="s">
        <v>1116</v>
      </c>
      <c r="C15" s="150"/>
      <c r="D15" s="145"/>
      <c r="E15" s="154"/>
      <c r="F15" s="149"/>
    </row>
    <row r="16" spans="1:6">
      <c r="A16" s="147"/>
      <c r="B16" s="26" t="s">
        <v>1122</v>
      </c>
      <c r="C16" s="150" t="s">
        <v>1123</v>
      </c>
      <c r="D16" s="145"/>
      <c r="E16" s="4"/>
      <c r="F16" s="149"/>
    </row>
    <row r="17" spans="1:6" ht="15.75">
      <c r="A17" s="147"/>
      <c r="B17" s="26" t="s">
        <v>1126</v>
      </c>
      <c r="C17" s="150" t="s">
        <v>1127</v>
      </c>
      <c r="D17" s="145"/>
      <c r="E17" s="154" t="s">
        <v>1132</v>
      </c>
      <c r="F17" s="155"/>
    </row>
    <row r="18" spans="1:6">
      <c r="A18" s="147"/>
      <c r="B18" s="26" t="s">
        <v>1130</v>
      </c>
      <c r="C18" s="150">
        <v>10</v>
      </c>
      <c r="D18" s="145"/>
      <c r="E18" s="4"/>
      <c r="F18" s="155"/>
    </row>
    <row r="19" spans="1:6">
      <c r="A19" s="147"/>
      <c r="B19" s="26" t="s">
        <v>1131</v>
      </c>
      <c r="C19" s="150">
        <v>11</v>
      </c>
      <c r="D19" s="145"/>
      <c r="E19" s="4"/>
      <c r="F19" s="155"/>
    </row>
    <row r="20" spans="1:6" ht="15.75">
      <c r="A20" s="147"/>
      <c r="B20" s="26" t="s">
        <v>2564</v>
      </c>
      <c r="C20" s="150">
        <v>12</v>
      </c>
      <c r="D20" s="145"/>
      <c r="E20" s="156"/>
      <c r="F20" s="155"/>
    </row>
    <row r="21" spans="1:6" ht="15.75">
      <c r="A21" s="147"/>
      <c r="B21" s="26" t="s">
        <v>1133</v>
      </c>
      <c r="C21" s="150">
        <v>13</v>
      </c>
      <c r="D21" s="145"/>
      <c r="E21" s="154" t="s">
        <v>1135</v>
      </c>
      <c r="F21" s="155"/>
    </row>
    <row r="22" spans="1:6">
      <c r="A22" s="147"/>
      <c r="B22" s="26" t="s">
        <v>1134</v>
      </c>
      <c r="C22" s="150">
        <v>14</v>
      </c>
      <c r="D22" s="145"/>
      <c r="E22" s="4"/>
      <c r="F22" s="155"/>
    </row>
    <row r="23" spans="1:6">
      <c r="A23" s="147"/>
      <c r="B23" s="157" t="s">
        <v>2382</v>
      </c>
      <c r="C23" s="158">
        <v>16</v>
      </c>
      <c r="D23" s="145"/>
      <c r="E23" s="4"/>
      <c r="F23" s="149"/>
    </row>
    <row r="24" spans="1:6" ht="15.75">
      <c r="A24" s="147"/>
      <c r="B24" s="26" t="s">
        <v>2565</v>
      </c>
      <c r="C24" s="150">
        <v>18</v>
      </c>
      <c r="D24" s="145"/>
      <c r="E24" s="154" t="s">
        <v>2255</v>
      </c>
      <c r="F24" s="155"/>
    </row>
    <row r="25" spans="1:6">
      <c r="A25" s="147"/>
      <c r="B25" s="26" t="s">
        <v>1136</v>
      </c>
      <c r="C25" s="150">
        <v>19</v>
      </c>
      <c r="D25" s="151"/>
      <c r="E25" s="4" t="s">
        <v>2256</v>
      </c>
      <c r="F25" s="159">
        <v>95</v>
      </c>
    </row>
    <row r="26" spans="1:6" ht="15.75">
      <c r="A26" s="147"/>
      <c r="B26" s="26" t="s">
        <v>1137</v>
      </c>
      <c r="C26" s="150">
        <v>20</v>
      </c>
      <c r="D26" s="151"/>
      <c r="E26" s="154"/>
      <c r="F26" s="155"/>
    </row>
    <row r="27" spans="1:6">
      <c r="A27" s="147"/>
      <c r="B27" s="26" t="s">
        <v>2257</v>
      </c>
      <c r="C27" s="150">
        <v>22</v>
      </c>
      <c r="D27" s="145"/>
      <c r="E27" s="4"/>
      <c r="F27" s="155"/>
    </row>
    <row r="28" spans="1:6">
      <c r="A28" s="147"/>
      <c r="B28" s="26" t="s">
        <v>2258</v>
      </c>
      <c r="C28" s="150">
        <v>23</v>
      </c>
      <c r="D28" s="145"/>
      <c r="E28" s="4"/>
      <c r="F28" s="149"/>
    </row>
    <row r="29" spans="1:6" ht="15.75">
      <c r="A29" s="147"/>
      <c r="B29" s="26" t="s">
        <v>2566</v>
      </c>
      <c r="C29" s="150">
        <v>24</v>
      </c>
      <c r="D29" s="145"/>
      <c r="E29" s="154"/>
      <c r="F29" s="155"/>
    </row>
    <row r="30" spans="1:6">
      <c r="A30" s="147"/>
      <c r="B30" s="26" t="s">
        <v>2259</v>
      </c>
      <c r="C30" s="150">
        <v>25</v>
      </c>
      <c r="D30" s="145"/>
      <c r="E30" s="4"/>
      <c r="F30" s="159"/>
    </row>
    <row r="31" spans="1:6">
      <c r="A31" s="147"/>
      <c r="B31" s="26" t="s">
        <v>2260</v>
      </c>
      <c r="C31" s="150" t="s">
        <v>2261</v>
      </c>
      <c r="D31" s="151"/>
      <c r="E31" s="4"/>
      <c r="F31" s="155"/>
    </row>
    <row r="32" spans="1:6">
      <c r="A32" s="147"/>
      <c r="B32" s="26" t="s">
        <v>2262</v>
      </c>
      <c r="C32" s="150" t="s">
        <v>1747</v>
      </c>
      <c r="D32" s="151"/>
      <c r="E32" s="4"/>
      <c r="F32" s="155"/>
    </row>
    <row r="33" spans="1:6">
      <c r="A33" s="147"/>
      <c r="B33" s="26" t="s">
        <v>2263</v>
      </c>
      <c r="C33" s="150" t="s">
        <v>2264</v>
      </c>
      <c r="D33" s="145"/>
      <c r="E33" s="4"/>
      <c r="F33" s="155"/>
    </row>
    <row r="34" spans="1:6">
      <c r="A34" s="160"/>
      <c r="B34" s="26" t="s">
        <v>2265</v>
      </c>
      <c r="C34" s="150" t="s">
        <v>2266</v>
      </c>
      <c r="D34" s="145"/>
      <c r="E34" s="4"/>
      <c r="F34" s="155"/>
    </row>
    <row r="35" spans="1:6">
      <c r="A35" s="160"/>
      <c r="B35" s="26"/>
      <c r="C35" s="150"/>
      <c r="D35" s="145"/>
      <c r="E35" s="4"/>
      <c r="F35" s="155"/>
    </row>
    <row r="36" spans="1:6" ht="15.75">
      <c r="A36" s="147"/>
      <c r="B36" s="144" t="s">
        <v>2267</v>
      </c>
      <c r="C36" s="4"/>
      <c r="D36" s="145"/>
      <c r="E36" s="4"/>
      <c r="F36" s="155"/>
    </row>
    <row r="37" spans="1:6">
      <c r="A37" s="147"/>
      <c r="B37" s="26" t="s">
        <v>2268</v>
      </c>
      <c r="C37" s="12" t="s">
        <v>2269</v>
      </c>
      <c r="D37" s="145"/>
      <c r="E37" s="4"/>
      <c r="F37" s="155"/>
    </row>
    <row r="38" spans="1:6">
      <c r="A38" s="147"/>
      <c r="B38" s="26" t="s">
        <v>2271</v>
      </c>
      <c r="C38" s="12" t="s">
        <v>2272</v>
      </c>
      <c r="D38" s="145"/>
      <c r="E38" s="4"/>
      <c r="F38" s="161"/>
    </row>
    <row r="39" spans="1:6">
      <c r="A39" s="147"/>
      <c r="B39" s="26"/>
      <c r="C39" s="12"/>
      <c r="D39" s="145"/>
      <c r="E39" s="4"/>
      <c r="F39" s="155"/>
    </row>
    <row r="40" spans="1:6">
      <c r="A40" s="147"/>
      <c r="B40" s="26" t="s">
        <v>2273</v>
      </c>
      <c r="C40" s="12" t="s">
        <v>2274</v>
      </c>
      <c r="D40" s="145"/>
      <c r="E40" s="4"/>
      <c r="F40" s="155"/>
    </row>
    <row r="41" spans="1:6">
      <c r="A41" s="147"/>
      <c r="B41" s="26"/>
      <c r="C41" s="12"/>
      <c r="D41" s="145"/>
      <c r="E41" s="4"/>
      <c r="F41" s="155"/>
    </row>
    <row r="42" spans="1:6" ht="15.75">
      <c r="A42" s="147"/>
      <c r="B42" s="144" t="s">
        <v>2275</v>
      </c>
      <c r="C42" s="4"/>
      <c r="D42" s="145"/>
      <c r="E42" s="4"/>
      <c r="F42" s="155"/>
    </row>
    <row r="43" spans="1:6">
      <c r="A43" s="147"/>
      <c r="B43" s="26" t="s">
        <v>2567</v>
      </c>
      <c r="C43" s="85" t="s">
        <v>2276</v>
      </c>
      <c r="D43" s="145"/>
      <c r="E43" s="4"/>
      <c r="F43" s="155"/>
    </row>
    <row r="44" spans="1:6">
      <c r="A44" s="147"/>
      <c r="B44" s="26" t="s">
        <v>2568</v>
      </c>
      <c r="C44" s="85">
        <v>63</v>
      </c>
      <c r="D44" s="162"/>
      <c r="E44" s="4"/>
      <c r="F44" s="155"/>
    </row>
    <row r="45" spans="1:6" ht="15.75">
      <c r="A45" s="147"/>
      <c r="B45" s="26" t="s">
        <v>2569</v>
      </c>
      <c r="C45" s="85">
        <v>64</v>
      </c>
      <c r="D45" s="162"/>
      <c r="E45" s="156"/>
      <c r="F45" s="155"/>
    </row>
    <row r="46" spans="1:6">
      <c r="A46" s="147"/>
      <c r="B46" s="26" t="s">
        <v>2277</v>
      </c>
      <c r="C46" s="85" t="s">
        <v>2278</v>
      </c>
      <c r="D46" s="145"/>
      <c r="E46" s="4"/>
      <c r="F46" s="155"/>
    </row>
    <row r="47" spans="1:6">
      <c r="A47" s="147"/>
      <c r="B47" s="26" t="s">
        <v>2279</v>
      </c>
      <c r="C47" s="85">
        <v>67</v>
      </c>
      <c r="D47" s="145"/>
      <c r="E47" s="4"/>
      <c r="F47" s="155"/>
    </row>
    <row r="48" spans="1:6">
      <c r="A48" s="147"/>
      <c r="B48" s="26" t="s">
        <v>2280</v>
      </c>
      <c r="C48" s="85">
        <v>68</v>
      </c>
      <c r="D48" s="145"/>
      <c r="E48" s="4"/>
      <c r="F48" s="155"/>
    </row>
    <row r="49" spans="1:6">
      <c r="A49" s="147"/>
      <c r="B49" s="26" t="s">
        <v>2570</v>
      </c>
      <c r="C49" s="85" t="s">
        <v>232</v>
      </c>
      <c r="D49" s="145"/>
      <c r="E49" s="4"/>
      <c r="F49" s="155"/>
    </row>
    <row r="50" spans="1:6">
      <c r="A50" s="147"/>
      <c r="B50" s="26" t="s">
        <v>233</v>
      </c>
      <c r="C50" s="85" t="s">
        <v>234</v>
      </c>
      <c r="D50" s="145"/>
      <c r="E50" s="4"/>
      <c r="F50" s="155"/>
    </row>
    <row r="51" spans="1:6">
      <c r="A51" s="147"/>
      <c r="B51" s="26" t="s">
        <v>235</v>
      </c>
      <c r="C51" s="150" t="s">
        <v>236</v>
      </c>
      <c r="D51" s="151"/>
      <c r="E51" s="4"/>
      <c r="F51" s="155"/>
    </row>
    <row r="52" spans="1:6">
      <c r="A52" s="160"/>
      <c r="B52" s="26" t="s">
        <v>237</v>
      </c>
      <c r="C52" s="150">
        <v>80</v>
      </c>
      <c r="D52" s="145"/>
      <c r="E52" s="4"/>
      <c r="F52" s="155"/>
    </row>
    <row r="53" spans="1:6">
      <c r="A53" s="147"/>
      <c r="B53" s="163" t="s">
        <v>2283</v>
      </c>
      <c r="C53" s="164">
        <v>81</v>
      </c>
      <c r="D53" s="151"/>
      <c r="E53" s="4"/>
      <c r="F53" s="155"/>
    </row>
    <row r="54" spans="1:6">
      <c r="A54" s="147"/>
      <c r="B54" s="4" t="s">
        <v>2074</v>
      </c>
      <c r="C54" s="164">
        <v>82</v>
      </c>
      <c r="D54" s="162"/>
      <c r="E54" s="4"/>
      <c r="F54" s="155"/>
    </row>
    <row r="55" spans="1:6" ht="15.75">
      <c r="A55" s="160"/>
      <c r="B55" s="4" t="s">
        <v>2571</v>
      </c>
      <c r="C55" s="165" t="s">
        <v>2076</v>
      </c>
      <c r="D55" s="162"/>
      <c r="E55" s="156"/>
      <c r="F55" s="155"/>
    </row>
    <row r="56" spans="1:6">
      <c r="A56" s="147"/>
      <c r="B56" s="4" t="s">
        <v>2078</v>
      </c>
      <c r="C56" s="165">
        <v>85</v>
      </c>
      <c r="D56" s="151"/>
      <c r="E56" s="4"/>
      <c r="F56" s="155"/>
    </row>
    <row r="57" spans="1:6" ht="15.75">
      <c r="A57" s="147"/>
      <c r="B57" s="4" t="s">
        <v>1115</v>
      </c>
      <c r="C57" s="165">
        <v>86</v>
      </c>
      <c r="D57" s="151"/>
      <c r="E57" s="156"/>
      <c r="F57" s="155"/>
    </row>
    <row r="58" spans="1:6" ht="16.5" thickBot="1">
      <c r="A58" s="166"/>
      <c r="B58" s="167"/>
      <c r="C58" s="168"/>
      <c r="D58" s="169"/>
      <c r="E58" s="170"/>
      <c r="F58" s="171"/>
    </row>
    <row r="59" spans="1:6">
      <c r="A59" s="4"/>
      <c r="B59" s="172"/>
      <c r="C59" s="8"/>
      <c r="D59" s="4"/>
      <c r="E59" s="173" t="s">
        <v>2574</v>
      </c>
      <c r="F59" s="4"/>
    </row>
    <row r="60" spans="1:6">
      <c r="A60" s="12"/>
      <c r="B60" s="12"/>
      <c r="C60" s="12"/>
      <c r="D60" s="12"/>
      <c r="E60" s="12"/>
      <c r="F60" s="12"/>
    </row>
    <row r="61" spans="1:6">
      <c r="A61" s="4"/>
      <c r="B61" s="4"/>
      <c r="C61" s="4"/>
      <c r="D61" s="4"/>
      <c r="E61" s="4"/>
      <c r="F61" s="4"/>
    </row>
    <row r="65" spans="2:6">
      <c r="C65" s="13"/>
      <c r="D65" s="13"/>
      <c r="E65" s="13"/>
      <c r="F65" s="13"/>
    </row>
    <row r="68" spans="2:6">
      <c r="B68" s="113"/>
    </row>
    <row r="69" spans="2:6">
      <c r="B69" s="113"/>
    </row>
    <row r="70" spans="2:6">
      <c r="B70" s="113"/>
    </row>
    <row r="71" spans="2:6">
      <c r="B71" s="113"/>
    </row>
    <row r="72" spans="2:6">
      <c r="B72" s="113"/>
    </row>
    <row r="73" spans="2:6">
      <c r="B73" s="113"/>
    </row>
    <row r="74" spans="2:6">
      <c r="B74" s="113"/>
    </row>
    <row r="75" spans="2:6">
      <c r="B75" s="113"/>
    </row>
    <row r="76" spans="2:6">
      <c r="B76" s="2"/>
    </row>
  </sheetData>
  <mergeCells count="1">
    <mergeCell ref="B1:F1"/>
  </mergeCells>
  <printOptions horizontalCentered="1" verticalCentered="1"/>
  <pageMargins left="0.5" right="0.5" top="0.5" bottom="0.5" header="0.5" footer="0.5"/>
  <pageSetup scale="68" orientation="portrait" r:id="rId1"/>
  <headerFooter alignWithMargins="0"/>
  <rowBreaks count="1" manualBreakCount="1">
    <brk id="60"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148"/>
  <sheetViews>
    <sheetView defaultGridColor="0" topLeftCell="A25" colorId="22" zoomScale="70" zoomScaleNormal="70" workbookViewId="0">
      <selection activeCell="H52" sqref="H52"/>
    </sheetView>
  </sheetViews>
  <sheetFormatPr defaultColWidth="9.6640625" defaultRowHeight="15"/>
  <cols>
    <col min="1" max="1" width="4.6640625" style="1" customWidth="1"/>
    <col min="2" max="2" width="37.77734375" style="1" customWidth="1"/>
    <col min="3" max="3" width="21.44140625" style="1" customWidth="1"/>
    <col min="4" max="4" width="20.88671875" style="1" customWidth="1"/>
    <col min="5" max="5" width="18.6640625" style="1" customWidth="1"/>
    <col min="6" max="6" width="23.88671875" style="1" customWidth="1"/>
    <col min="7" max="16384" width="9.6640625" style="1"/>
  </cols>
  <sheetData>
    <row r="1" spans="1:6" ht="15.75" thickBot="1">
      <c r="A1" s="4" t="s">
        <v>3109</v>
      </c>
      <c r="B1" s="4"/>
      <c r="C1" s="4"/>
      <c r="D1" s="4"/>
      <c r="E1" s="12"/>
      <c r="F1" s="12"/>
    </row>
    <row r="2" spans="1:6">
      <c r="A2" s="132"/>
      <c r="B2" s="8"/>
      <c r="C2" s="8"/>
      <c r="D2" s="8"/>
      <c r="E2" s="8"/>
      <c r="F2" s="133"/>
    </row>
    <row r="3" spans="1:6" ht="15.75">
      <c r="A3" s="10" t="s">
        <v>46</v>
      </c>
      <c r="B3" s="12"/>
      <c r="C3" s="12"/>
      <c r="D3" s="12"/>
      <c r="E3" s="12"/>
      <c r="F3" s="395"/>
    </row>
    <row r="4" spans="1:6">
      <c r="A4" s="67"/>
      <c r="B4" s="4"/>
      <c r="C4" s="4"/>
      <c r="D4" s="4"/>
      <c r="E4" s="4"/>
      <c r="F4" s="134"/>
    </row>
    <row r="5" spans="1:6">
      <c r="A5" s="67"/>
      <c r="B5" s="4" t="s">
        <v>47</v>
      </c>
      <c r="C5" s="4"/>
      <c r="D5" s="4"/>
      <c r="E5" s="4"/>
      <c r="F5" s="134"/>
    </row>
    <row r="6" spans="1:6">
      <c r="A6" s="67"/>
      <c r="B6" s="4" t="s">
        <v>48</v>
      </c>
      <c r="C6" s="4"/>
      <c r="D6" s="4"/>
      <c r="E6" s="4"/>
      <c r="F6" s="134"/>
    </row>
    <row r="7" spans="1:6">
      <c r="A7" s="67"/>
      <c r="B7" s="4" t="s">
        <v>49</v>
      </c>
      <c r="C7" s="4"/>
      <c r="D7" s="4"/>
      <c r="E7" s="4"/>
      <c r="F7" s="134"/>
    </row>
    <row r="8" spans="1:6">
      <c r="A8" s="67"/>
      <c r="B8" s="4" t="s">
        <v>50</v>
      </c>
      <c r="C8" s="4"/>
      <c r="D8" s="4"/>
      <c r="E8" s="4"/>
      <c r="F8" s="134"/>
    </row>
    <row r="9" spans="1:6">
      <c r="A9" s="67"/>
      <c r="B9" s="4" t="s">
        <v>51</v>
      </c>
      <c r="C9" s="4"/>
      <c r="D9" s="4"/>
      <c r="E9" s="4"/>
      <c r="F9" s="134"/>
    </row>
    <row r="10" spans="1:6">
      <c r="A10" s="67"/>
      <c r="B10" s="4"/>
      <c r="C10" s="4"/>
      <c r="D10" s="4"/>
      <c r="E10" s="4"/>
      <c r="F10" s="134"/>
    </row>
    <row r="11" spans="1:6">
      <c r="A11" s="135"/>
      <c r="B11" s="89"/>
      <c r="C11" s="89"/>
      <c r="D11" s="89"/>
      <c r="E11" s="89"/>
      <c r="F11" s="431"/>
    </row>
    <row r="12" spans="1:6" ht="15.75">
      <c r="A12" s="10" t="s">
        <v>52</v>
      </c>
      <c r="B12" s="12"/>
      <c r="C12" s="12"/>
      <c r="D12" s="12"/>
      <c r="E12" s="12"/>
      <c r="F12" s="395"/>
    </row>
    <row r="13" spans="1:6">
      <c r="A13" s="140"/>
      <c r="B13" s="371"/>
      <c r="C13" s="371"/>
      <c r="D13" s="371"/>
      <c r="E13" s="371"/>
      <c r="F13" s="372"/>
    </row>
    <row r="14" spans="1:6">
      <c r="A14" s="25"/>
      <c r="B14" s="26"/>
      <c r="C14" s="1400" t="s">
        <v>53</v>
      </c>
      <c r="D14" s="26"/>
      <c r="E14" s="26"/>
      <c r="F14" s="134"/>
    </row>
    <row r="15" spans="1:6">
      <c r="A15" s="25"/>
      <c r="B15" s="26"/>
      <c r="C15" s="164" t="s">
        <v>1922</v>
      </c>
      <c r="D15" s="53" t="s">
        <v>218</v>
      </c>
      <c r="E15" s="53" t="s">
        <v>2255</v>
      </c>
      <c r="F15" s="395" t="s">
        <v>704</v>
      </c>
    </row>
    <row r="16" spans="1:6">
      <c r="A16" s="25"/>
      <c r="B16" s="85" t="s">
        <v>54</v>
      </c>
      <c r="C16" s="164" t="s">
        <v>1486</v>
      </c>
      <c r="D16" s="53" t="s">
        <v>1487</v>
      </c>
      <c r="E16" s="53" t="s">
        <v>1488</v>
      </c>
      <c r="F16" s="395" t="s">
        <v>1484</v>
      </c>
    </row>
    <row r="17" spans="1:6">
      <c r="A17" s="25" t="s">
        <v>1973</v>
      </c>
      <c r="B17" s="12"/>
      <c r="C17" s="164" t="s">
        <v>55</v>
      </c>
      <c r="D17" s="53" t="s">
        <v>1491</v>
      </c>
      <c r="E17" s="53" t="s">
        <v>56</v>
      </c>
      <c r="F17" s="395" t="s">
        <v>1493</v>
      </c>
    </row>
    <row r="18" spans="1:6">
      <c r="A18" s="32" t="s">
        <v>1979</v>
      </c>
      <c r="B18" s="415" t="s">
        <v>2070</v>
      </c>
      <c r="C18" s="416" t="s">
        <v>2071</v>
      </c>
      <c r="D18" s="33" t="s">
        <v>514</v>
      </c>
      <c r="E18" s="33" t="s">
        <v>564</v>
      </c>
      <c r="F18" s="1073" t="s">
        <v>1335</v>
      </c>
    </row>
    <row r="19" spans="1:6">
      <c r="A19" s="25"/>
      <c r="B19" s="26"/>
      <c r="C19" s="373"/>
      <c r="D19" s="663"/>
      <c r="E19" s="663"/>
      <c r="F19" s="436"/>
    </row>
    <row r="20" spans="1:6">
      <c r="A20" s="25"/>
      <c r="B20" s="26" t="s">
        <v>2772</v>
      </c>
      <c r="C20" s="665"/>
      <c r="D20" s="665"/>
      <c r="E20" s="665"/>
      <c r="F20" s="254"/>
    </row>
    <row r="21" spans="1:6">
      <c r="A21" s="25"/>
      <c r="B21" s="26" t="s">
        <v>2773</v>
      </c>
      <c r="C21" s="665"/>
      <c r="D21" s="665"/>
      <c r="E21" s="665"/>
      <c r="F21" s="254"/>
    </row>
    <row r="22" spans="1:6">
      <c r="A22" s="25"/>
      <c r="B22" s="26" t="s">
        <v>2774</v>
      </c>
      <c r="C22" s="665"/>
      <c r="D22" s="665"/>
      <c r="E22" s="665"/>
      <c r="F22" s="254"/>
    </row>
    <row r="23" spans="1:6">
      <c r="A23" s="25"/>
      <c r="B23" s="26"/>
      <c r="C23" s="665"/>
      <c r="D23" s="665"/>
      <c r="E23" s="665"/>
      <c r="F23" s="254"/>
    </row>
    <row r="24" spans="1:6">
      <c r="A24" s="25"/>
      <c r="B24" s="26"/>
      <c r="C24" s="665"/>
      <c r="D24" s="665"/>
      <c r="E24" s="665"/>
      <c r="F24" s="254"/>
    </row>
    <row r="25" spans="1:6">
      <c r="A25" s="25"/>
      <c r="B25" s="26" t="s">
        <v>2775</v>
      </c>
      <c r="C25" s="665"/>
      <c r="D25" s="665"/>
      <c r="E25" s="665"/>
      <c r="F25" s="254"/>
    </row>
    <row r="26" spans="1:6">
      <c r="A26" s="25"/>
      <c r="B26" s="26" t="s">
        <v>2776</v>
      </c>
      <c r="C26" s="665"/>
      <c r="D26" s="665"/>
      <c r="E26" s="665"/>
      <c r="F26" s="254"/>
    </row>
    <row r="27" spans="1:6">
      <c r="A27" s="25"/>
      <c r="B27" s="26" t="s">
        <v>2777</v>
      </c>
      <c r="C27" s="665"/>
      <c r="D27" s="665"/>
      <c r="E27" s="665"/>
      <c r="F27" s="254"/>
    </row>
    <row r="28" spans="1:6">
      <c r="A28" s="25"/>
      <c r="B28" s="26" t="s">
        <v>2778</v>
      </c>
      <c r="C28" s="665"/>
      <c r="D28" s="665"/>
      <c r="E28" s="665"/>
      <c r="F28" s="254"/>
    </row>
    <row r="29" spans="1:6">
      <c r="A29" s="25"/>
      <c r="B29" s="26"/>
      <c r="C29" s="665"/>
      <c r="D29" s="665"/>
      <c r="E29" s="665"/>
      <c r="F29" s="254"/>
    </row>
    <row r="30" spans="1:6">
      <c r="A30" s="25"/>
      <c r="B30" s="26"/>
      <c r="C30" s="665"/>
      <c r="D30" s="665"/>
      <c r="E30" s="665"/>
      <c r="F30" s="254"/>
    </row>
    <row r="31" spans="1:6">
      <c r="A31" s="25"/>
      <c r="B31" s="26" t="s">
        <v>2779</v>
      </c>
      <c r="C31" s="665"/>
      <c r="D31" s="665"/>
      <c r="E31" s="665"/>
      <c r="F31" s="254"/>
    </row>
    <row r="32" spans="1:6">
      <c r="A32" s="25"/>
      <c r="B32" s="26" t="s">
        <v>2780</v>
      </c>
      <c r="C32" s="665"/>
      <c r="D32" s="665"/>
      <c r="E32" s="665"/>
      <c r="F32" s="254"/>
    </row>
    <row r="33" spans="1:6">
      <c r="A33" s="25"/>
      <c r="B33" s="26"/>
      <c r="C33" s="665"/>
      <c r="D33" s="665"/>
      <c r="E33" s="665"/>
      <c r="F33" s="254"/>
    </row>
    <row r="34" spans="1:6">
      <c r="A34" s="25"/>
      <c r="B34" s="26"/>
      <c r="C34" s="665"/>
      <c r="D34" s="665"/>
      <c r="E34" s="665"/>
      <c r="F34" s="254"/>
    </row>
    <row r="35" spans="1:6">
      <c r="A35" s="25"/>
      <c r="B35" s="26"/>
      <c r="C35" s="665"/>
      <c r="D35" s="665"/>
      <c r="E35" s="665"/>
      <c r="F35" s="254"/>
    </row>
    <row r="36" spans="1:6">
      <c r="A36" s="25"/>
      <c r="B36" s="26"/>
      <c r="C36" s="665"/>
      <c r="D36" s="665"/>
      <c r="E36" s="665"/>
      <c r="F36" s="254"/>
    </row>
    <row r="37" spans="1:6">
      <c r="A37" s="25"/>
      <c r="B37" s="26"/>
      <c r="C37" s="665"/>
      <c r="D37" s="665"/>
      <c r="E37" s="665"/>
      <c r="F37" s="254"/>
    </row>
    <row r="38" spans="1:6">
      <c r="A38" s="25"/>
      <c r="B38" s="26"/>
      <c r="C38" s="665"/>
      <c r="D38" s="665"/>
      <c r="E38" s="665"/>
      <c r="F38" s="254"/>
    </row>
    <row r="39" spans="1:6">
      <c r="A39" s="25"/>
      <c r="B39" s="26"/>
      <c r="C39" s="1211"/>
      <c r="D39" s="1211"/>
      <c r="E39" s="1211"/>
      <c r="F39" s="1210"/>
    </row>
    <row r="40" spans="1:6">
      <c r="A40" s="135"/>
      <c r="B40" s="89"/>
      <c r="C40" s="89"/>
      <c r="D40" s="89"/>
      <c r="E40" s="89"/>
      <c r="F40" s="431"/>
    </row>
    <row r="41" spans="1:6" ht="15.75">
      <c r="A41" s="10" t="s">
        <v>57</v>
      </c>
      <c r="B41" s="12"/>
      <c r="C41" s="12"/>
      <c r="D41" s="12"/>
      <c r="E41" s="12"/>
      <c r="F41" s="395"/>
    </row>
    <row r="42" spans="1:6">
      <c r="A42" s="140"/>
      <c r="B42" s="371"/>
      <c r="C42" s="371"/>
      <c r="D42" s="371"/>
      <c r="E42" s="371"/>
      <c r="F42" s="372"/>
    </row>
    <row r="43" spans="1:6">
      <c r="A43" s="1401"/>
      <c r="B43" s="85" t="s">
        <v>54</v>
      </c>
      <c r="C43" s="413" t="s">
        <v>1505</v>
      </c>
      <c r="D43" s="12"/>
      <c r="E43" s="866"/>
      <c r="F43" s="412" t="s">
        <v>1321</v>
      </c>
    </row>
    <row r="44" spans="1:6">
      <c r="A44" s="1402"/>
      <c r="B44" s="33" t="s">
        <v>1336</v>
      </c>
      <c r="C44" s="415" t="s">
        <v>1337</v>
      </c>
      <c r="D44" s="415"/>
      <c r="E44" s="659"/>
      <c r="F44" s="417" t="s">
        <v>1338</v>
      </c>
    </row>
    <row r="45" spans="1:6">
      <c r="A45" s="1401"/>
      <c r="B45" s="26"/>
      <c r="C45" s="4"/>
      <c r="D45" s="4"/>
      <c r="E45" s="26"/>
      <c r="F45" s="436"/>
    </row>
    <row r="46" spans="1:6">
      <c r="A46" s="1401"/>
      <c r="B46" s="26" t="s">
        <v>2772</v>
      </c>
      <c r="C46" s="4"/>
      <c r="D46" s="4"/>
      <c r="E46" s="26"/>
      <c r="F46" s="254"/>
    </row>
    <row r="47" spans="1:6">
      <c r="A47" s="1401"/>
      <c r="B47" s="26" t="s">
        <v>2773</v>
      </c>
      <c r="C47" s="4"/>
      <c r="D47" s="4"/>
      <c r="E47" s="26"/>
      <c r="F47" s="254"/>
    </row>
    <row r="48" spans="1:6">
      <c r="A48" s="1401"/>
      <c r="B48" s="26" t="s">
        <v>2774</v>
      </c>
      <c r="C48" s="4"/>
      <c r="D48" s="4"/>
      <c r="E48" s="26"/>
      <c r="F48" s="254"/>
    </row>
    <row r="49" spans="1:8">
      <c r="A49" s="1401"/>
      <c r="B49" s="26"/>
      <c r="C49" s="4"/>
      <c r="D49" s="4"/>
      <c r="E49" s="26"/>
      <c r="F49" s="254"/>
    </row>
    <row r="50" spans="1:8">
      <c r="A50" s="1401"/>
      <c r="B50" s="1403"/>
      <c r="C50" s="4"/>
      <c r="D50" s="4"/>
      <c r="E50" s="26"/>
      <c r="F50" s="254"/>
    </row>
    <row r="51" spans="1:8">
      <c r="A51" s="1401"/>
      <c r="B51" s="26" t="s">
        <v>2775</v>
      </c>
      <c r="C51" s="4"/>
      <c r="D51" s="4"/>
      <c r="E51" s="26"/>
      <c r="F51" s="254"/>
    </row>
    <row r="52" spans="1:8">
      <c r="A52" s="1401"/>
      <c r="B52" s="26" t="s">
        <v>2776</v>
      </c>
      <c r="C52" s="4" t="s">
        <v>2781</v>
      </c>
      <c r="D52" s="4"/>
      <c r="E52" s="26"/>
      <c r="F52" s="254">
        <v>4547260351</v>
      </c>
    </row>
    <row r="53" spans="1:8">
      <c r="A53" s="1401"/>
      <c r="B53" s="26" t="s">
        <v>2777</v>
      </c>
      <c r="C53" s="4"/>
      <c r="D53" s="4"/>
      <c r="E53" s="26"/>
      <c r="F53" s="254"/>
    </row>
    <row r="54" spans="1:8">
      <c r="A54" s="1401"/>
      <c r="B54" s="26" t="s">
        <v>2778</v>
      </c>
      <c r="C54" s="4"/>
      <c r="D54" s="4"/>
      <c r="E54" s="26"/>
      <c r="F54" s="254"/>
    </row>
    <row r="55" spans="1:8">
      <c r="A55" s="1401"/>
      <c r="B55" s="26"/>
      <c r="C55" s="4"/>
      <c r="D55" s="4"/>
      <c r="E55" s="26"/>
      <c r="F55" s="254"/>
    </row>
    <row r="56" spans="1:8">
      <c r="A56" s="1401"/>
      <c r="B56" s="1403"/>
      <c r="C56" s="4"/>
      <c r="D56" s="4"/>
      <c r="E56" s="26"/>
      <c r="F56" s="254"/>
    </row>
    <row r="57" spans="1:8">
      <c r="A57" s="1401"/>
      <c r="B57" s="26" t="s">
        <v>2779</v>
      </c>
      <c r="C57" s="4"/>
      <c r="D57" s="4"/>
      <c r="E57" s="26"/>
      <c r="F57" s="254"/>
    </row>
    <row r="58" spans="1:8">
      <c r="A58" s="1401"/>
      <c r="B58" s="26" t="s">
        <v>2780</v>
      </c>
      <c r="C58" s="4"/>
      <c r="D58" s="4"/>
      <c r="E58" s="26"/>
      <c r="F58" s="254"/>
    </row>
    <row r="59" spans="1:8">
      <c r="A59" s="1401"/>
      <c r="B59" s="26"/>
      <c r="C59" s="4"/>
      <c r="D59" s="4"/>
      <c r="E59" s="26"/>
      <c r="F59" s="254"/>
    </row>
    <row r="60" spans="1:8">
      <c r="A60" s="1401"/>
      <c r="B60" s="26"/>
      <c r="C60" s="4"/>
      <c r="D60" s="4"/>
      <c r="E60" s="26"/>
      <c r="F60" s="254"/>
    </row>
    <row r="61" spans="1:8">
      <c r="A61" s="1401"/>
      <c r="B61" s="26"/>
      <c r="C61" s="4"/>
      <c r="D61" s="4"/>
      <c r="E61" s="26"/>
      <c r="F61" s="254"/>
    </row>
    <row r="62" spans="1:8">
      <c r="A62" s="1401"/>
      <c r="B62" s="26"/>
      <c r="C62" s="4"/>
      <c r="D62" s="4"/>
      <c r="E62" s="26"/>
      <c r="F62" s="254"/>
    </row>
    <row r="63" spans="1:8">
      <c r="A63" s="1401"/>
      <c r="B63" s="26"/>
      <c r="C63" s="4"/>
      <c r="D63" s="4"/>
      <c r="E63" s="26"/>
      <c r="F63" s="254"/>
    </row>
    <row r="64" spans="1:8" ht="15.75" thickBot="1">
      <c r="A64" s="1404"/>
      <c r="B64" s="167"/>
      <c r="C64" s="168"/>
      <c r="D64" s="168"/>
      <c r="E64" s="1405"/>
      <c r="F64" s="1134">
        <f>SUM(F52:F63)</f>
        <v>4547260351</v>
      </c>
      <c r="H64" s="439"/>
    </row>
    <row r="65" spans="1:6">
      <c r="A65" s="4"/>
      <c r="B65" s="4"/>
      <c r="C65" s="4"/>
      <c r="D65" s="4"/>
      <c r="E65" s="4"/>
      <c r="F65" s="682" t="s">
        <v>1935</v>
      </c>
    </row>
    <row r="66" spans="1:6">
      <c r="A66" s="12" t="s">
        <v>58</v>
      </c>
      <c r="B66" s="12"/>
      <c r="C66" s="12"/>
      <c r="D66" s="12"/>
      <c r="E66" s="12"/>
      <c r="F66" s="12"/>
    </row>
    <row r="67" spans="1:6">
      <c r="A67" s="4"/>
      <c r="B67" s="4"/>
      <c r="C67" s="4"/>
      <c r="D67" s="4"/>
      <c r="E67" s="4"/>
      <c r="F67" s="4"/>
    </row>
    <row r="68" spans="1:6">
      <c r="A68" s="4"/>
      <c r="B68" s="4"/>
      <c r="C68" s="4"/>
      <c r="D68" s="4"/>
      <c r="E68" s="4"/>
      <c r="F68" s="4"/>
    </row>
    <row r="69" spans="1:6">
      <c r="A69" s="4"/>
      <c r="B69" s="4"/>
      <c r="C69" s="4"/>
      <c r="D69" s="4"/>
      <c r="E69" s="4"/>
      <c r="F69" s="4"/>
    </row>
    <row r="70" spans="1:6" ht="15.75">
      <c r="A70" s="11" t="s">
        <v>1423</v>
      </c>
      <c r="B70" s="12"/>
      <c r="C70" s="12"/>
      <c r="D70" s="12"/>
      <c r="E70" s="12"/>
      <c r="F70" s="12"/>
    </row>
    <row r="71" spans="1:6">
      <c r="A71" s="4"/>
      <c r="B71" s="4"/>
      <c r="C71" s="4"/>
      <c r="D71" s="4"/>
      <c r="E71" s="4"/>
      <c r="F71" s="4"/>
    </row>
    <row r="72" spans="1:6" ht="15.75" thickBot="1">
      <c r="A72" s="4" t="str">
        <f>'Data Sheet'!$A$49</f>
        <v>Annual Report of The Brooklyn Union Gas Company d/b/a National Grid New York</v>
      </c>
      <c r="B72" s="4"/>
      <c r="C72" s="4"/>
      <c r="D72" s="4"/>
      <c r="E72" s="12" t="str">
        <f>'Data Sheet'!$A$45</f>
        <v>Year ended December 31, 2016</v>
      </c>
      <c r="F72" s="12"/>
    </row>
    <row r="73" spans="1:6">
      <c r="A73" s="132"/>
      <c r="B73" s="8"/>
      <c r="C73" s="8"/>
      <c r="D73" s="8"/>
      <c r="E73" s="8"/>
      <c r="F73" s="133"/>
    </row>
    <row r="74" spans="1:6" ht="15.75">
      <c r="A74" s="10" t="s">
        <v>59</v>
      </c>
      <c r="B74" s="12"/>
      <c r="C74" s="12"/>
      <c r="D74" s="12"/>
      <c r="E74" s="12"/>
      <c r="F74" s="395"/>
    </row>
    <row r="75" spans="1:6">
      <c r="A75" s="67"/>
      <c r="B75" s="4"/>
      <c r="C75" s="4"/>
      <c r="D75" s="4"/>
      <c r="E75" s="4"/>
      <c r="F75" s="134"/>
    </row>
    <row r="76" spans="1:6">
      <c r="A76" s="67"/>
      <c r="B76" s="4"/>
      <c r="C76" s="4"/>
      <c r="D76" s="4"/>
      <c r="E76" s="4"/>
      <c r="F76" s="134"/>
    </row>
    <row r="77" spans="1:6">
      <c r="A77" s="67"/>
      <c r="B77" s="4"/>
      <c r="C77" s="4"/>
      <c r="D77" s="4"/>
      <c r="E77" s="4"/>
      <c r="F77" s="134"/>
    </row>
    <row r="78" spans="1:6">
      <c r="A78" s="67"/>
      <c r="B78" s="4"/>
      <c r="C78" s="4"/>
      <c r="D78" s="4"/>
      <c r="E78" s="4"/>
      <c r="F78" s="134"/>
    </row>
    <row r="79" spans="1:6">
      <c r="A79" s="67"/>
      <c r="B79" s="4"/>
      <c r="C79" s="4"/>
      <c r="D79" s="4"/>
      <c r="E79" s="4"/>
      <c r="F79" s="134"/>
    </row>
    <row r="80" spans="1:6">
      <c r="A80" s="67"/>
      <c r="B80" s="4"/>
      <c r="C80" s="4"/>
      <c r="D80" s="4"/>
      <c r="E80" s="4"/>
      <c r="F80" s="134"/>
    </row>
    <row r="81" spans="1:6">
      <c r="A81" s="67"/>
      <c r="B81" s="4"/>
      <c r="C81" s="4"/>
      <c r="D81" s="4"/>
      <c r="E81" s="4"/>
      <c r="F81" s="134"/>
    </row>
    <row r="82" spans="1:6">
      <c r="A82" s="135"/>
      <c r="B82" s="89"/>
      <c r="C82" s="89"/>
      <c r="D82" s="89"/>
      <c r="E82" s="89"/>
      <c r="F82" s="431"/>
    </row>
    <row r="83" spans="1:6" ht="15.75">
      <c r="A83" s="10" t="s">
        <v>52</v>
      </c>
      <c r="B83" s="12"/>
      <c r="C83" s="12"/>
      <c r="D83" s="12"/>
      <c r="E83" s="12"/>
      <c r="F83" s="395"/>
    </row>
    <row r="84" spans="1:6">
      <c r="A84" s="140"/>
      <c r="B84" s="371"/>
      <c r="C84" s="371"/>
      <c r="D84" s="371"/>
      <c r="E84" s="371"/>
      <c r="F84" s="372"/>
    </row>
    <row r="85" spans="1:6">
      <c r="A85" s="25"/>
      <c r="B85" s="26"/>
      <c r="C85" s="866" t="s">
        <v>53</v>
      </c>
      <c r="D85" s="26"/>
      <c r="E85" s="866"/>
      <c r="F85" s="134"/>
    </row>
    <row r="86" spans="1:6">
      <c r="A86" s="25"/>
      <c r="B86" s="26"/>
      <c r="C86" s="866" t="s">
        <v>1922</v>
      </c>
      <c r="D86" s="866" t="s">
        <v>218</v>
      </c>
      <c r="E86" s="866" t="s">
        <v>2255</v>
      </c>
      <c r="F86" s="395" t="s">
        <v>704</v>
      </c>
    </row>
    <row r="87" spans="1:6">
      <c r="A87" s="25"/>
      <c r="B87" s="866" t="s">
        <v>54</v>
      </c>
      <c r="C87" s="866" t="s">
        <v>1486</v>
      </c>
      <c r="D87" s="866" t="s">
        <v>1487</v>
      </c>
      <c r="E87" s="866" t="s">
        <v>1488</v>
      </c>
      <c r="F87" s="395" t="s">
        <v>1484</v>
      </c>
    </row>
    <row r="88" spans="1:6">
      <c r="A88" s="25" t="s">
        <v>1973</v>
      </c>
      <c r="B88" s="866"/>
      <c r="C88" s="866" t="s">
        <v>60</v>
      </c>
      <c r="D88" s="866" t="s">
        <v>1491</v>
      </c>
      <c r="E88" s="866" t="s">
        <v>56</v>
      </c>
      <c r="F88" s="395" t="s">
        <v>1493</v>
      </c>
    </row>
    <row r="89" spans="1:6">
      <c r="A89" s="32" t="s">
        <v>1979</v>
      </c>
      <c r="B89" s="659" t="s">
        <v>2070</v>
      </c>
      <c r="C89" s="659" t="s">
        <v>2071</v>
      </c>
      <c r="D89" s="659" t="s">
        <v>514</v>
      </c>
      <c r="E89" s="659" t="s">
        <v>564</v>
      </c>
      <c r="F89" s="1073" t="s">
        <v>1335</v>
      </c>
    </row>
    <row r="90" spans="1:6">
      <c r="A90" s="25">
        <v>1</v>
      </c>
      <c r="B90" s="26"/>
      <c r="C90" s="663"/>
      <c r="D90" s="663"/>
      <c r="E90" s="663"/>
      <c r="F90" s="436"/>
    </row>
    <row r="91" spans="1:6">
      <c r="A91" s="25">
        <v>2</v>
      </c>
      <c r="B91" s="26"/>
      <c r="C91" s="665"/>
      <c r="D91" s="665"/>
      <c r="E91" s="665"/>
      <c r="F91" s="254"/>
    </row>
    <row r="92" spans="1:6">
      <c r="A92" s="25">
        <v>3</v>
      </c>
      <c r="B92" s="26"/>
      <c r="C92" s="665"/>
      <c r="D92" s="665"/>
      <c r="E92" s="665"/>
      <c r="F92" s="254"/>
    </row>
    <row r="93" spans="1:6">
      <c r="A93" s="25">
        <v>4</v>
      </c>
      <c r="B93" s="26"/>
      <c r="C93" s="665"/>
      <c r="D93" s="665"/>
      <c r="E93" s="665"/>
      <c r="F93" s="254"/>
    </row>
    <row r="94" spans="1:6">
      <c r="A94" s="25">
        <v>5</v>
      </c>
      <c r="B94" s="26"/>
      <c r="C94" s="665"/>
      <c r="D94" s="665"/>
      <c r="E94" s="665"/>
      <c r="F94" s="254"/>
    </row>
    <row r="95" spans="1:6">
      <c r="A95" s="25">
        <v>6</v>
      </c>
      <c r="B95" s="26"/>
      <c r="C95" s="665"/>
      <c r="D95" s="665"/>
      <c r="E95" s="665"/>
      <c r="F95" s="254"/>
    </row>
    <row r="96" spans="1:6">
      <c r="A96" s="25">
        <v>7</v>
      </c>
      <c r="B96" s="26"/>
      <c r="C96" s="665"/>
      <c r="D96" s="665"/>
      <c r="E96" s="665"/>
      <c r="F96" s="254"/>
    </row>
    <row r="97" spans="1:6">
      <c r="A97" s="25">
        <v>8</v>
      </c>
      <c r="B97" s="26"/>
      <c r="C97" s="665"/>
      <c r="D97" s="665"/>
      <c r="E97" s="665"/>
      <c r="F97" s="254"/>
    </row>
    <row r="98" spans="1:6">
      <c r="A98" s="25">
        <v>9</v>
      </c>
      <c r="B98" s="26"/>
      <c r="C98" s="665"/>
      <c r="D98" s="665"/>
      <c r="E98" s="665"/>
      <c r="F98" s="254"/>
    </row>
    <row r="99" spans="1:6">
      <c r="A99" s="25">
        <v>10</v>
      </c>
      <c r="B99" s="26"/>
      <c r="C99" s="665"/>
      <c r="D99" s="665"/>
      <c r="E99" s="665"/>
      <c r="F99" s="254"/>
    </row>
    <row r="100" spans="1:6">
      <c r="A100" s="25">
        <v>11</v>
      </c>
      <c r="B100" s="26"/>
      <c r="C100" s="665"/>
      <c r="D100" s="665"/>
      <c r="E100" s="665"/>
      <c r="F100" s="254"/>
    </row>
    <row r="101" spans="1:6">
      <c r="A101" s="25">
        <v>12</v>
      </c>
      <c r="B101" s="26"/>
      <c r="C101" s="665"/>
      <c r="D101" s="665"/>
      <c r="E101" s="665"/>
      <c r="F101" s="254"/>
    </row>
    <row r="102" spans="1:6">
      <c r="A102" s="25">
        <v>13</v>
      </c>
      <c r="B102" s="26"/>
      <c r="C102" s="665"/>
      <c r="D102" s="665"/>
      <c r="E102" s="665"/>
      <c r="F102" s="254"/>
    </row>
    <row r="103" spans="1:6">
      <c r="A103" s="25">
        <v>14</v>
      </c>
      <c r="B103" s="26"/>
      <c r="C103" s="665"/>
      <c r="D103" s="665"/>
      <c r="E103" s="665"/>
      <c r="F103" s="254"/>
    </row>
    <row r="104" spans="1:6">
      <c r="A104" s="25">
        <v>15</v>
      </c>
      <c r="B104" s="26"/>
      <c r="C104" s="665"/>
      <c r="D104" s="665"/>
      <c r="E104" s="665"/>
      <c r="F104" s="254"/>
    </row>
    <row r="105" spans="1:6">
      <c r="A105" s="25">
        <v>16</v>
      </c>
      <c r="B105" s="26"/>
      <c r="C105" s="665"/>
      <c r="D105" s="665"/>
      <c r="E105" s="665"/>
      <c r="F105" s="254"/>
    </row>
    <row r="106" spans="1:6">
      <c r="A106" s="25">
        <v>17</v>
      </c>
      <c r="B106" s="26"/>
      <c r="C106" s="665"/>
      <c r="D106" s="665"/>
      <c r="E106" s="665"/>
      <c r="F106" s="254"/>
    </row>
    <row r="107" spans="1:6">
      <c r="A107" s="25">
        <v>18</v>
      </c>
      <c r="B107" s="26"/>
      <c r="C107" s="665"/>
      <c r="D107" s="665"/>
      <c r="E107" s="665"/>
      <c r="F107" s="254"/>
    </row>
    <row r="108" spans="1:6">
      <c r="A108" s="25">
        <v>19</v>
      </c>
      <c r="B108" s="26"/>
      <c r="C108" s="665"/>
      <c r="D108" s="665"/>
      <c r="E108" s="665"/>
      <c r="F108" s="254"/>
    </row>
    <row r="109" spans="1:6">
      <c r="A109" s="25">
        <v>20</v>
      </c>
      <c r="B109" s="26"/>
      <c r="C109" s="665"/>
      <c r="D109" s="665"/>
      <c r="E109" s="665"/>
      <c r="F109" s="254"/>
    </row>
    <row r="110" spans="1:6">
      <c r="A110" s="25">
        <v>21</v>
      </c>
      <c r="B110" s="1403" t="s">
        <v>1681</v>
      </c>
      <c r="C110" s="1211">
        <f>SUM(C90:C109)</f>
        <v>0</v>
      </c>
      <c r="D110" s="1211">
        <f>SUM(D90:D109)</f>
        <v>0</v>
      </c>
      <c r="E110" s="1211">
        <f>SUM(E90:E109)</f>
        <v>0</v>
      </c>
      <c r="F110" s="1210">
        <f>SUM(F90:F109)</f>
        <v>0</v>
      </c>
    </row>
    <row r="111" spans="1:6">
      <c r="A111" s="135"/>
      <c r="B111" s="89"/>
      <c r="C111" s="89"/>
      <c r="D111" s="89"/>
      <c r="E111" s="89"/>
      <c r="F111" s="431"/>
    </row>
    <row r="112" spans="1:6" ht="15.75">
      <c r="A112" s="10" t="s">
        <v>57</v>
      </c>
      <c r="B112" s="12"/>
      <c r="C112" s="12"/>
      <c r="D112" s="12"/>
      <c r="E112" s="12"/>
      <c r="F112" s="395"/>
    </row>
    <row r="113" spans="1:6">
      <c r="A113" s="140"/>
      <c r="B113" s="371"/>
      <c r="C113" s="371"/>
      <c r="D113" s="371"/>
      <c r="E113" s="371"/>
      <c r="F113" s="372"/>
    </row>
    <row r="114" spans="1:6">
      <c r="A114" s="1406" t="s">
        <v>1973</v>
      </c>
      <c r="B114" s="53" t="s">
        <v>54</v>
      </c>
      <c r="C114" s="12" t="s">
        <v>1505</v>
      </c>
      <c r="D114" s="12"/>
      <c r="E114" s="866"/>
      <c r="F114" s="395" t="s">
        <v>1321</v>
      </c>
    </row>
    <row r="115" spans="1:6">
      <c r="A115" s="1407" t="s">
        <v>1979</v>
      </c>
      <c r="B115" s="33" t="s">
        <v>1336</v>
      </c>
      <c r="C115" s="415" t="s">
        <v>1337</v>
      </c>
      <c r="D115" s="415"/>
      <c r="E115" s="659"/>
      <c r="F115" s="1073" t="s">
        <v>1338</v>
      </c>
    </row>
    <row r="116" spans="1:6">
      <c r="A116" s="1401">
        <v>22</v>
      </c>
      <c r="B116" s="26"/>
      <c r="C116" s="4"/>
      <c r="D116" s="4"/>
      <c r="E116" s="26"/>
      <c r="F116" s="436"/>
    </row>
    <row r="117" spans="1:6">
      <c r="A117" s="1401">
        <v>23</v>
      </c>
      <c r="B117" s="26"/>
      <c r="C117" s="4"/>
      <c r="D117" s="4"/>
      <c r="E117" s="26"/>
      <c r="F117" s="254"/>
    </row>
    <row r="118" spans="1:6">
      <c r="A118" s="1401">
        <v>24</v>
      </c>
      <c r="B118" s="26"/>
      <c r="C118" s="4"/>
      <c r="D118" s="4"/>
      <c r="E118" s="26"/>
      <c r="F118" s="254"/>
    </row>
    <row r="119" spans="1:6">
      <c r="A119" s="1401">
        <v>25</v>
      </c>
      <c r="B119" s="26"/>
      <c r="C119" s="4"/>
      <c r="D119" s="4"/>
      <c r="E119" s="26"/>
      <c r="F119" s="254"/>
    </row>
    <row r="120" spans="1:6">
      <c r="A120" s="1401">
        <v>26</v>
      </c>
      <c r="B120" s="26"/>
      <c r="C120" s="4"/>
      <c r="D120" s="4"/>
      <c r="E120" s="26"/>
      <c r="F120" s="254"/>
    </row>
    <row r="121" spans="1:6">
      <c r="A121" s="1401">
        <v>27</v>
      </c>
      <c r="B121" s="26"/>
      <c r="C121" s="4"/>
      <c r="D121" s="4"/>
      <c r="E121" s="26"/>
      <c r="F121" s="254"/>
    </row>
    <row r="122" spans="1:6">
      <c r="A122" s="1401">
        <v>28</v>
      </c>
      <c r="B122" s="26"/>
      <c r="C122" s="4"/>
      <c r="D122" s="4"/>
      <c r="E122" s="26"/>
      <c r="F122" s="254"/>
    </row>
    <row r="123" spans="1:6">
      <c r="A123" s="1401">
        <v>29</v>
      </c>
      <c r="B123" s="26"/>
      <c r="C123" s="4"/>
      <c r="D123" s="4"/>
      <c r="E123" s="26"/>
      <c r="F123" s="254"/>
    </row>
    <row r="124" spans="1:6">
      <c r="A124" s="1401">
        <v>30</v>
      </c>
      <c r="B124" s="26"/>
      <c r="C124" s="4"/>
      <c r="D124" s="4"/>
      <c r="E124" s="26"/>
      <c r="F124" s="254"/>
    </row>
    <row r="125" spans="1:6">
      <c r="A125" s="1401">
        <v>31</v>
      </c>
      <c r="B125" s="26"/>
      <c r="C125" s="4"/>
      <c r="D125" s="4"/>
      <c r="E125" s="26"/>
      <c r="F125" s="254"/>
    </row>
    <row r="126" spans="1:6">
      <c r="A126" s="1401">
        <v>32</v>
      </c>
      <c r="B126" s="26"/>
      <c r="C126" s="4"/>
      <c r="D126" s="4"/>
      <c r="E126" s="26"/>
      <c r="F126" s="254"/>
    </row>
    <row r="127" spans="1:6">
      <c r="A127" s="1401">
        <v>33</v>
      </c>
      <c r="B127" s="26"/>
      <c r="C127" s="4"/>
      <c r="D127" s="4"/>
      <c r="E127" s="26"/>
      <c r="F127" s="254"/>
    </row>
    <row r="128" spans="1:6">
      <c r="A128" s="1401">
        <v>34</v>
      </c>
      <c r="B128" s="26"/>
      <c r="C128" s="4"/>
      <c r="D128" s="4"/>
      <c r="E128" s="26"/>
      <c r="F128" s="254"/>
    </row>
    <row r="129" spans="1:6">
      <c r="A129" s="1401">
        <v>35</v>
      </c>
      <c r="B129" s="26"/>
      <c r="C129" s="4"/>
      <c r="D129" s="4"/>
      <c r="E129" s="26"/>
      <c r="F129" s="254"/>
    </row>
    <row r="130" spans="1:6">
      <c r="A130" s="1401">
        <v>36</v>
      </c>
      <c r="B130" s="26"/>
      <c r="C130" s="4"/>
      <c r="D130" s="4"/>
      <c r="E130" s="26"/>
      <c r="F130" s="254"/>
    </row>
    <row r="131" spans="1:6">
      <c r="A131" s="1401">
        <v>37</v>
      </c>
      <c r="B131" s="26"/>
      <c r="C131" s="4"/>
      <c r="D131" s="4"/>
      <c r="E131" s="26"/>
      <c r="F131" s="254"/>
    </row>
    <row r="132" spans="1:6">
      <c r="A132" s="1401">
        <v>38</v>
      </c>
      <c r="B132" s="26"/>
      <c r="C132" s="4"/>
      <c r="D132" s="4"/>
      <c r="E132" s="26"/>
      <c r="F132" s="254"/>
    </row>
    <row r="133" spans="1:6">
      <c r="A133" s="1401">
        <v>40</v>
      </c>
      <c r="B133" s="26"/>
      <c r="C133" s="4"/>
      <c r="D133" s="4"/>
      <c r="E133" s="26"/>
      <c r="F133" s="254"/>
    </row>
    <row r="134" spans="1:6">
      <c r="A134" s="1401">
        <v>41</v>
      </c>
      <c r="B134" s="26"/>
      <c r="C134" s="4"/>
      <c r="D134" s="4"/>
      <c r="E134" s="26"/>
      <c r="F134" s="254"/>
    </row>
    <row r="135" spans="1:6" ht="15.75" thickBot="1">
      <c r="A135" s="1404">
        <v>42</v>
      </c>
      <c r="B135" s="167"/>
      <c r="C135" s="168"/>
      <c r="D135" s="168"/>
      <c r="E135" s="1405" t="s">
        <v>1681</v>
      </c>
      <c r="F135" s="1134">
        <f>SUM(F116:F134)</f>
        <v>0</v>
      </c>
    </row>
    <row r="136" spans="1:6">
      <c r="A136" s="12"/>
      <c r="B136" s="12"/>
      <c r="C136" s="12"/>
      <c r="D136" s="12"/>
      <c r="E136" s="12"/>
      <c r="F136" s="682" t="s">
        <v>1935</v>
      </c>
    </row>
    <row r="137" spans="1:6">
      <c r="A137" s="13" t="s">
        <v>61</v>
      </c>
      <c r="B137" s="13"/>
      <c r="C137" s="13"/>
      <c r="D137" s="13"/>
      <c r="E137" s="13"/>
      <c r="F137" s="13"/>
    </row>
    <row r="140" spans="1:6">
      <c r="B140" s="113"/>
    </row>
    <row r="143" spans="1:6">
      <c r="B143" s="113"/>
    </row>
    <row r="144" spans="1:6">
      <c r="B144" s="113"/>
    </row>
    <row r="145" spans="2:2">
      <c r="B145" s="113"/>
    </row>
    <row r="146" spans="2:2">
      <c r="B146" s="113"/>
    </row>
    <row r="147" spans="2:2">
      <c r="B147" s="113"/>
    </row>
    <row r="148" spans="2:2">
      <c r="B148" s="113"/>
    </row>
  </sheetData>
  <printOptions horizontalCentered="1" verticalCentered="1"/>
  <pageMargins left="0.5" right="0.5" top="0.5" bottom="0.5" header="0" footer="0"/>
  <pageSetup scale="62" orientation="portrait" r:id="rId1"/>
  <headerFooter alignWithMargins="0"/>
  <rowBreaks count="1" manualBreakCount="1">
    <brk id="66"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45"/>
  <sheetViews>
    <sheetView defaultGridColor="0" colorId="22" zoomScale="70" zoomScaleNormal="70" zoomScaleSheetLayoutView="50" workbookViewId="0">
      <selection sqref="A1:XFD1048576"/>
    </sheetView>
  </sheetViews>
  <sheetFormatPr defaultColWidth="9.6640625" defaultRowHeight="15"/>
  <cols>
    <col min="1" max="1" width="4.6640625" style="1" customWidth="1"/>
    <col min="2" max="2" width="1.6640625" style="1" customWidth="1"/>
    <col min="3" max="3" width="37.6640625" style="1" customWidth="1"/>
    <col min="4" max="10" width="14.6640625" style="1" customWidth="1"/>
    <col min="11" max="16384" width="9.6640625" style="1"/>
  </cols>
  <sheetData>
    <row r="1" spans="1:10" ht="15.75" thickBot="1">
      <c r="A1" s="4" t="str">
        <f>'Data Sheet'!$A$49</f>
        <v>Annual Report of The Brooklyn Union Gas Company d/b/a National Grid New York</v>
      </c>
      <c r="B1" s="4"/>
      <c r="C1" s="4"/>
      <c r="D1" s="4"/>
      <c r="E1" s="4"/>
      <c r="F1" s="4"/>
      <c r="G1" s="4"/>
      <c r="H1" s="4"/>
      <c r="I1" s="12" t="str">
        <f>'Data Sheet'!$A$45</f>
        <v>Year ended December 31, 2016</v>
      </c>
      <c r="J1" s="12"/>
    </row>
    <row r="2" spans="1:10">
      <c r="A2" s="132"/>
      <c r="B2" s="8"/>
      <c r="C2" s="8"/>
      <c r="D2" s="8"/>
      <c r="E2" s="8"/>
      <c r="F2" s="8"/>
      <c r="G2" s="8"/>
      <c r="H2" s="8"/>
      <c r="I2" s="8"/>
      <c r="J2" s="133"/>
    </row>
    <row r="3" spans="1:10" ht="15.75">
      <c r="A3" s="10" t="s">
        <v>62</v>
      </c>
      <c r="B3" s="12"/>
      <c r="C3" s="12"/>
      <c r="D3" s="12"/>
      <c r="E3" s="12"/>
      <c r="F3" s="12"/>
      <c r="G3" s="12"/>
      <c r="H3" s="12"/>
      <c r="I3" s="12"/>
      <c r="J3" s="395"/>
    </row>
    <row r="4" spans="1:10">
      <c r="A4" s="67"/>
      <c r="B4" s="4"/>
      <c r="C4" s="4"/>
      <c r="D4" s="4"/>
      <c r="E4" s="4"/>
      <c r="F4" s="4"/>
      <c r="G4" s="4"/>
      <c r="H4" s="4"/>
      <c r="I4" s="4"/>
      <c r="J4" s="134"/>
    </row>
    <row r="5" spans="1:10">
      <c r="A5" s="67"/>
      <c r="B5" s="4"/>
      <c r="C5" s="4" t="s">
        <v>63</v>
      </c>
      <c r="D5" s="4"/>
      <c r="E5" s="4"/>
      <c r="F5" s="4"/>
      <c r="G5" s="4"/>
      <c r="H5" s="4"/>
      <c r="I5" s="4"/>
      <c r="J5" s="134"/>
    </row>
    <row r="6" spans="1:10">
      <c r="A6" s="67"/>
      <c r="B6" s="4"/>
      <c r="C6" s="4" t="s">
        <v>64</v>
      </c>
      <c r="D6" s="4"/>
      <c r="E6" s="4"/>
      <c r="F6" s="4"/>
      <c r="G6" s="4"/>
      <c r="H6" s="4"/>
      <c r="I6" s="4"/>
      <c r="J6" s="134"/>
    </row>
    <row r="7" spans="1:10">
      <c r="A7" s="67"/>
      <c r="B7" s="4"/>
      <c r="C7" s="4" t="s">
        <v>65</v>
      </c>
      <c r="D7" s="4"/>
      <c r="E7" s="4"/>
      <c r="F7" s="4"/>
      <c r="G7" s="4"/>
      <c r="H7" s="4"/>
      <c r="I7" s="4"/>
      <c r="J7" s="134"/>
    </row>
    <row r="8" spans="1:10">
      <c r="A8" s="67"/>
      <c r="B8" s="4"/>
      <c r="C8" s="4"/>
      <c r="D8" s="4"/>
      <c r="E8" s="4"/>
      <c r="F8" s="4"/>
      <c r="G8" s="4"/>
      <c r="H8" s="4"/>
      <c r="I8" s="4"/>
      <c r="J8" s="134"/>
    </row>
    <row r="9" spans="1:10">
      <c r="A9" s="410"/>
      <c r="B9" s="89"/>
      <c r="C9" s="859"/>
      <c r="D9" s="1408" t="s">
        <v>66</v>
      </c>
      <c r="E9" s="1408"/>
      <c r="F9" s="1408"/>
      <c r="G9" s="1408"/>
      <c r="H9" s="1408"/>
      <c r="I9" s="1409"/>
      <c r="J9" s="431"/>
    </row>
    <row r="10" spans="1:10">
      <c r="A10" s="25" t="s">
        <v>1973</v>
      </c>
      <c r="B10" s="4"/>
      <c r="C10" s="53" t="s">
        <v>1801</v>
      </c>
      <c r="D10" s="373"/>
      <c r="E10" s="373"/>
      <c r="F10" s="373"/>
      <c r="G10" s="373"/>
      <c r="H10" s="373"/>
      <c r="I10" s="373"/>
      <c r="J10" s="134"/>
    </row>
    <row r="11" spans="1:10">
      <c r="A11" s="25" t="s">
        <v>1979</v>
      </c>
      <c r="B11" s="4"/>
      <c r="C11" s="26"/>
      <c r="D11" s="1410" t="s">
        <v>516</v>
      </c>
      <c r="E11" s="1410" t="s">
        <v>516</v>
      </c>
      <c r="F11" s="1410" t="s">
        <v>516</v>
      </c>
      <c r="G11" s="1410"/>
      <c r="H11" s="1410"/>
      <c r="I11" s="1410"/>
      <c r="J11" s="412" t="s">
        <v>67</v>
      </c>
    </row>
    <row r="12" spans="1:10">
      <c r="A12" s="1074"/>
      <c r="B12" s="371"/>
      <c r="C12" s="33" t="s">
        <v>2070</v>
      </c>
      <c r="D12" s="33" t="s">
        <v>2071</v>
      </c>
      <c r="E12" s="33" t="s">
        <v>514</v>
      </c>
      <c r="F12" s="33" t="s">
        <v>564</v>
      </c>
      <c r="G12" s="33" t="s">
        <v>1335</v>
      </c>
      <c r="H12" s="33" t="s">
        <v>1336</v>
      </c>
      <c r="I12" s="33" t="s">
        <v>1337</v>
      </c>
      <c r="J12" s="372"/>
    </row>
    <row r="13" spans="1:10">
      <c r="A13" s="25">
        <v>1</v>
      </c>
      <c r="B13" s="4"/>
      <c r="C13" s="26" t="s">
        <v>68</v>
      </c>
      <c r="D13" s="26"/>
      <c r="E13" s="26"/>
      <c r="F13" s="26"/>
      <c r="G13" s="26"/>
      <c r="H13" s="26"/>
      <c r="I13" s="26"/>
      <c r="J13" s="134"/>
    </row>
    <row r="14" spans="1:10">
      <c r="A14" s="25">
        <v>2</v>
      </c>
      <c r="B14" s="4"/>
      <c r="C14" s="26"/>
      <c r="D14" s="26" t="s">
        <v>2708</v>
      </c>
      <c r="E14" s="26"/>
      <c r="F14" s="26"/>
      <c r="G14" s="26"/>
      <c r="H14" s="26"/>
      <c r="I14" s="26"/>
      <c r="J14" s="134"/>
    </row>
    <row r="15" spans="1:10">
      <c r="A15" s="25">
        <v>3</v>
      </c>
      <c r="B15" s="4"/>
      <c r="C15" s="663"/>
      <c r="D15" s="26"/>
      <c r="E15" s="26"/>
      <c r="F15" s="26"/>
      <c r="G15" s="26"/>
      <c r="H15" s="26"/>
      <c r="I15" s="26"/>
      <c r="J15" s="134"/>
    </row>
    <row r="16" spans="1:10">
      <c r="A16" s="25">
        <v>4</v>
      </c>
      <c r="B16" s="4"/>
      <c r="C16" s="26"/>
      <c r="D16" s="26"/>
      <c r="E16" s="26"/>
      <c r="F16" s="26"/>
      <c r="G16" s="26"/>
      <c r="H16" s="26"/>
      <c r="I16" s="26"/>
      <c r="J16" s="134"/>
    </row>
    <row r="17" spans="1:10">
      <c r="A17" s="25">
        <v>5</v>
      </c>
      <c r="B17" s="4"/>
      <c r="C17" s="26"/>
      <c r="D17" s="26"/>
      <c r="E17" s="26"/>
      <c r="F17" s="26"/>
      <c r="G17" s="26"/>
      <c r="H17" s="26"/>
      <c r="I17" s="26"/>
      <c r="J17" s="134"/>
    </row>
    <row r="18" spans="1:10">
      <c r="A18" s="25">
        <v>6</v>
      </c>
      <c r="B18" s="4"/>
      <c r="C18" s="26" t="s">
        <v>69</v>
      </c>
      <c r="D18" s="26"/>
      <c r="E18" s="26"/>
      <c r="F18" s="26"/>
      <c r="G18" s="26"/>
      <c r="H18" s="26"/>
      <c r="I18" s="26"/>
      <c r="J18" s="134"/>
    </row>
    <row r="19" spans="1:10">
      <c r="A19" s="25">
        <v>7</v>
      </c>
      <c r="B19" s="4"/>
      <c r="C19" s="26" t="s">
        <v>70</v>
      </c>
      <c r="D19" s="26"/>
      <c r="E19" s="26"/>
      <c r="F19" s="26"/>
      <c r="G19" s="26"/>
      <c r="H19" s="26"/>
      <c r="I19" s="26"/>
      <c r="J19" s="134"/>
    </row>
    <row r="20" spans="1:10">
      <c r="A20" s="25">
        <v>8</v>
      </c>
      <c r="B20" s="4"/>
      <c r="C20" s="26" t="s">
        <v>71</v>
      </c>
      <c r="D20" s="26"/>
      <c r="E20" s="26"/>
      <c r="F20" s="26"/>
      <c r="G20" s="26"/>
      <c r="H20" s="26"/>
      <c r="I20" s="26"/>
      <c r="J20" s="134"/>
    </row>
    <row r="21" spans="1:10">
      <c r="A21" s="25">
        <v>9</v>
      </c>
      <c r="B21" s="4"/>
      <c r="C21" s="26" t="s">
        <v>72</v>
      </c>
      <c r="D21" s="26"/>
      <c r="E21" s="26"/>
      <c r="F21" s="26"/>
      <c r="G21" s="26"/>
      <c r="H21" s="26"/>
      <c r="I21" s="26"/>
      <c r="J21" s="134"/>
    </row>
    <row r="22" spans="1:10">
      <c r="A22" s="25">
        <v>10</v>
      </c>
      <c r="B22" s="4"/>
      <c r="C22" s="26" t="s">
        <v>73</v>
      </c>
      <c r="D22" s="26"/>
      <c r="E22" s="26"/>
      <c r="F22" s="26"/>
      <c r="G22" s="26"/>
      <c r="H22" s="26"/>
      <c r="I22" s="26"/>
      <c r="J22" s="134"/>
    </row>
    <row r="23" spans="1:10">
      <c r="A23" s="25">
        <v>11</v>
      </c>
      <c r="B23" s="4"/>
      <c r="C23" s="26" t="s">
        <v>74</v>
      </c>
      <c r="D23" s="1411"/>
      <c r="E23" s="1411"/>
      <c r="F23" s="1411"/>
      <c r="G23" s="26"/>
      <c r="H23" s="26"/>
      <c r="I23" s="26"/>
      <c r="J23" s="1412"/>
    </row>
    <row r="24" spans="1:10">
      <c r="A24" s="25">
        <v>12</v>
      </c>
      <c r="B24" s="4"/>
      <c r="C24" s="26" t="s">
        <v>75</v>
      </c>
      <c r="D24" s="26"/>
      <c r="E24" s="26"/>
      <c r="F24" s="26"/>
      <c r="G24" s="26"/>
      <c r="H24" s="26"/>
      <c r="I24" s="26"/>
      <c r="J24" s="134"/>
    </row>
    <row r="25" spans="1:10">
      <c r="A25" s="25">
        <v>13</v>
      </c>
      <c r="B25" s="4"/>
      <c r="C25" s="26" t="s">
        <v>71</v>
      </c>
      <c r="D25" s="26"/>
      <c r="E25" s="26"/>
      <c r="F25" s="26"/>
      <c r="G25" s="26"/>
      <c r="H25" s="26"/>
      <c r="I25" s="26"/>
      <c r="J25" s="134"/>
    </row>
    <row r="26" spans="1:10">
      <c r="A26" s="25">
        <v>14</v>
      </c>
      <c r="B26" s="4"/>
      <c r="C26" s="26" t="s">
        <v>72</v>
      </c>
      <c r="D26" s="26"/>
      <c r="E26" s="26"/>
      <c r="F26" s="26"/>
      <c r="G26" s="26"/>
      <c r="H26" s="26"/>
      <c r="I26" s="26"/>
      <c r="J26" s="134"/>
    </row>
    <row r="27" spans="1:10">
      <c r="A27" s="25">
        <v>15</v>
      </c>
      <c r="B27" s="4"/>
      <c r="C27" s="26" t="s">
        <v>73</v>
      </c>
      <c r="D27" s="26"/>
      <c r="E27" s="26"/>
      <c r="F27" s="26"/>
      <c r="G27" s="26"/>
      <c r="H27" s="26"/>
      <c r="I27" s="26"/>
      <c r="J27" s="134"/>
    </row>
    <row r="28" spans="1:10">
      <c r="A28" s="25">
        <v>16</v>
      </c>
      <c r="B28" s="4"/>
      <c r="C28" s="26" t="s">
        <v>74</v>
      </c>
      <c r="D28" s="26"/>
      <c r="E28" s="26"/>
      <c r="F28" s="26"/>
      <c r="G28" s="26"/>
      <c r="H28" s="26"/>
      <c r="I28" s="26"/>
      <c r="J28" s="134"/>
    </row>
    <row r="29" spans="1:10">
      <c r="A29" s="25">
        <v>17</v>
      </c>
      <c r="B29" s="4"/>
      <c r="C29" s="26" t="s">
        <v>75</v>
      </c>
      <c r="D29" s="26"/>
      <c r="E29" s="26"/>
      <c r="F29" s="26"/>
      <c r="G29" s="26"/>
      <c r="H29" s="26"/>
      <c r="I29" s="26"/>
      <c r="J29" s="134"/>
    </row>
    <row r="30" spans="1:10">
      <c r="A30" s="25">
        <v>18</v>
      </c>
      <c r="B30" s="4"/>
      <c r="C30" s="26" t="s">
        <v>71</v>
      </c>
      <c r="D30" s="26"/>
      <c r="E30" s="26"/>
      <c r="F30" s="26"/>
      <c r="G30" s="26"/>
      <c r="H30" s="26"/>
      <c r="I30" s="26"/>
      <c r="J30" s="134"/>
    </row>
    <row r="31" spans="1:10">
      <c r="A31" s="25">
        <v>19</v>
      </c>
      <c r="B31" s="4"/>
      <c r="C31" s="26" t="s">
        <v>72</v>
      </c>
      <c r="D31" s="26"/>
      <c r="E31" s="26"/>
      <c r="F31" s="26"/>
      <c r="G31" s="26"/>
      <c r="H31" s="26"/>
      <c r="I31" s="26"/>
      <c r="J31" s="134"/>
    </row>
    <row r="32" spans="1:10">
      <c r="A32" s="25">
        <v>20</v>
      </c>
      <c r="B32" s="4"/>
      <c r="C32" s="26" t="s">
        <v>73</v>
      </c>
      <c r="D32" s="26"/>
      <c r="E32" s="26"/>
      <c r="F32" s="26"/>
      <c r="G32" s="26"/>
      <c r="H32" s="26"/>
      <c r="I32" s="26"/>
      <c r="J32" s="134"/>
    </row>
    <row r="33" spans="1:10">
      <c r="A33" s="25">
        <v>21</v>
      </c>
      <c r="B33" s="4"/>
      <c r="C33" s="26" t="s">
        <v>74</v>
      </c>
      <c r="D33" s="26"/>
      <c r="E33" s="26"/>
      <c r="F33" s="26"/>
      <c r="G33" s="26"/>
      <c r="H33" s="26"/>
      <c r="I33" s="26"/>
      <c r="J33" s="134"/>
    </row>
    <row r="34" spans="1:10">
      <c r="A34" s="25">
        <v>22</v>
      </c>
      <c r="B34" s="4"/>
      <c r="C34" s="26" t="s">
        <v>75</v>
      </c>
      <c r="D34" s="26"/>
      <c r="E34" s="26"/>
      <c r="F34" s="26"/>
      <c r="G34" s="26"/>
      <c r="H34" s="26"/>
      <c r="I34" s="26"/>
      <c r="J34" s="134"/>
    </row>
    <row r="35" spans="1:10">
      <c r="A35" s="25">
        <v>23</v>
      </c>
      <c r="B35" s="4"/>
      <c r="C35" s="26" t="s">
        <v>76</v>
      </c>
      <c r="D35" s="859"/>
      <c r="E35" s="859"/>
      <c r="F35" s="859"/>
      <c r="G35" s="859"/>
      <c r="H35" s="859"/>
      <c r="I35" s="859"/>
      <c r="J35" s="431"/>
    </row>
    <row r="36" spans="1:10">
      <c r="A36" s="25">
        <v>24</v>
      </c>
      <c r="B36" s="4"/>
      <c r="C36" s="26" t="s">
        <v>77</v>
      </c>
      <c r="D36" s="26"/>
      <c r="E36" s="26"/>
      <c r="F36" s="26"/>
      <c r="G36" s="26"/>
      <c r="H36" s="26"/>
      <c r="I36" s="26"/>
      <c r="J36" s="134"/>
    </row>
    <row r="37" spans="1:10">
      <c r="A37" s="25">
        <v>25</v>
      </c>
      <c r="B37" s="4"/>
      <c r="C37" s="26" t="s">
        <v>78</v>
      </c>
      <c r="D37" s="26"/>
      <c r="E37" s="26"/>
      <c r="F37" s="26"/>
      <c r="G37" s="26"/>
      <c r="H37" s="26"/>
      <c r="I37" s="26"/>
      <c r="J37" s="134"/>
    </row>
    <row r="38" spans="1:10">
      <c r="A38" s="25">
        <v>26</v>
      </c>
      <c r="B38" s="4"/>
      <c r="C38" s="26" t="s">
        <v>79</v>
      </c>
      <c r="D38" s="26"/>
      <c r="E38" s="26"/>
      <c r="F38" s="26"/>
      <c r="G38" s="26"/>
      <c r="H38" s="26"/>
      <c r="I38" s="26"/>
      <c r="J38" s="134"/>
    </row>
    <row r="39" spans="1:10">
      <c r="A39" s="25">
        <v>27</v>
      </c>
      <c r="B39" s="4"/>
      <c r="C39" s="26" t="s">
        <v>1486</v>
      </c>
      <c r="D39" s="26"/>
      <c r="E39" s="26"/>
      <c r="F39" s="26"/>
      <c r="G39" s="26"/>
      <c r="H39" s="26"/>
      <c r="I39" s="26"/>
      <c r="J39" s="134"/>
    </row>
    <row r="40" spans="1:10">
      <c r="A40" s="25">
        <v>28</v>
      </c>
      <c r="B40" s="4"/>
      <c r="C40" s="26" t="s">
        <v>80</v>
      </c>
      <c r="D40" s="26"/>
      <c r="E40" s="26"/>
      <c r="F40" s="26"/>
      <c r="G40" s="26"/>
      <c r="H40" s="26"/>
      <c r="I40" s="26"/>
      <c r="J40" s="134"/>
    </row>
    <row r="41" spans="1:10">
      <c r="A41" s="25">
        <v>29</v>
      </c>
      <c r="B41" s="4"/>
      <c r="C41" s="26" t="s">
        <v>81</v>
      </c>
      <c r="D41" s="26"/>
      <c r="E41" s="26"/>
      <c r="F41" s="26"/>
      <c r="G41" s="26"/>
      <c r="H41" s="26"/>
      <c r="I41" s="26"/>
      <c r="J41" s="134"/>
    </row>
    <row r="42" spans="1:10">
      <c r="A42" s="25">
        <v>30</v>
      </c>
      <c r="B42" s="4"/>
      <c r="C42" s="26" t="s">
        <v>82</v>
      </c>
      <c r="D42" s="1413"/>
      <c r="E42" s="1413"/>
      <c r="F42" s="1413"/>
      <c r="G42" s="1413"/>
      <c r="H42" s="1413"/>
      <c r="I42" s="1413"/>
      <c r="J42" s="1414"/>
    </row>
    <row r="43" spans="1:10" ht="15.75" thickBot="1">
      <c r="A43" s="407">
        <v>31</v>
      </c>
      <c r="B43" s="168"/>
      <c r="C43" s="167" t="s">
        <v>83</v>
      </c>
      <c r="D43" s="880"/>
      <c r="E43" s="880"/>
      <c r="F43" s="880"/>
      <c r="G43" s="880"/>
      <c r="H43" s="880"/>
      <c r="I43" s="880"/>
      <c r="J43" s="1134"/>
    </row>
    <row r="44" spans="1:10">
      <c r="A44" s="4"/>
      <c r="B44" s="4"/>
      <c r="C44" s="4"/>
      <c r="D44" s="4"/>
      <c r="E44" s="4"/>
      <c r="F44" s="4"/>
      <c r="G44" s="4"/>
      <c r="H44" s="4"/>
      <c r="I44" s="4"/>
      <c r="J44" s="682" t="s">
        <v>1935</v>
      </c>
    </row>
    <row r="45" spans="1:10">
      <c r="A45" s="13" t="s">
        <v>84</v>
      </c>
      <c r="B45" s="13"/>
      <c r="C45" s="13"/>
      <c r="D45" s="13"/>
      <c r="E45" s="13"/>
      <c r="F45" s="13"/>
      <c r="G45" s="13"/>
      <c r="H45" s="13"/>
      <c r="I45" s="13"/>
      <c r="J45" s="13"/>
    </row>
  </sheetData>
  <printOptions horizontalCentered="1" verticalCentered="1"/>
  <pageMargins left="0.5" right="0.5" top="0.5" bottom="0.5" header="0.5" footer="0.5"/>
  <pageSetup scale="72"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46"/>
  <sheetViews>
    <sheetView defaultGridColor="0" topLeftCell="A40" colorId="22" zoomScale="70" zoomScaleNormal="70" workbookViewId="0">
      <selection activeCell="J40" sqref="J40"/>
    </sheetView>
  </sheetViews>
  <sheetFormatPr defaultColWidth="9.6640625" defaultRowHeight="15"/>
  <cols>
    <col min="1" max="1" width="4.6640625" style="1" customWidth="1"/>
    <col min="2" max="2" width="30.6640625" style="1" customWidth="1"/>
    <col min="3" max="7" width="10.6640625" style="1" customWidth="1"/>
    <col min="8" max="8" width="13.21875" style="1" customWidth="1"/>
    <col min="9" max="9" width="12.88671875" style="1" customWidth="1"/>
    <col min="10" max="16384" width="9.6640625" style="1"/>
  </cols>
  <sheetData>
    <row r="1" spans="1:9" ht="15.75" thickBot="1">
      <c r="A1" s="4" t="str">
        <f>'Data Sheet'!$A$49</f>
        <v>Annual Report of The Brooklyn Union Gas Company d/b/a National Grid New York</v>
      </c>
      <c r="B1" s="4"/>
      <c r="C1" s="4"/>
      <c r="D1" s="4"/>
      <c r="E1" s="4"/>
      <c r="F1" s="4"/>
      <c r="G1" s="12" t="str">
        <f>'Data Sheet'!$A$45</f>
        <v>Year ended December 31, 2016</v>
      </c>
      <c r="H1" s="12"/>
      <c r="I1" s="12"/>
    </row>
    <row r="2" spans="1:9">
      <c r="A2" s="132"/>
      <c r="B2" s="8"/>
      <c r="C2" s="8"/>
      <c r="D2" s="8"/>
      <c r="E2" s="8"/>
      <c r="F2" s="8"/>
      <c r="G2" s="8"/>
      <c r="H2" s="8"/>
      <c r="I2" s="133"/>
    </row>
    <row r="3" spans="1:9" ht="15.75">
      <c r="A3" s="10" t="s">
        <v>85</v>
      </c>
      <c r="B3" s="12"/>
      <c r="C3" s="12"/>
      <c r="D3" s="12"/>
      <c r="E3" s="12"/>
      <c r="F3" s="12"/>
      <c r="G3" s="12"/>
      <c r="H3" s="12"/>
      <c r="I3" s="395"/>
    </row>
    <row r="4" spans="1:9">
      <c r="A4" s="67"/>
      <c r="B4" s="4"/>
      <c r="C4" s="4"/>
      <c r="D4" s="4"/>
      <c r="E4" s="4"/>
      <c r="F4" s="4"/>
      <c r="G4" s="4"/>
      <c r="H4" s="4"/>
      <c r="I4" s="134"/>
    </row>
    <row r="5" spans="1:9">
      <c r="A5" s="67"/>
      <c r="B5" s="4" t="s">
        <v>86</v>
      </c>
      <c r="C5" s="4"/>
      <c r="D5" s="4"/>
      <c r="E5" s="4"/>
      <c r="F5" s="4"/>
      <c r="G5" s="4"/>
      <c r="H5" s="4"/>
      <c r="I5" s="134"/>
    </row>
    <row r="6" spans="1:9">
      <c r="A6" s="140"/>
      <c r="B6" s="371"/>
      <c r="C6" s="371"/>
      <c r="D6" s="371"/>
      <c r="E6" s="371"/>
      <c r="F6" s="371"/>
      <c r="G6" s="371"/>
      <c r="H6" s="371"/>
      <c r="I6" s="372"/>
    </row>
    <row r="7" spans="1:9">
      <c r="A7" s="160"/>
      <c r="B7" s="373"/>
      <c r="C7" s="12" t="s">
        <v>87</v>
      </c>
      <c r="D7" s="866"/>
      <c r="E7" s="415" t="s">
        <v>88</v>
      </c>
      <c r="F7" s="415"/>
      <c r="G7" s="415"/>
      <c r="H7" s="659"/>
      <c r="I7" s="134"/>
    </row>
    <row r="8" spans="1:9">
      <c r="A8" s="160"/>
      <c r="B8" s="373"/>
      <c r="C8" s="12" t="s">
        <v>1771</v>
      </c>
      <c r="D8" s="866"/>
      <c r="E8" s="53" t="s">
        <v>89</v>
      </c>
      <c r="F8" s="53" t="s">
        <v>90</v>
      </c>
      <c r="G8" s="53" t="s">
        <v>91</v>
      </c>
      <c r="H8" s="53" t="s">
        <v>92</v>
      </c>
      <c r="I8" s="412" t="s">
        <v>93</v>
      </c>
    </row>
    <row r="9" spans="1:9">
      <c r="A9" s="160"/>
      <c r="B9" s="373"/>
      <c r="C9" s="859"/>
      <c r="D9" s="859"/>
      <c r="E9" s="53" t="s">
        <v>94</v>
      </c>
      <c r="F9" s="53" t="s">
        <v>94</v>
      </c>
      <c r="G9" s="53" t="s">
        <v>777</v>
      </c>
      <c r="H9" s="53" t="s">
        <v>756</v>
      </c>
      <c r="I9" s="412" t="s">
        <v>95</v>
      </c>
    </row>
    <row r="10" spans="1:9">
      <c r="A10" s="160" t="s">
        <v>1973</v>
      </c>
      <c r="B10" s="164" t="s">
        <v>96</v>
      </c>
      <c r="C10" s="53" t="s">
        <v>97</v>
      </c>
      <c r="D10" s="53" t="s">
        <v>98</v>
      </c>
      <c r="E10" s="53" t="s">
        <v>1771</v>
      </c>
      <c r="F10" s="53" t="s">
        <v>1771</v>
      </c>
      <c r="G10" s="53" t="s">
        <v>1771</v>
      </c>
      <c r="H10" s="53" t="s">
        <v>99</v>
      </c>
      <c r="I10" s="412" t="s">
        <v>759</v>
      </c>
    </row>
    <row r="11" spans="1:9">
      <c r="A11" s="396" t="s">
        <v>1979</v>
      </c>
      <c r="B11" s="416" t="s">
        <v>2070</v>
      </c>
      <c r="C11" s="33" t="s">
        <v>2071</v>
      </c>
      <c r="D11" s="33" t="s">
        <v>514</v>
      </c>
      <c r="E11" s="33" t="s">
        <v>564</v>
      </c>
      <c r="F11" s="33" t="s">
        <v>1335</v>
      </c>
      <c r="G11" s="33" t="s">
        <v>1336</v>
      </c>
      <c r="H11" s="33" t="s">
        <v>1337</v>
      </c>
      <c r="I11" s="417" t="s">
        <v>1338</v>
      </c>
    </row>
    <row r="12" spans="1:9">
      <c r="A12" s="160">
        <v>1</v>
      </c>
      <c r="B12" s="373"/>
      <c r="C12" s="26"/>
      <c r="D12" s="26"/>
      <c r="E12" s="26"/>
      <c r="F12" s="26"/>
      <c r="G12" s="26"/>
      <c r="H12" s="26"/>
      <c r="I12" s="134"/>
    </row>
    <row r="13" spans="1:9">
      <c r="A13" s="160">
        <v>2</v>
      </c>
      <c r="B13" s="373" t="s">
        <v>2915</v>
      </c>
      <c r="C13" s="26"/>
      <c r="D13" s="26"/>
      <c r="E13" s="26"/>
      <c r="F13" s="26"/>
      <c r="G13" s="26"/>
      <c r="H13" s="26"/>
      <c r="I13" s="134"/>
    </row>
    <row r="14" spans="1:9">
      <c r="A14" s="160">
        <v>3</v>
      </c>
      <c r="B14" s="249"/>
      <c r="C14" s="26"/>
      <c r="D14" s="26"/>
      <c r="E14" s="26"/>
      <c r="F14" s="26"/>
      <c r="G14" s="26"/>
      <c r="H14" s="26"/>
      <c r="I14" s="134"/>
    </row>
    <row r="15" spans="1:9">
      <c r="A15" s="160">
        <v>4</v>
      </c>
      <c r="B15" s="373"/>
      <c r="C15" s="26"/>
      <c r="D15" s="26"/>
      <c r="E15" s="26"/>
      <c r="F15" s="26"/>
      <c r="G15" s="26"/>
      <c r="H15" s="26"/>
      <c r="I15" s="134"/>
    </row>
    <row r="16" spans="1:9">
      <c r="A16" s="160">
        <v>5</v>
      </c>
      <c r="B16" s="373"/>
      <c r="C16" s="26"/>
      <c r="D16" s="26"/>
      <c r="E16" s="26"/>
      <c r="F16" s="26"/>
      <c r="G16" s="26"/>
      <c r="H16" s="26"/>
      <c r="I16" s="134"/>
    </row>
    <row r="17" spans="1:9">
      <c r="A17" s="160">
        <v>6</v>
      </c>
      <c r="B17" s="373"/>
      <c r="C17" s="26"/>
      <c r="D17" s="26"/>
      <c r="E17" s="26"/>
      <c r="F17" s="26"/>
      <c r="G17" s="26"/>
      <c r="H17" s="26"/>
      <c r="I17" s="134"/>
    </row>
    <row r="18" spans="1:9">
      <c r="A18" s="160">
        <v>7</v>
      </c>
      <c r="B18" s="373"/>
      <c r="C18" s="26"/>
      <c r="D18" s="26"/>
      <c r="E18" s="26"/>
      <c r="F18" s="26"/>
      <c r="G18" s="26"/>
      <c r="H18" s="26"/>
      <c r="I18" s="134"/>
    </row>
    <row r="19" spans="1:9">
      <c r="A19" s="160">
        <v>8</v>
      </c>
      <c r="B19" s="373"/>
      <c r="C19" s="26"/>
      <c r="D19" s="26"/>
      <c r="E19" s="26"/>
      <c r="F19" s="26"/>
      <c r="G19" s="26"/>
      <c r="H19" s="26"/>
      <c r="I19" s="134"/>
    </row>
    <row r="20" spans="1:9">
      <c r="A20" s="160">
        <v>9</v>
      </c>
      <c r="B20" s="373"/>
      <c r="C20" s="26"/>
      <c r="D20" s="26"/>
      <c r="E20" s="26"/>
      <c r="F20" s="26"/>
      <c r="G20" s="26"/>
      <c r="H20" s="26"/>
      <c r="I20" s="134"/>
    </row>
    <row r="21" spans="1:9">
      <c r="A21" s="160">
        <v>10</v>
      </c>
      <c r="B21" s="373"/>
      <c r="C21" s="26"/>
      <c r="D21" s="26"/>
      <c r="E21" s="26"/>
      <c r="F21" s="26"/>
      <c r="G21" s="26"/>
      <c r="H21" s="26"/>
      <c r="I21" s="134"/>
    </row>
    <row r="22" spans="1:9">
      <c r="A22" s="160">
        <v>11</v>
      </c>
      <c r="B22" s="373"/>
      <c r="C22" s="26"/>
      <c r="D22" s="26"/>
      <c r="E22" s="26"/>
      <c r="F22" s="26"/>
      <c r="G22" s="26"/>
      <c r="H22" s="26"/>
      <c r="I22" s="134"/>
    </row>
    <row r="23" spans="1:9">
      <c r="A23" s="160">
        <v>12</v>
      </c>
      <c r="B23" s="373"/>
      <c r="C23" s="26"/>
      <c r="D23" s="26"/>
      <c r="E23" s="26"/>
      <c r="F23" s="26"/>
      <c r="G23" s="26"/>
      <c r="H23" s="26"/>
      <c r="I23" s="134"/>
    </row>
    <row r="24" spans="1:9">
      <c r="A24" s="160">
        <v>13</v>
      </c>
      <c r="B24" s="373"/>
      <c r="C24" s="26"/>
      <c r="D24" s="26"/>
      <c r="E24" s="26"/>
      <c r="F24" s="26"/>
      <c r="G24" s="26"/>
      <c r="H24" s="26"/>
      <c r="I24" s="134"/>
    </row>
    <row r="25" spans="1:9">
      <c r="A25" s="160" t="s">
        <v>1784</v>
      </c>
      <c r="B25" s="373"/>
      <c r="C25" s="1411"/>
      <c r="D25" s="1411"/>
      <c r="E25" s="1411"/>
      <c r="F25" s="26"/>
      <c r="G25" s="26"/>
      <c r="H25" s="26"/>
      <c r="I25" s="1412"/>
    </row>
    <row r="26" spans="1:9">
      <c r="A26" s="396" t="s">
        <v>1785</v>
      </c>
      <c r="B26" s="606" t="s">
        <v>100</v>
      </c>
      <c r="C26" s="1238"/>
      <c r="D26" s="1238"/>
      <c r="E26" s="1238"/>
      <c r="F26" s="1238"/>
      <c r="G26" s="1238"/>
      <c r="H26" s="1238"/>
      <c r="I26" s="1239"/>
    </row>
    <row r="27" spans="1:9">
      <c r="A27" s="160"/>
      <c r="B27" s="4" t="s">
        <v>101</v>
      </c>
      <c r="C27" s="4"/>
      <c r="D27" s="4"/>
      <c r="E27" s="4"/>
      <c r="F27" s="4"/>
      <c r="G27" s="4"/>
      <c r="H27" s="4"/>
      <c r="I27" s="134"/>
    </row>
    <row r="28" spans="1:9">
      <c r="A28" s="160"/>
      <c r="B28" s="4" t="s">
        <v>516</v>
      </c>
      <c r="C28" s="4"/>
      <c r="D28" s="4"/>
      <c r="E28" s="4"/>
      <c r="F28" s="4"/>
      <c r="G28" s="4"/>
      <c r="H28" s="4"/>
      <c r="I28" s="134"/>
    </row>
    <row r="29" spans="1:9">
      <c r="A29" s="160"/>
      <c r="B29" s="4" t="s">
        <v>516</v>
      </c>
      <c r="C29" s="4"/>
      <c r="D29" s="4"/>
      <c r="E29" s="4"/>
      <c r="F29" s="4"/>
      <c r="G29" s="4"/>
      <c r="H29" s="4"/>
      <c r="I29" s="134"/>
    </row>
    <row r="30" spans="1:9">
      <c r="A30" s="160"/>
      <c r="B30" s="4" t="s">
        <v>516</v>
      </c>
      <c r="C30" s="4"/>
      <c r="D30" s="4"/>
      <c r="E30" s="4"/>
      <c r="F30" s="4"/>
      <c r="G30" s="4"/>
      <c r="H30" s="4"/>
      <c r="I30" s="134"/>
    </row>
    <row r="31" spans="1:9">
      <c r="A31" s="160"/>
      <c r="B31" s="4"/>
      <c r="C31" s="4"/>
      <c r="D31" s="4"/>
      <c r="E31" s="4"/>
      <c r="F31" s="4"/>
      <c r="G31" s="4"/>
      <c r="H31" s="4"/>
      <c r="I31" s="134"/>
    </row>
    <row r="32" spans="1:9">
      <c r="A32" s="160"/>
      <c r="B32" s="4"/>
      <c r="C32" s="4"/>
      <c r="D32" s="4"/>
      <c r="E32" s="4"/>
      <c r="F32" s="4"/>
      <c r="G32" s="4"/>
      <c r="H32" s="4"/>
      <c r="I32" s="134"/>
    </row>
    <row r="33" spans="1:9">
      <c r="A33" s="160"/>
      <c r="B33" s="4"/>
      <c r="C33" s="4"/>
      <c r="D33" s="4"/>
      <c r="E33" s="4"/>
      <c r="F33" s="4"/>
      <c r="G33" s="4"/>
      <c r="H33" s="4"/>
      <c r="I33" s="134"/>
    </row>
    <row r="34" spans="1:9">
      <c r="A34" s="430"/>
      <c r="B34" s="89"/>
      <c r="C34" s="89"/>
      <c r="D34" s="89"/>
      <c r="E34" s="89"/>
      <c r="F34" s="89"/>
      <c r="G34" s="89"/>
      <c r="H34" s="89"/>
      <c r="I34" s="431"/>
    </row>
    <row r="35" spans="1:9" ht="15.75">
      <c r="A35" s="160"/>
      <c r="B35" s="1415" t="s">
        <v>102</v>
      </c>
      <c r="C35" s="12"/>
      <c r="D35" s="1416"/>
      <c r="E35" s="1416"/>
      <c r="F35" s="1416"/>
      <c r="G35" s="12"/>
      <c r="H35" s="1416"/>
      <c r="I35" s="1417"/>
    </row>
    <row r="36" spans="1:9">
      <c r="A36" s="160"/>
      <c r="B36" s="4"/>
      <c r="C36" s="4"/>
      <c r="D36" s="4"/>
      <c r="E36" s="4"/>
      <c r="F36" s="4"/>
      <c r="G36" s="4"/>
      <c r="H36" s="4"/>
      <c r="I36" s="254"/>
    </row>
    <row r="37" spans="1:9">
      <c r="A37" s="160"/>
      <c r="B37" s="4" t="s">
        <v>103</v>
      </c>
      <c r="C37" s="4"/>
      <c r="D37" s="4"/>
      <c r="E37" s="4"/>
      <c r="F37" s="4"/>
      <c r="G37" s="4"/>
      <c r="H37" s="4"/>
      <c r="I37" s="254"/>
    </row>
    <row r="38" spans="1:9">
      <c r="A38" s="160"/>
      <c r="B38" s="4" t="s">
        <v>104</v>
      </c>
      <c r="C38" s="4"/>
      <c r="D38" s="4"/>
      <c r="E38" s="4"/>
      <c r="F38" s="4"/>
      <c r="G38" s="4"/>
      <c r="H38" s="4"/>
      <c r="I38" s="254"/>
    </row>
    <row r="39" spans="1:9">
      <c r="A39" s="396"/>
      <c r="B39" s="371"/>
      <c r="C39" s="371"/>
      <c r="D39" s="371"/>
      <c r="E39" s="371"/>
      <c r="F39" s="371"/>
      <c r="G39" s="371"/>
      <c r="H39" s="371"/>
      <c r="I39" s="372"/>
    </row>
    <row r="40" spans="1:9">
      <c r="A40" s="160"/>
      <c r="B40" s="373"/>
      <c r="C40" s="53" t="s">
        <v>105</v>
      </c>
      <c r="D40" s="53" t="s">
        <v>106</v>
      </c>
      <c r="E40" s="4"/>
      <c r="F40" s="4"/>
      <c r="G40" s="26"/>
      <c r="H40" s="53" t="s">
        <v>105</v>
      </c>
      <c r="I40" s="412" t="s">
        <v>106</v>
      </c>
    </row>
    <row r="41" spans="1:9">
      <c r="A41" s="160" t="s">
        <v>1973</v>
      </c>
      <c r="B41" s="164" t="s">
        <v>96</v>
      </c>
      <c r="C41" s="1418" t="s">
        <v>107</v>
      </c>
      <c r="D41" s="1418" t="s">
        <v>108</v>
      </c>
      <c r="E41" s="12" t="s">
        <v>96</v>
      </c>
      <c r="F41" s="12"/>
      <c r="G41" s="866"/>
      <c r="H41" s="1418" t="s">
        <v>107</v>
      </c>
      <c r="I41" s="1419" t="s">
        <v>108</v>
      </c>
    </row>
    <row r="42" spans="1:9">
      <c r="A42" s="396" t="s">
        <v>1979</v>
      </c>
      <c r="B42" s="416" t="s">
        <v>2070</v>
      </c>
      <c r="C42" s="33" t="s">
        <v>2071</v>
      </c>
      <c r="D42" s="33" t="s">
        <v>514</v>
      </c>
      <c r="E42" s="415" t="s">
        <v>564</v>
      </c>
      <c r="F42" s="415"/>
      <c r="G42" s="659"/>
      <c r="H42" s="33" t="s">
        <v>1335</v>
      </c>
      <c r="I42" s="417" t="s">
        <v>1336</v>
      </c>
    </row>
    <row r="43" spans="1:9">
      <c r="A43" s="160">
        <v>16</v>
      </c>
      <c r="B43" s="373"/>
      <c r="C43" s="26"/>
      <c r="D43" s="26"/>
      <c r="E43" s="4"/>
      <c r="F43" s="4"/>
      <c r="G43" s="26"/>
      <c r="H43" s="26"/>
      <c r="I43" s="134"/>
    </row>
    <row r="44" spans="1:9">
      <c r="A44" s="160">
        <v>17</v>
      </c>
      <c r="B44" s="373" t="s">
        <v>2915</v>
      </c>
      <c r="C44" s="26"/>
      <c r="D44" s="26"/>
      <c r="E44" s="4"/>
      <c r="F44" s="4"/>
      <c r="G44" s="26"/>
      <c r="H44" s="26"/>
      <c r="I44" s="134"/>
    </row>
    <row r="45" spans="1:9">
      <c r="A45" s="160">
        <v>18</v>
      </c>
      <c r="B45" s="373"/>
      <c r="C45" s="26"/>
      <c r="D45" s="26"/>
      <c r="E45" s="4"/>
      <c r="F45" s="4"/>
      <c r="G45" s="26"/>
      <c r="H45" s="26"/>
      <c r="I45" s="134"/>
    </row>
    <row r="46" spans="1:9">
      <c r="A46" s="160">
        <v>19</v>
      </c>
      <c r="B46" s="373"/>
      <c r="C46" s="26"/>
      <c r="D46" s="26"/>
      <c r="E46" s="4"/>
      <c r="F46" s="4"/>
      <c r="G46" s="26"/>
      <c r="H46" s="26"/>
      <c r="I46" s="134"/>
    </row>
    <row r="47" spans="1:9">
      <c r="A47" s="160">
        <v>20</v>
      </c>
      <c r="B47" s="373"/>
      <c r="C47" s="26"/>
      <c r="D47" s="26"/>
      <c r="E47" s="4"/>
      <c r="F47" s="4"/>
      <c r="G47" s="26"/>
      <c r="H47" s="26"/>
      <c r="I47" s="134"/>
    </row>
    <row r="48" spans="1:9">
      <c r="A48" s="160">
        <v>21</v>
      </c>
      <c r="B48" s="373"/>
      <c r="C48" s="26"/>
      <c r="D48" s="26"/>
      <c r="E48" s="4"/>
      <c r="F48" s="4"/>
      <c r="G48" s="26"/>
      <c r="H48" s="26"/>
      <c r="I48" s="134"/>
    </row>
    <row r="49" spans="1:9">
      <c r="A49" s="160">
        <v>22</v>
      </c>
      <c r="B49" s="373"/>
      <c r="C49" s="26"/>
      <c r="D49" s="26"/>
      <c r="E49" s="4"/>
      <c r="F49" s="4"/>
      <c r="G49" s="26"/>
      <c r="H49" s="26"/>
      <c r="I49" s="134"/>
    </row>
    <row r="50" spans="1:9">
      <c r="A50" s="160">
        <v>23</v>
      </c>
      <c r="B50" s="373"/>
      <c r="C50" s="26"/>
      <c r="D50" s="26"/>
      <c r="E50" s="4"/>
      <c r="F50" s="4"/>
      <c r="G50" s="26"/>
      <c r="H50" s="26"/>
      <c r="I50" s="134"/>
    </row>
    <row r="51" spans="1:9">
      <c r="A51" s="160">
        <v>24</v>
      </c>
      <c r="B51" s="373"/>
      <c r="C51" s="26"/>
      <c r="D51" s="26"/>
      <c r="E51" s="4"/>
      <c r="F51" s="4"/>
      <c r="G51" s="26"/>
      <c r="H51" s="26"/>
      <c r="I51" s="134"/>
    </row>
    <row r="52" spans="1:9">
      <c r="A52" s="396">
        <v>25</v>
      </c>
      <c r="B52" s="606"/>
      <c r="C52" s="1072"/>
      <c r="D52" s="1072"/>
      <c r="E52" s="371"/>
      <c r="F52" s="371"/>
      <c r="G52" s="33" t="s">
        <v>1009</v>
      </c>
      <c r="H52" s="1238"/>
      <c r="I52" s="1239"/>
    </row>
    <row r="53" spans="1:9">
      <c r="A53" s="160"/>
      <c r="B53" s="4" t="s">
        <v>109</v>
      </c>
      <c r="C53" s="4"/>
      <c r="D53" s="4"/>
      <c r="E53" s="4"/>
      <c r="F53" s="4"/>
      <c r="G53" s="4"/>
      <c r="H53" s="4"/>
      <c r="I53" s="134"/>
    </row>
    <row r="54" spans="1:9">
      <c r="A54" s="160"/>
      <c r="B54" s="4" t="s">
        <v>110</v>
      </c>
      <c r="C54" s="4"/>
      <c r="D54" s="4"/>
      <c r="E54" s="4"/>
      <c r="F54" s="4"/>
      <c r="G54" s="4"/>
      <c r="H54" s="4"/>
      <c r="I54" s="134"/>
    </row>
    <row r="55" spans="1:9">
      <c r="A55" s="160"/>
      <c r="B55" s="4"/>
      <c r="C55" s="4"/>
      <c r="D55" s="4"/>
      <c r="E55" s="4"/>
      <c r="F55" s="4"/>
      <c r="G55" s="4"/>
      <c r="H55" s="4"/>
      <c r="I55" s="134"/>
    </row>
    <row r="56" spans="1:9">
      <c r="A56" s="160"/>
      <c r="B56" s="4"/>
      <c r="C56" s="4"/>
      <c r="D56" s="4"/>
      <c r="E56" s="4"/>
      <c r="F56" s="4"/>
      <c r="G56" s="4"/>
      <c r="H56" s="4"/>
      <c r="I56" s="134"/>
    </row>
    <row r="57" spans="1:9">
      <c r="A57" s="160"/>
      <c r="B57" s="4"/>
      <c r="C57" s="4"/>
      <c r="D57" s="4"/>
      <c r="E57" s="4"/>
      <c r="F57" s="4"/>
      <c r="G57" s="4"/>
      <c r="H57" s="4"/>
      <c r="I57" s="134"/>
    </row>
    <row r="58" spans="1:9">
      <c r="A58" s="160"/>
      <c r="B58" s="4"/>
      <c r="C58" s="4"/>
      <c r="D58" s="4"/>
      <c r="E58" s="4"/>
      <c r="F58" s="4"/>
      <c r="G58" s="4"/>
      <c r="H58" s="4"/>
      <c r="I58" s="436"/>
    </row>
    <row r="59" spans="1:9">
      <c r="A59" s="160"/>
      <c r="B59" s="4"/>
      <c r="C59" s="4"/>
      <c r="D59" s="4"/>
      <c r="E59" s="4"/>
      <c r="F59" s="4"/>
      <c r="G59" s="4"/>
      <c r="H59" s="4"/>
      <c r="I59" s="134"/>
    </row>
    <row r="60" spans="1:9">
      <c r="A60" s="160"/>
      <c r="B60" s="4"/>
      <c r="C60" s="4"/>
      <c r="D60" s="4"/>
      <c r="E60" s="4"/>
      <c r="F60" s="4"/>
      <c r="G60" s="4"/>
      <c r="H60" s="4"/>
      <c r="I60" s="134"/>
    </row>
    <row r="61" spans="1:9">
      <c r="A61" s="160"/>
      <c r="B61" s="4"/>
      <c r="C61" s="4"/>
      <c r="D61" s="4"/>
      <c r="E61" s="4"/>
      <c r="F61" s="4"/>
      <c r="G61" s="4"/>
      <c r="H61" s="4"/>
      <c r="I61" s="134"/>
    </row>
    <row r="62" spans="1:9">
      <c r="A62" s="160"/>
      <c r="B62" s="4"/>
      <c r="C62" s="4"/>
      <c r="D62" s="4"/>
      <c r="E62" s="4"/>
      <c r="F62" s="4"/>
      <c r="G62" s="4"/>
      <c r="H62" s="4"/>
      <c r="I62" s="134"/>
    </row>
    <row r="63" spans="1:9" ht="15.75" thickBot="1">
      <c r="A63" s="457"/>
      <c r="B63" s="168"/>
      <c r="C63" s="168"/>
      <c r="D63" s="168"/>
      <c r="E63" s="168"/>
      <c r="F63" s="168"/>
      <c r="G63" s="168"/>
      <c r="H63" s="168"/>
      <c r="I63" s="440"/>
    </row>
    <row r="64" spans="1:9">
      <c r="A64" s="4" t="s">
        <v>2284</v>
      </c>
      <c r="B64" s="4"/>
      <c r="C64" s="4"/>
      <c r="D64" s="4"/>
      <c r="E64" s="4"/>
      <c r="F64" s="4"/>
      <c r="G64" s="4"/>
      <c r="H64" s="4"/>
      <c r="I64" s="4"/>
    </row>
    <row r="65" spans="1:9">
      <c r="A65" s="12" t="s">
        <v>111</v>
      </c>
      <c r="B65" s="12"/>
      <c r="C65" s="12"/>
      <c r="D65" s="12"/>
      <c r="E65" s="12"/>
      <c r="F65" s="12"/>
      <c r="G65" s="12"/>
      <c r="H65" s="12"/>
      <c r="I65" s="12"/>
    </row>
    <row r="66" spans="1:9" ht="15.75" thickBot="1">
      <c r="A66" s="4" t="str">
        <f>'Data Sheet'!$A$49</f>
        <v>Annual Report of The Brooklyn Union Gas Company d/b/a National Grid New York</v>
      </c>
      <c r="B66" s="4"/>
      <c r="C66" s="4"/>
      <c r="D66" s="4"/>
      <c r="E66" s="4"/>
      <c r="F66" s="4"/>
      <c r="G66" s="12" t="str">
        <f>'Data Sheet'!$A$45</f>
        <v>Year ended December 31, 2016</v>
      </c>
      <c r="H66" s="12"/>
      <c r="I66" s="12"/>
    </row>
    <row r="67" spans="1:9">
      <c r="A67" s="132"/>
      <c r="B67" s="8"/>
      <c r="C67" s="8"/>
      <c r="D67" s="8"/>
      <c r="E67" s="8"/>
      <c r="F67" s="8"/>
      <c r="G67" s="8"/>
      <c r="H67" s="8"/>
      <c r="I67" s="133"/>
    </row>
    <row r="68" spans="1:9" ht="15.75">
      <c r="A68" s="10" t="s">
        <v>85</v>
      </c>
      <c r="B68" s="12"/>
      <c r="C68" s="12"/>
      <c r="D68" s="12"/>
      <c r="E68" s="12"/>
      <c r="F68" s="12"/>
      <c r="G68" s="12"/>
      <c r="H68" s="12"/>
      <c r="I68" s="395"/>
    </row>
    <row r="69" spans="1:9" ht="15.75" thickBot="1">
      <c r="A69" s="140"/>
      <c r="B69" s="371"/>
      <c r="C69" s="371"/>
      <c r="D69" s="371"/>
      <c r="E69" s="371"/>
      <c r="F69" s="371"/>
      <c r="G69" s="371"/>
      <c r="H69" s="371"/>
      <c r="I69" s="372"/>
    </row>
    <row r="70" spans="1:9">
      <c r="A70" s="132"/>
      <c r="B70" s="8"/>
      <c r="C70" s="8"/>
      <c r="D70" s="8"/>
      <c r="E70" s="8"/>
      <c r="F70" s="8"/>
      <c r="G70" s="8"/>
      <c r="H70" s="8"/>
      <c r="I70" s="133"/>
    </row>
    <row r="71" spans="1:9">
      <c r="A71" s="67"/>
      <c r="B71" s="4"/>
      <c r="C71" s="4"/>
      <c r="D71" s="4"/>
      <c r="E71" s="4"/>
      <c r="F71" s="4"/>
      <c r="G71" s="4"/>
      <c r="H71" s="4"/>
      <c r="I71" s="134"/>
    </row>
    <row r="72" spans="1:9">
      <c r="A72" s="160"/>
      <c r="B72" s="4"/>
      <c r="C72" s="12"/>
      <c r="D72" s="4"/>
      <c r="E72" s="4"/>
      <c r="F72" s="4"/>
      <c r="G72" s="4"/>
      <c r="H72" s="4"/>
      <c r="I72" s="134"/>
    </row>
    <row r="73" spans="1:9">
      <c r="A73" s="160"/>
      <c r="B73" s="4"/>
      <c r="C73" s="12"/>
      <c r="D73" s="4"/>
      <c r="E73" s="4"/>
      <c r="F73" s="4"/>
      <c r="G73" s="4"/>
      <c r="H73" s="4"/>
      <c r="I73" s="134"/>
    </row>
    <row r="74" spans="1:9">
      <c r="A74" s="160"/>
      <c r="B74" s="4"/>
      <c r="C74" s="4"/>
      <c r="D74" s="4"/>
      <c r="E74" s="4"/>
      <c r="F74" s="4"/>
      <c r="G74" s="4"/>
      <c r="H74" s="4"/>
      <c r="I74" s="134"/>
    </row>
    <row r="75" spans="1:9">
      <c r="A75" s="160"/>
      <c r="B75" s="4"/>
      <c r="C75" s="4"/>
      <c r="D75" s="4"/>
      <c r="E75" s="4"/>
      <c r="F75" s="4"/>
      <c r="G75" s="4"/>
      <c r="H75" s="4"/>
      <c r="I75" s="134"/>
    </row>
    <row r="76" spans="1:9">
      <c r="A76" s="160"/>
      <c r="B76" s="4"/>
      <c r="C76" s="4"/>
      <c r="D76" s="4"/>
      <c r="E76" s="4"/>
      <c r="F76" s="4"/>
      <c r="G76" s="4"/>
      <c r="H76" s="4"/>
      <c r="I76" s="134"/>
    </row>
    <row r="77" spans="1:9">
      <c r="A77" s="160"/>
      <c r="B77" s="4"/>
      <c r="C77" s="4"/>
      <c r="D77" s="4"/>
      <c r="E77" s="4"/>
      <c r="F77" s="4"/>
      <c r="G77" s="4"/>
      <c r="H77" s="4"/>
      <c r="I77" s="134"/>
    </row>
    <row r="78" spans="1:9">
      <c r="A78" s="160"/>
      <c r="B78" s="4"/>
      <c r="C78" s="4"/>
      <c r="D78" s="4"/>
      <c r="E78" s="4"/>
      <c r="F78" s="4"/>
      <c r="G78" s="4"/>
      <c r="H78" s="4"/>
      <c r="I78" s="134"/>
    </row>
    <row r="79" spans="1:9">
      <c r="A79" s="160"/>
      <c r="B79" s="428"/>
      <c r="C79" s="4"/>
      <c r="D79" s="4"/>
      <c r="E79" s="4"/>
      <c r="F79" s="4"/>
      <c r="G79" s="4"/>
      <c r="H79" s="4"/>
      <c r="I79" s="134"/>
    </row>
    <row r="80" spans="1:9">
      <c r="A80" s="160"/>
      <c r="B80" s="4"/>
      <c r="C80" s="4"/>
      <c r="D80" s="4"/>
      <c r="E80" s="4"/>
      <c r="F80" s="4"/>
      <c r="G80" s="4"/>
      <c r="H80" s="4"/>
      <c r="I80" s="134"/>
    </row>
    <row r="81" spans="1:9">
      <c r="A81" s="160"/>
      <c r="B81" s="4"/>
      <c r="C81" s="4"/>
      <c r="D81" s="4"/>
      <c r="E81" s="4"/>
      <c r="F81" s="4"/>
      <c r="G81" s="4"/>
      <c r="H81" s="4"/>
      <c r="I81" s="134"/>
    </row>
    <row r="82" spans="1:9">
      <c r="A82" s="160"/>
      <c r="B82" s="4"/>
      <c r="C82" s="4"/>
      <c r="D82" s="4"/>
      <c r="E82" s="4"/>
      <c r="F82" s="4"/>
      <c r="G82" s="4"/>
      <c r="H82" s="4"/>
      <c r="I82" s="134"/>
    </row>
    <row r="83" spans="1:9">
      <c r="A83" s="160"/>
      <c r="B83" s="4"/>
      <c r="C83" s="4"/>
      <c r="D83" s="4"/>
      <c r="E83" s="4"/>
      <c r="F83" s="4"/>
      <c r="G83" s="4"/>
      <c r="H83" s="4"/>
      <c r="I83" s="134"/>
    </row>
    <row r="84" spans="1:9">
      <c r="A84" s="160"/>
      <c r="B84" s="4"/>
      <c r="C84" s="4"/>
      <c r="D84" s="4"/>
      <c r="E84" s="4"/>
      <c r="F84" s="4"/>
      <c r="G84" s="4"/>
      <c r="H84" s="4"/>
      <c r="I84" s="134"/>
    </row>
    <row r="85" spans="1:9">
      <c r="A85" s="160"/>
      <c r="B85" s="4"/>
      <c r="C85" s="4"/>
      <c r="D85" s="4"/>
      <c r="E85" s="4"/>
      <c r="F85" s="4"/>
      <c r="G85" s="4"/>
      <c r="H85" s="4"/>
      <c r="I85" s="134"/>
    </row>
    <row r="86" spans="1:9">
      <c r="A86" s="160"/>
      <c r="B86" s="4"/>
      <c r="C86" s="4"/>
      <c r="D86" s="4"/>
      <c r="E86" s="4"/>
      <c r="F86" s="4"/>
      <c r="G86" s="4"/>
      <c r="H86" s="4"/>
      <c r="I86" s="134"/>
    </row>
    <row r="87" spans="1:9">
      <c r="A87" s="160"/>
      <c r="B87" s="4"/>
      <c r="C87" s="4"/>
      <c r="D87" s="4"/>
      <c r="E87" s="4"/>
      <c r="F87" s="4"/>
      <c r="G87" s="4"/>
      <c r="H87" s="4"/>
      <c r="I87" s="134"/>
    </row>
    <row r="88" spans="1:9">
      <c r="A88" s="160"/>
      <c r="B88" s="4"/>
      <c r="C88" s="4"/>
      <c r="D88" s="4"/>
      <c r="E88" s="4"/>
      <c r="F88" s="4"/>
      <c r="G88" s="4"/>
      <c r="H88" s="4"/>
      <c r="I88" s="134"/>
    </row>
    <row r="89" spans="1:9">
      <c r="A89" s="160"/>
      <c r="B89" s="4"/>
      <c r="C89" s="4"/>
      <c r="D89" s="4"/>
      <c r="E89" s="4"/>
      <c r="F89" s="4"/>
      <c r="G89" s="4"/>
      <c r="H89" s="4"/>
      <c r="I89" s="134"/>
    </row>
    <row r="90" spans="1:9">
      <c r="A90" s="160"/>
      <c r="B90" s="4"/>
      <c r="C90" s="1420"/>
      <c r="D90" s="1420"/>
      <c r="E90" s="1420"/>
      <c r="F90" s="4"/>
      <c r="G90" s="4"/>
      <c r="H90" s="4"/>
      <c r="I90" s="1412"/>
    </row>
    <row r="91" spans="1:9">
      <c r="A91" s="160"/>
      <c r="B91" s="4"/>
      <c r="C91" s="4"/>
      <c r="D91" s="4"/>
      <c r="E91" s="4"/>
      <c r="F91" s="4"/>
      <c r="G91" s="4"/>
      <c r="H91" s="4"/>
      <c r="I91" s="134"/>
    </row>
    <row r="92" spans="1:9">
      <c r="A92" s="160"/>
      <c r="B92" s="4"/>
      <c r="C92" s="4"/>
      <c r="D92" s="4"/>
      <c r="E92" s="4"/>
      <c r="F92" s="4"/>
      <c r="G92" s="4"/>
      <c r="H92" s="4"/>
      <c r="I92" s="134"/>
    </row>
    <row r="93" spans="1:9">
      <c r="A93" s="160"/>
      <c r="B93" s="4"/>
      <c r="C93" s="4"/>
      <c r="D93" s="4"/>
      <c r="E93" s="4"/>
      <c r="F93" s="4"/>
      <c r="G93" s="4"/>
      <c r="H93" s="4"/>
      <c r="I93" s="134"/>
    </row>
    <row r="94" spans="1:9">
      <c r="A94" s="160"/>
      <c r="B94" s="4"/>
      <c r="C94" s="4"/>
      <c r="D94" s="4"/>
      <c r="E94" s="4"/>
      <c r="F94" s="4"/>
      <c r="G94" s="4"/>
      <c r="H94" s="4"/>
      <c r="I94" s="134"/>
    </row>
    <row r="95" spans="1:9">
      <c r="A95" s="160"/>
      <c r="B95" s="4"/>
      <c r="C95" s="4"/>
      <c r="D95" s="4"/>
      <c r="E95" s="4"/>
      <c r="F95" s="4"/>
      <c r="G95" s="4"/>
      <c r="H95" s="4"/>
      <c r="I95" s="134"/>
    </row>
    <row r="96" spans="1:9">
      <c r="A96" s="160"/>
      <c r="B96" s="4"/>
      <c r="C96" s="4"/>
      <c r="D96" s="4"/>
      <c r="E96" s="4"/>
      <c r="F96" s="4"/>
      <c r="G96" s="4"/>
      <c r="H96" s="4"/>
      <c r="I96" s="134"/>
    </row>
    <row r="97" spans="1:9">
      <c r="A97" s="160"/>
      <c r="B97" s="4"/>
      <c r="C97" s="4"/>
      <c r="D97" s="4"/>
      <c r="E97" s="4"/>
      <c r="F97" s="4"/>
      <c r="G97" s="4"/>
      <c r="H97" s="4"/>
      <c r="I97" s="134"/>
    </row>
    <row r="98" spans="1:9">
      <c r="A98" s="160"/>
      <c r="B98" s="4"/>
      <c r="C98" s="4"/>
      <c r="D98" s="4"/>
      <c r="E98" s="4"/>
      <c r="F98" s="4"/>
      <c r="G98" s="4"/>
      <c r="H98" s="4"/>
      <c r="I98" s="134"/>
    </row>
    <row r="99" spans="1:9">
      <c r="A99" s="430"/>
      <c r="B99" s="89"/>
      <c r="C99" s="89"/>
      <c r="D99" s="89"/>
      <c r="E99" s="89"/>
      <c r="F99" s="89"/>
      <c r="G99" s="89"/>
      <c r="H99" s="89"/>
      <c r="I99" s="431"/>
    </row>
    <row r="100" spans="1:9" ht="15.75">
      <c r="A100" s="160"/>
      <c r="B100" s="1415" t="s">
        <v>102</v>
      </c>
      <c r="C100" s="12"/>
      <c r="D100" s="1416"/>
      <c r="E100" s="1416"/>
      <c r="F100" s="1416"/>
      <c r="G100" s="12"/>
      <c r="H100" s="1416"/>
      <c r="I100" s="1417"/>
    </row>
    <row r="101" spans="1:9">
      <c r="A101" s="396"/>
      <c r="B101" s="371"/>
      <c r="C101" s="371"/>
      <c r="D101" s="371"/>
      <c r="E101" s="371"/>
      <c r="F101" s="371"/>
      <c r="G101" s="371"/>
      <c r="H101" s="371"/>
      <c r="I101" s="256"/>
    </row>
    <row r="102" spans="1:9">
      <c r="A102" s="160"/>
      <c r="B102" s="4"/>
      <c r="C102" s="4"/>
      <c r="D102" s="4"/>
      <c r="E102" s="4"/>
      <c r="F102" s="4"/>
      <c r="G102" s="4"/>
      <c r="H102" s="4"/>
      <c r="I102" s="254"/>
    </row>
    <row r="103" spans="1:9">
      <c r="A103" s="160"/>
      <c r="B103" s="4"/>
      <c r="C103" s="4"/>
      <c r="D103" s="4"/>
      <c r="E103" s="4"/>
      <c r="F103" s="4"/>
      <c r="G103" s="4"/>
      <c r="H103" s="4"/>
      <c r="I103" s="254"/>
    </row>
    <row r="104" spans="1:9">
      <c r="A104" s="160"/>
      <c r="B104" s="4"/>
      <c r="C104" s="4"/>
      <c r="D104" s="4"/>
      <c r="E104" s="4"/>
      <c r="F104" s="4"/>
      <c r="G104" s="4"/>
      <c r="H104" s="4"/>
      <c r="I104" s="134"/>
    </row>
    <row r="105" spans="1:9">
      <c r="A105" s="160"/>
      <c r="B105" s="4"/>
      <c r="C105" s="4"/>
      <c r="D105" s="4"/>
      <c r="E105" s="4"/>
      <c r="F105" s="4"/>
      <c r="G105" s="4"/>
      <c r="H105" s="4"/>
      <c r="I105" s="134"/>
    </row>
    <row r="106" spans="1:9">
      <c r="A106" s="160"/>
      <c r="B106" s="4"/>
      <c r="C106" s="428"/>
      <c r="D106" s="428"/>
      <c r="E106" s="4"/>
      <c r="F106" s="4"/>
      <c r="G106" s="4"/>
      <c r="H106" s="428"/>
      <c r="I106" s="436"/>
    </row>
    <row r="107" spans="1:9">
      <c r="A107" s="160"/>
      <c r="B107" s="4"/>
      <c r="C107" s="4"/>
      <c r="D107" s="4"/>
      <c r="E107" s="4"/>
      <c r="F107" s="4"/>
      <c r="G107" s="4"/>
      <c r="H107" s="4"/>
      <c r="I107" s="134"/>
    </row>
    <row r="108" spans="1:9">
      <c r="A108" s="160"/>
      <c r="B108" s="4"/>
      <c r="C108" s="4"/>
      <c r="D108" s="4"/>
      <c r="E108" s="4"/>
      <c r="F108" s="4"/>
      <c r="G108" s="4"/>
      <c r="H108" s="4"/>
      <c r="I108" s="134"/>
    </row>
    <row r="109" spans="1:9">
      <c r="A109" s="160"/>
      <c r="B109" s="4"/>
      <c r="C109" s="4"/>
      <c r="D109" s="4"/>
      <c r="E109" s="4"/>
      <c r="F109" s="4"/>
      <c r="G109" s="4"/>
      <c r="H109" s="4"/>
      <c r="I109" s="134"/>
    </row>
    <row r="110" spans="1:9">
      <c r="A110" s="160"/>
      <c r="B110" s="4"/>
      <c r="C110" s="4"/>
      <c r="D110" s="4"/>
      <c r="E110" s="4"/>
      <c r="F110" s="4"/>
      <c r="G110" s="4"/>
      <c r="H110" s="4"/>
      <c r="I110" s="134"/>
    </row>
    <row r="111" spans="1:9">
      <c r="A111" s="160"/>
      <c r="B111" s="4"/>
      <c r="C111" s="4"/>
      <c r="D111" s="4"/>
      <c r="E111" s="4"/>
      <c r="F111" s="4"/>
      <c r="G111" s="4"/>
      <c r="H111" s="4"/>
      <c r="I111" s="134"/>
    </row>
    <row r="112" spans="1:9">
      <c r="A112" s="160"/>
      <c r="B112" s="4"/>
      <c r="C112" s="4"/>
      <c r="D112" s="4"/>
      <c r="E112" s="4"/>
      <c r="F112" s="4"/>
      <c r="G112" s="4"/>
      <c r="H112" s="4"/>
      <c r="I112" s="134"/>
    </row>
    <row r="113" spans="1:9">
      <c r="A113" s="160"/>
      <c r="B113" s="4"/>
      <c r="C113" s="4"/>
      <c r="D113" s="4"/>
      <c r="E113" s="4"/>
      <c r="F113" s="4"/>
      <c r="G113" s="4"/>
      <c r="H113" s="4"/>
      <c r="I113" s="134"/>
    </row>
    <row r="114" spans="1:9">
      <c r="A114" s="160"/>
      <c r="B114" s="4"/>
      <c r="C114" s="4"/>
      <c r="D114" s="4"/>
      <c r="E114" s="4"/>
      <c r="F114" s="4"/>
      <c r="G114" s="4"/>
      <c r="H114" s="4"/>
      <c r="I114" s="134"/>
    </row>
    <row r="115" spans="1:9">
      <c r="A115" s="160"/>
      <c r="B115" s="4"/>
      <c r="C115" s="4"/>
      <c r="D115" s="4"/>
      <c r="E115" s="4"/>
      <c r="F115" s="4"/>
      <c r="G115" s="4"/>
      <c r="H115" s="4"/>
      <c r="I115" s="134"/>
    </row>
    <row r="116" spans="1:9">
      <c r="A116" s="160"/>
      <c r="B116" s="4"/>
      <c r="C116" s="4"/>
      <c r="D116" s="4"/>
      <c r="E116" s="4"/>
      <c r="F116" s="4"/>
      <c r="G116" s="4"/>
      <c r="H116" s="4"/>
      <c r="I116" s="134"/>
    </row>
    <row r="117" spans="1:9">
      <c r="A117" s="160"/>
      <c r="B117" s="4"/>
      <c r="C117" s="4"/>
      <c r="D117" s="4"/>
      <c r="E117" s="4"/>
      <c r="F117" s="4"/>
      <c r="G117" s="4"/>
      <c r="H117" s="4"/>
      <c r="I117" s="134"/>
    </row>
    <row r="118" spans="1:9">
      <c r="A118" s="160"/>
      <c r="B118" s="4"/>
      <c r="C118" s="4"/>
      <c r="D118" s="4"/>
      <c r="E118" s="4"/>
      <c r="F118" s="4"/>
      <c r="G118" s="4"/>
      <c r="H118" s="4"/>
      <c r="I118" s="134"/>
    </row>
    <row r="119" spans="1:9">
      <c r="A119" s="160"/>
      <c r="B119" s="4"/>
      <c r="C119" s="4"/>
      <c r="D119" s="4"/>
      <c r="E119" s="4"/>
      <c r="F119" s="4"/>
      <c r="G119" s="4"/>
      <c r="H119" s="4"/>
      <c r="I119" s="134"/>
    </row>
    <row r="120" spans="1:9">
      <c r="A120" s="160"/>
      <c r="B120" s="4"/>
      <c r="C120" s="4"/>
      <c r="D120" s="4"/>
      <c r="E120" s="4"/>
      <c r="F120" s="4"/>
      <c r="G120" s="4"/>
      <c r="H120" s="4"/>
      <c r="I120" s="134"/>
    </row>
    <row r="121" spans="1:9">
      <c r="A121" s="160"/>
      <c r="B121" s="4"/>
      <c r="C121" s="4"/>
      <c r="D121" s="4"/>
      <c r="E121" s="4"/>
      <c r="F121" s="4"/>
      <c r="G121" s="4"/>
      <c r="H121" s="4"/>
      <c r="I121" s="134"/>
    </row>
    <row r="122" spans="1:9">
      <c r="A122" s="160"/>
      <c r="B122" s="4"/>
      <c r="C122" s="4"/>
      <c r="D122" s="4"/>
      <c r="E122" s="4"/>
      <c r="F122" s="4"/>
      <c r="G122" s="4"/>
      <c r="H122" s="4"/>
      <c r="I122" s="134"/>
    </row>
    <row r="123" spans="1:9">
      <c r="A123" s="160"/>
      <c r="B123" s="4"/>
      <c r="C123" s="4"/>
      <c r="D123" s="4"/>
      <c r="E123" s="4"/>
      <c r="F123" s="4"/>
      <c r="G123" s="4"/>
      <c r="H123" s="4"/>
      <c r="I123" s="436"/>
    </row>
    <row r="124" spans="1:9">
      <c r="A124" s="160"/>
      <c r="B124" s="4"/>
      <c r="C124" s="4"/>
      <c r="D124" s="4"/>
      <c r="E124" s="4"/>
      <c r="F124" s="4"/>
      <c r="G124" s="4"/>
      <c r="H124" s="4"/>
      <c r="I124" s="134"/>
    </row>
    <row r="125" spans="1:9">
      <c r="A125" s="160"/>
      <c r="B125" s="4"/>
      <c r="C125" s="4"/>
      <c r="D125" s="4"/>
      <c r="E125" s="4"/>
      <c r="F125" s="4"/>
      <c r="G125" s="4"/>
      <c r="H125" s="4"/>
      <c r="I125" s="134"/>
    </row>
    <row r="126" spans="1:9">
      <c r="A126" s="160"/>
      <c r="B126" s="4"/>
      <c r="C126" s="4"/>
      <c r="D126" s="4"/>
      <c r="E126" s="4"/>
      <c r="F126" s="4"/>
      <c r="G126" s="4"/>
      <c r="H126" s="4"/>
      <c r="I126" s="134"/>
    </row>
    <row r="127" spans="1:9">
      <c r="A127" s="160"/>
      <c r="B127" s="4"/>
      <c r="C127" s="4"/>
      <c r="D127" s="4"/>
      <c r="E127" s="4"/>
      <c r="F127" s="4"/>
      <c r="G127" s="4"/>
      <c r="H127" s="4"/>
      <c r="I127" s="134"/>
    </row>
    <row r="128" spans="1:9" ht="15.75" thickBot="1">
      <c r="A128" s="457"/>
      <c r="B128" s="168"/>
      <c r="C128" s="168"/>
      <c r="D128" s="168"/>
      <c r="E128" s="168"/>
      <c r="F128" s="168"/>
      <c r="G128" s="168"/>
      <c r="H128" s="168"/>
      <c r="I128" s="440"/>
    </row>
    <row r="129" spans="1:9">
      <c r="A129" s="4" t="s">
        <v>2284</v>
      </c>
      <c r="B129" s="4"/>
      <c r="C129" s="4"/>
      <c r="D129" s="4"/>
      <c r="E129" s="4"/>
      <c r="F129" s="4"/>
      <c r="G129" s="4"/>
      <c r="H129" s="4"/>
      <c r="I129" s="4"/>
    </row>
    <row r="130" spans="1:9">
      <c r="A130" s="12" t="s">
        <v>112</v>
      </c>
      <c r="B130" s="12"/>
      <c r="C130" s="12"/>
      <c r="D130" s="12"/>
      <c r="E130" s="12"/>
      <c r="F130" s="12"/>
      <c r="G130" s="12"/>
      <c r="H130" s="12"/>
      <c r="I130" s="12"/>
    </row>
    <row r="136" spans="1:9">
      <c r="B136" s="113"/>
    </row>
    <row r="139" spans="1:9">
      <c r="B139" s="113"/>
    </row>
    <row r="140" spans="1:9">
      <c r="B140" s="113"/>
    </row>
    <row r="141" spans="1:9">
      <c r="B141" s="113"/>
    </row>
    <row r="142" spans="1:9">
      <c r="B142" s="113"/>
    </row>
    <row r="143" spans="1:9">
      <c r="B143" s="113"/>
    </row>
    <row r="144" spans="1:9">
      <c r="B144" s="113"/>
    </row>
    <row r="145" spans="2:2">
      <c r="B145" s="113"/>
    </row>
    <row r="146" spans="2:2">
      <c r="B146" s="113"/>
    </row>
  </sheetData>
  <printOptions horizontalCentered="1" verticalCentered="1"/>
  <pageMargins left="0.5" right="0.5" top="0.5" bottom="0.5" header="0" footer="0"/>
  <pageSetup scale="69" orientation="portrait" r:id="rId1"/>
  <headerFooter alignWithMargins="0"/>
  <rowBreaks count="1" manualBreakCount="1">
    <brk id="65"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V60"/>
  <sheetViews>
    <sheetView defaultGridColor="0" topLeftCell="D1" colorId="22" zoomScale="70" zoomScaleNormal="70" workbookViewId="0">
      <selection activeCell="D22" sqref="D22"/>
    </sheetView>
  </sheetViews>
  <sheetFormatPr defaultColWidth="9.6640625" defaultRowHeight="15"/>
  <cols>
    <col min="1" max="1" width="4.6640625" style="1" customWidth="1"/>
    <col min="2" max="2" width="1.6640625" style="1" customWidth="1"/>
    <col min="3" max="3" width="54.5546875" style="1" customWidth="1"/>
    <col min="4" max="4" width="45.88671875" style="1" customWidth="1"/>
    <col min="5" max="5" width="21" style="1" customWidth="1"/>
    <col min="6" max="6" width="3.6640625" style="1" customWidth="1"/>
    <col min="7" max="7" width="73.21875" style="1" customWidth="1"/>
    <col min="8" max="8" width="58.33203125" style="1" customWidth="1"/>
    <col min="9" max="16384" width="9.6640625" style="1"/>
  </cols>
  <sheetData>
    <row r="1" spans="1:256" ht="15.75" thickBot="1">
      <c r="A1" s="2" t="s">
        <v>3110</v>
      </c>
      <c r="B1" s="115"/>
      <c r="C1" s="115"/>
      <c r="D1" s="227"/>
      <c r="E1" s="1421"/>
      <c r="F1" s="115"/>
      <c r="G1" s="2" t="str">
        <f>'Data Sheet'!$A$49</f>
        <v>Annual Report of The Brooklyn Union Gas Company d/b/a National Grid New York</v>
      </c>
      <c r="H1" s="227" t="str">
        <f>'Data Sheet'!$A$45</f>
        <v>Year ended December 31, 2016</v>
      </c>
      <c r="I1" s="115"/>
      <c r="J1" s="1422"/>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c r="BH1" s="115"/>
      <c r="BI1" s="115"/>
      <c r="BJ1" s="115"/>
      <c r="BK1" s="115"/>
      <c r="BL1" s="115"/>
      <c r="BM1" s="115"/>
      <c r="BN1" s="115"/>
      <c r="BO1" s="115"/>
      <c r="BP1" s="115"/>
      <c r="BQ1" s="115"/>
      <c r="BR1" s="115"/>
      <c r="BS1" s="115"/>
      <c r="BT1" s="115"/>
      <c r="BU1" s="115"/>
      <c r="BV1" s="115"/>
      <c r="BW1" s="115"/>
      <c r="BX1" s="115"/>
      <c r="BY1" s="115"/>
      <c r="BZ1" s="115"/>
      <c r="CA1" s="115"/>
      <c r="CB1" s="115"/>
      <c r="CC1" s="115"/>
      <c r="CD1" s="115"/>
      <c r="CE1" s="115"/>
      <c r="CF1" s="115"/>
      <c r="CG1" s="115"/>
      <c r="CH1" s="115"/>
      <c r="CI1" s="115"/>
      <c r="CJ1" s="115"/>
      <c r="CK1" s="115"/>
      <c r="CL1" s="115"/>
      <c r="CM1" s="115"/>
      <c r="CN1" s="115"/>
      <c r="CO1" s="115"/>
      <c r="CP1" s="115"/>
      <c r="CQ1" s="115"/>
      <c r="CR1" s="115"/>
      <c r="CS1" s="115"/>
      <c r="CT1" s="115"/>
      <c r="CU1" s="115"/>
      <c r="CV1" s="115"/>
      <c r="CW1" s="115"/>
      <c r="CX1" s="115"/>
      <c r="CY1" s="115"/>
      <c r="CZ1" s="115"/>
      <c r="DA1" s="115"/>
      <c r="DB1" s="115"/>
      <c r="DC1" s="115"/>
      <c r="DD1" s="115"/>
      <c r="DE1" s="115"/>
      <c r="DF1" s="115"/>
      <c r="DG1" s="115"/>
      <c r="DH1" s="115"/>
      <c r="DI1" s="115"/>
      <c r="DJ1" s="115"/>
      <c r="DK1" s="115"/>
      <c r="DL1" s="115"/>
      <c r="DM1" s="115"/>
      <c r="DN1" s="115"/>
      <c r="DO1" s="115"/>
      <c r="DP1" s="115"/>
      <c r="DQ1" s="115"/>
      <c r="DR1" s="115"/>
      <c r="DS1" s="115"/>
      <c r="DT1" s="115"/>
      <c r="DU1" s="115"/>
      <c r="DV1" s="115"/>
      <c r="DW1" s="115"/>
      <c r="DX1" s="115"/>
      <c r="DY1" s="115"/>
      <c r="DZ1" s="115"/>
      <c r="EA1" s="115"/>
      <c r="EB1" s="115"/>
      <c r="EC1" s="115"/>
      <c r="ED1" s="115"/>
      <c r="EE1" s="115"/>
      <c r="EF1" s="115"/>
      <c r="EG1" s="115"/>
      <c r="EH1" s="115"/>
      <c r="EI1" s="115"/>
      <c r="EJ1" s="115"/>
      <c r="EK1" s="115"/>
      <c r="EL1" s="115"/>
      <c r="EM1" s="115"/>
      <c r="EN1" s="115"/>
      <c r="EO1" s="115"/>
      <c r="EP1" s="115"/>
      <c r="EQ1" s="115"/>
      <c r="ER1" s="115"/>
      <c r="ES1" s="115"/>
      <c r="ET1" s="115"/>
      <c r="EU1" s="115"/>
      <c r="EV1" s="115"/>
      <c r="EW1" s="115"/>
      <c r="EX1" s="115"/>
      <c r="EY1" s="115"/>
      <c r="EZ1" s="115"/>
      <c r="FA1" s="115"/>
      <c r="FB1" s="115"/>
      <c r="FC1" s="115"/>
      <c r="FD1" s="115"/>
      <c r="FE1" s="115"/>
      <c r="FF1" s="115"/>
      <c r="FG1" s="115"/>
      <c r="FH1" s="115"/>
      <c r="FI1" s="115"/>
      <c r="FJ1" s="115"/>
      <c r="FK1" s="115"/>
      <c r="FL1" s="115"/>
      <c r="FM1" s="115"/>
      <c r="FN1" s="115"/>
      <c r="FO1" s="115"/>
      <c r="FP1" s="115"/>
      <c r="FQ1" s="115"/>
      <c r="FR1" s="115"/>
      <c r="FS1" s="115"/>
      <c r="FT1" s="115"/>
      <c r="FU1" s="115"/>
      <c r="FV1" s="115"/>
      <c r="FW1" s="115"/>
      <c r="FX1" s="115"/>
      <c r="FY1" s="115"/>
      <c r="FZ1" s="115"/>
      <c r="GA1" s="115"/>
      <c r="GB1" s="115"/>
      <c r="GC1" s="115"/>
      <c r="GD1" s="115"/>
      <c r="GE1" s="115"/>
      <c r="GF1" s="115"/>
      <c r="GG1" s="115"/>
      <c r="GH1" s="115"/>
      <c r="GI1" s="115"/>
      <c r="GJ1" s="115"/>
      <c r="GK1" s="115"/>
      <c r="GL1" s="115"/>
      <c r="GM1" s="115"/>
      <c r="GN1" s="115"/>
      <c r="GO1" s="115"/>
      <c r="GP1" s="115"/>
      <c r="GQ1" s="115"/>
      <c r="GR1" s="115"/>
      <c r="GS1" s="115"/>
      <c r="GT1" s="115"/>
      <c r="GU1" s="115"/>
      <c r="GV1" s="115"/>
      <c r="GW1" s="115"/>
      <c r="GX1" s="115"/>
      <c r="GY1" s="115"/>
      <c r="GZ1" s="115"/>
      <c r="HA1" s="115"/>
      <c r="HB1" s="115"/>
      <c r="HC1" s="115"/>
      <c r="HD1" s="115"/>
      <c r="HE1" s="115"/>
      <c r="HF1" s="115"/>
      <c r="HG1" s="115"/>
      <c r="HH1" s="115"/>
      <c r="HI1" s="115"/>
      <c r="HJ1" s="115"/>
      <c r="HK1" s="115"/>
      <c r="HL1" s="115"/>
      <c r="HM1" s="115"/>
      <c r="HN1" s="115"/>
      <c r="HO1" s="115"/>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c r="IV1" s="115"/>
    </row>
    <row r="2" spans="1:256" ht="15.75">
      <c r="A2" s="6"/>
      <c r="B2" s="7"/>
      <c r="C2" s="7"/>
      <c r="D2" s="7"/>
      <c r="E2" s="9"/>
      <c r="G2" s="228"/>
      <c r="H2" s="1423"/>
    </row>
    <row r="3" spans="1:256" ht="18">
      <c r="A3" s="232" t="s">
        <v>113</v>
      </c>
      <c r="B3" s="801"/>
      <c r="C3" s="801"/>
      <c r="D3" s="801"/>
      <c r="E3" s="1424"/>
      <c r="G3" s="232" t="s">
        <v>114</v>
      </c>
      <c r="H3" s="14"/>
    </row>
    <row r="4" spans="1:256">
      <c r="A4" s="73"/>
      <c r="E4" s="43"/>
      <c r="G4" s="270"/>
      <c r="H4" s="24"/>
    </row>
    <row r="5" spans="1:256">
      <c r="A5" s="73"/>
      <c r="C5" s="1425" t="s">
        <v>115</v>
      </c>
      <c r="E5" s="43"/>
      <c r="G5" s="73"/>
      <c r="H5" s="43"/>
    </row>
    <row r="6" spans="1:256">
      <c r="A6" s="73"/>
      <c r="C6" s="1425" t="s">
        <v>116</v>
      </c>
      <c r="E6" s="43"/>
      <c r="G6" s="73"/>
      <c r="H6" s="43"/>
    </row>
    <row r="7" spans="1:256">
      <c r="A7" s="73"/>
      <c r="C7" s="1425" t="s">
        <v>117</v>
      </c>
      <c r="E7" s="43"/>
      <c r="G7" s="73"/>
      <c r="H7" s="43"/>
    </row>
    <row r="8" spans="1:256">
      <c r="A8" s="73"/>
      <c r="C8" s="1425" t="s">
        <v>852</v>
      </c>
      <c r="E8" s="43"/>
      <c r="G8" s="73"/>
      <c r="H8" s="43"/>
    </row>
    <row r="9" spans="1:256">
      <c r="A9" s="73"/>
      <c r="C9" s="1425" t="s">
        <v>853</v>
      </c>
      <c r="E9" s="43"/>
      <c r="G9" s="73"/>
      <c r="H9" s="43"/>
    </row>
    <row r="10" spans="1:256">
      <c r="A10" s="73"/>
      <c r="C10" s="1425" t="s">
        <v>854</v>
      </c>
      <c r="E10" s="43"/>
      <c r="G10" s="73"/>
      <c r="H10" s="43"/>
    </row>
    <row r="11" spans="1:256">
      <c r="A11" s="73"/>
      <c r="C11" s="1425" t="s">
        <v>855</v>
      </c>
      <c r="E11" s="43"/>
      <c r="G11" s="73"/>
      <c r="H11" s="43"/>
    </row>
    <row r="12" spans="1:256">
      <c r="A12" s="270"/>
      <c r="B12" s="23"/>
      <c r="C12" s="23"/>
      <c r="D12" s="23"/>
      <c r="E12" s="24"/>
      <c r="G12" s="73"/>
      <c r="H12" s="43"/>
    </row>
    <row r="13" spans="1:256">
      <c r="A13" s="779"/>
      <c r="B13" s="91"/>
      <c r="C13" s="91"/>
      <c r="D13" s="91"/>
      <c r="E13" s="92"/>
      <c r="G13" s="73"/>
      <c r="H13" s="43"/>
    </row>
    <row r="14" spans="1:256">
      <c r="A14" s="73"/>
      <c r="E14" s="43"/>
      <c r="G14" s="73"/>
      <c r="H14" s="43"/>
    </row>
    <row r="15" spans="1:256" ht="15.75">
      <c r="A15" s="73"/>
      <c r="C15" s="1426" t="s">
        <v>2782</v>
      </c>
      <c r="E15" s="43"/>
      <c r="G15" s="73"/>
      <c r="H15" s="43"/>
    </row>
    <row r="16" spans="1:256">
      <c r="A16" s="73"/>
      <c r="E16" s="43"/>
      <c r="G16" s="1427"/>
      <c r="H16" s="43"/>
    </row>
    <row r="17" spans="1:8" ht="15.75">
      <c r="A17" s="73"/>
      <c r="C17" s="1569" t="s">
        <v>251</v>
      </c>
      <c r="D17" s="1570" t="s">
        <v>2783</v>
      </c>
      <c r="E17" s="43"/>
      <c r="G17" s="73"/>
      <c r="H17" s="43"/>
    </row>
    <row r="18" spans="1:8">
      <c r="A18" s="73"/>
      <c r="C18" s="628" t="s">
        <v>2784</v>
      </c>
      <c r="D18" s="1568"/>
      <c r="E18" s="43"/>
      <c r="G18" s="73"/>
      <c r="H18" s="43"/>
    </row>
    <row r="19" spans="1:8">
      <c r="A19" s="73"/>
      <c r="C19" s="1" t="s">
        <v>2785</v>
      </c>
      <c r="D19" s="1568">
        <v>0</v>
      </c>
      <c r="E19" s="43"/>
      <c r="G19" s="73"/>
      <c r="H19" s="43"/>
    </row>
    <row r="20" spans="1:8">
      <c r="A20" s="73"/>
      <c r="C20" s="1" t="s">
        <v>2786</v>
      </c>
      <c r="D20" s="1568">
        <v>83115</v>
      </c>
      <c r="E20" s="43"/>
      <c r="G20" s="73"/>
      <c r="H20" s="43"/>
    </row>
    <row r="21" spans="1:8">
      <c r="A21" s="73"/>
      <c r="C21" s="4" t="s">
        <v>2787</v>
      </c>
      <c r="D21" s="1568">
        <v>160992</v>
      </c>
      <c r="E21" s="43"/>
      <c r="G21" s="73"/>
      <c r="H21" s="43"/>
    </row>
    <row r="22" spans="1:8">
      <c r="A22" s="73"/>
      <c r="C22" s="1" t="s">
        <v>2788</v>
      </c>
      <c r="D22" s="1571">
        <v>123352</v>
      </c>
      <c r="E22" s="43"/>
      <c r="G22" s="73"/>
      <c r="H22" s="43"/>
    </row>
    <row r="23" spans="1:8">
      <c r="A23" s="73"/>
      <c r="C23" s="1" t="s">
        <v>1009</v>
      </c>
      <c r="D23" s="1572">
        <f>SUM(D18:D22)</f>
        <v>367459</v>
      </c>
      <c r="E23" s="43"/>
      <c r="G23" s="73"/>
      <c r="H23" s="43"/>
    </row>
    <row r="24" spans="1:8">
      <c r="A24" s="73"/>
      <c r="E24" s="43"/>
      <c r="G24" s="73"/>
      <c r="H24" s="43"/>
    </row>
    <row r="25" spans="1:8">
      <c r="A25" s="73"/>
      <c r="E25" s="43"/>
      <c r="G25" s="73"/>
      <c r="H25" s="43"/>
    </row>
    <row r="26" spans="1:8">
      <c r="A26" s="73"/>
      <c r="E26" s="43"/>
      <c r="G26" s="73"/>
      <c r="H26" s="43"/>
    </row>
    <row r="27" spans="1:8">
      <c r="A27" s="73"/>
      <c r="E27" s="43"/>
      <c r="G27" s="73"/>
      <c r="H27" s="43"/>
    </row>
    <row r="28" spans="1:8">
      <c r="A28" s="73"/>
      <c r="E28" s="43"/>
      <c r="G28" s="73"/>
      <c r="H28" s="43"/>
    </row>
    <row r="29" spans="1:8">
      <c r="A29" s="73"/>
      <c r="E29" s="43"/>
      <c r="G29" s="73"/>
      <c r="H29" s="43"/>
    </row>
    <row r="30" spans="1:8">
      <c r="A30" s="73"/>
      <c r="E30" s="43"/>
      <c r="G30" s="73"/>
      <c r="H30" s="43"/>
    </row>
    <row r="31" spans="1:8">
      <c r="A31" s="73"/>
      <c r="E31" s="43"/>
      <c r="G31" s="73"/>
      <c r="H31" s="43"/>
    </row>
    <row r="32" spans="1:8">
      <c r="A32" s="73"/>
      <c r="E32" s="43"/>
      <c r="G32" s="73"/>
      <c r="H32" s="43"/>
    </row>
    <row r="33" spans="1:8">
      <c r="A33" s="73"/>
      <c r="E33" s="43"/>
      <c r="G33" s="73"/>
      <c r="H33" s="43"/>
    </row>
    <row r="34" spans="1:8">
      <c r="A34" s="73"/>
      <c r="E34" s="43"/>
      <c r="G34" s="73"/>
      <c r="H34" s="43"/>
    </row>
    <row r="35" spans="1:8">
      <c r="A35" s="73"/>
      <c r="E35" s="43"/>
      <c r="G35" s="73"/>
      <c r="H35" s="43"/>
    </row>
    <row r="36" spans="1:8">
      <c r="A36" s="73"/>
      <c r="E36" s="43"/>
      <c r="G36" s="73"/>
      <c r="H36" s="43"/>
    </row>
    <row r="37" spans="1:8">
      <c r="A37" s="73"/>
      <c r="E37" s="43"/>
      <c r="G37" s="73"/>
      <c r="H37" s="43"/>
    </row>
    <row r="38" spans="1:8">
      <c r="A38" s="73"/>
      <c r="E38" s="43"/>
      <c r="G38" s="73"/>
      <c r="H38" s="43"/>
    </row>
    <row r="39" spans="1:8">
      <c r="A39" s="73"/>
      <c r="E39" s="43"/>
      <c r="G39" s="73"/>
      <c r="H39" s="43"/>
    </row>
    <row r="40" spans="1:8">
      <c r="A40" s="73"/>
      <c r="E40" s="48"/>
      <c r="G40" s="73"/>
      <c r="H40" s="43"/>
    </row>
    <row r="41" spans="1:8">
      <c r="A41" s="73"/>
      <c r="C41" s="1" t="s">
        <v>3014</v>
      </c>
      <c r="E41" s="48"/>
      <c r="G41" s="73"/>
      <c r="H41" s="43"/>
    </row>
    <row r="42" spans="1:8">
      <c r="A42" s="73"/>
      <c r="E42" s="48"/>
      <c r="G42" s="73"/>
      <c r="H42" s="43"/>
    </row>
    <row r="43" spans="1:8" ht="15.75" thickBot="1">
      <c r="A43" s="74"/>
      <c r="B43" s="75"/>
      <c r="C43" s="75"/>
      <c r="D43" s="75"/>
      <c r="E43" s="77"/>
      <c r="G43" s="74"/>
      <c r="H43" s="77"/>
    </row>
    <row r="44" spans="1:8">
      <c r="D44" s="5"/>
      <c r="E44" s="5" t="s">
        <v>1935</v>
      </c>
      <c r="H44" s="367" t="s">
        <v>856</v>
      </c>
    </row>
    <row r="45" spans="1:8">
      <c r="A45" s="13" t="s">
        <v>857</v>
      </c>
      <c r="B45" s="13"/>
      <c r="C45" s="13"/>
      <c r="D45" s="13"/>
      <c r="E45" s="13"/>
      <c r="G45" s="13" t="s">
        <v>858</v>
      </c>
      <c r="H45" s="13"/>
    </row>
    <row r="50" spans="3:3">
      <c r="C50" s="113"/>
    </row>
    <row r="52" spans="3:3">
      <c r="C52" s="2"/>
    </row>
    <row r="53" spans="3:3">
      <c r="C53" s="113"/>
    </row>
    <row r="54" spans="3:3">
      <c r="C54" s="113"/>
    </row>
    <row r="55" spans="3:3">
      <c r="C55" s="113"/>
    </row>
    <row r="56" spans="3:3">
      <c r="C56" s="113"/>
    </row>
    <row r="57" spans="3:3">
      <c r="C57" s="113"/>
    </row>
    <row r="58" spans="3:3">
      <c r="C58" s="113"/>
    </row>
    <row r="59" spans="3:3">
      <c r="C59" s="113"/>
    </row>
    <row r="60" spans="3:3">
      <c r="C60" s="113"/>
    </row>
  </sheetData>
  <printOptions horizontalCentered="1" verticalCentered="1"/>
  <pageMargins left="0" right="0" top="0.5" bottom="0.5" header="0" footer="0"/>
  <pageSetup scale="80" fitToWidth="2"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N103"/>
  <sheetViews>
    <sheetView defaultGridColor="0" topLeftCell="A43" colorId="22" zoomScale="70" zoomScaleNormal="70" workbookViewId="0">
      <selection activeCell="A49" sqref="A49"/>
    </sheetView>
  </sheetViews>
  <sheetFormatPr defaultColWidth="9.6640625" defaultRowHeight="15"/>
  <cols>
    <col min="1" max="1" width="4.6640625" style="1" customWidth="1"/>
    <col min="2" max="2" width="41.6640625" style="1" customWidth="1"/>
    <col min="3" max="3" width="12.88671875" style="1" customWidth="1"/>
    <col min="4" max="4" width="16.77734375" style="1" customWidth="1"/>
    <col min="5" max="5" width="16.5546875" style="1" customWidth="1"/>
    <col min="6" max="6" width="15.109375" style="1" customWidth="1"/>
    <col min="7" max="7" width="16.21875" style="1" customWidth="1"/>
    <col min="8" max="9" width="15.109375" style="1" customWidth="1"/>
    <col min="10" max="16384" width="9.6640625" style="1"/>
  </cols>
  <sheetData>
    <row r="1" spans="1:248" ht="15.75" thickBot="1">
      <c r="A1" s="2" t="str">
        <f>'Data Sheet'!$A$49</f>
        <v>Annual Report of The Brooklyn Union Gas Company d/b/a National Grid New York</v>
      </c>
      <c r="B1" s="4"/>
      <c r="C1" s="4"/>
      <c r="D1" s="4"/>
      <c r="E1" s="4"/>
      <c r="F1" s="4"/>
      <c r="G1" s="226" t="str">
        <f>'Data Sheet'!$A$45</f>
        <v>Year ended December 31, 2016</v>
      </c>
      <c r="H1" s="226"/>
      <c r="I1" s="12"/>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c r="BH1" s="115"/>
      <c r="BI1" s="115"/>
      <c r="BJ1" s="115"/>
      <c r="BK1" s="115"/>
      <c r="BL1" s="115"/>
      <c r="BM1" s="115"/>
      <c r="BN1" s="115"/>
      <c r="BO1" s="115"/>
      <c r="BP1" s="115"/>
      <c r="BQ1" s="115"/>
      <c r="BR1" s="115"/>
      <c r="BS1" s="115"/>
      <c r="BT1" s="115"/>
      <c r="BU1" s="115"/>
      <c r="BV1" s="115"/>
      <c r="BW1" s="115"/>
      <c r="BX1" s="115"/>
      <c r="BY1" s="115"/>
      <c r="BZ1" s="115"/>
      <c r="CA1" s="115"/>
      <c r="CB1" s="115"/>
      <c r="CC1" s="115"/>
      <c r="CD1" s="115"/>
      <c r="CE1" s="115"/>
      <c r="CF1" s="115"/>
      <c r="CG1" s="115"/>
      <c r="CH1" s="115"/>
      <c r="CI1" s="115"/>
      <c r="CJ1" s="115"/>
      <c r="CK1" s="115"/>
      <c r="CL1" s="115"/>
      <c r="CM1" s="115"/>
      <c r="CN1" s="115"/>
      <c r="CO1" s="115"/>
      <c r="CP1" s="115"/>
      <c r="CQ1" s="115"/>
      <c r="CR1" s="115"/>
      <c r="CS1" s="115"/>
      <c r="CT1" s="115"/>
      <c r="CU1" s="115"/>
      <c r="CV1" s="115"/>
      <c r="CW1" s="115"/>
      <c r="CX1" s="115"/>
      <c r="CY1" s="115"/>
      <c r="CZ1" s="115"/>
      <c r="DA1" s="115"/>
      <c r="DB1" s="115"/>
      <c r="DC1" s="115"/>
      <c r="DD1" s="115"/>
      <c r="DE1" s="115"/>
      <c r="DF1" s="115"/>
      <c r="DG1" s="115"/>
      <c r="DH1" s="115"/>
      <c r="DI1" s="115"/>
      <c r="DJ1" s="115"/>
      <c r="DK1" s="115"/>
      <c r="DL1" s="115"/>
      <c r="DM1" s="115"/>
      <c r="DN1" s="115"/>
      <c r="DO1" s="115"/>
      <c r="DP1" s="115"/>
      <c r="DQ1" s="115"/>
      <c r="DR1" s="115"/>
      <c r="DS1" s="115"/>
      <c r="DT1" s="115"/>
      <c r="DU1" s="115"/>
      <c r="DV1" s="115"/>
      <c r="DW1" s="115"/>
      <c r="DX1" s="115"/>
      <c r="DY1" s="115"/>
      <c r="DZ1" s="115"/>
      <c r="EA1" s="115"/>
      <c r="EB1" s="115"/>
      <c r="EC1" s="115"/>
      <c r="ED1" s="115"/>
      <c r="EE1" s="115"/>
      <c r="EF1" s="115"/>
      <c r="EG1" s="115"/>
      <c r="EH1" s="115"/>
      <c r="EI1" s="115"/>
      <c r="EJ1" s="115"/>
      <c r="EK1" s="115"/>
      <c r="EL1" s="115"/>
      <c r="EM1" s="115"/>
      <c r="EN1" s="115"/>
      <c r="EO1" s="115"/>
      <c r="EP1" s="115"/>
      <c r="EQ1" s="115"/>
      <c r="ER1" s="115"/>
      <c r="ES1" s="115"/>
      <c r="ET1" s="115"/>
      <c r="EU1" s="115"/>
      <c r="EV1" s="115"/>
      <c r="EW1" s="115"/>
      <c r="EX1" s="115"/>
      <c r="EY1" s="115"/>
      <c r="EZ1" s="115"/>
      <c r="FA1" s="115"/>
      <c r="FB1" s="115"/>
      <c r="FC1" s="115"/>
      <c r="FD1" s="115"/>
      <c r="FE1" s="115"/>
      <c r="FF1" s="115"/>
      <c r="FG1" s="115"/>
      <c r="FH1" s="115"/>
      <c r="FI1" s="115"/>
      <c r="FJ1" s="115"/>
      <c r="FK1" s="115"/>
      <c r="FL1" s="115"/>
      <c r="FM1" s="115"/>
      <c r="FN1" s="115"/>
      <c r="FO1" s="115"/>
      <c r="FP1" s="115"/>
      <c r="FQ1" s="115"/>
      <c r="FR1" s="115"/>
      <c r="FS1" s="115"/>
      <c r="FT1" s="115"/>
      <c r="FU1" s="115"/>
      <c r="FV1" s="115"/>
      <c r="FW1" s="115"/>
      <c r="FX1" s="115"/>
      <c r="FY1" s="115"/>
      <c r="FZ1" s="115"/>
      <c r="GA1" s="115"/>
      <c r="GB1" s="115"/>
      <c r="GC1" s="115"/>
      <c r="GD1" s="115"/>
      <c r="GE1" s="115"/>
      <c r="GF1" s="115"/>
      <c r="GG1" s="115"/>
      <c r="GH1" s="115"/>
      <c r="GI1" s="115"/>
      <c r="GJ1" s="115"/>
      <c r="GK1" s="115"/>
      <c r="GL1" s="115"/>
      <c r="GM1" s="115"/>
      <c r="GN1" s="115"/>
      <c r="GO1" s="115"/>
      <c r="GP1" s="115"/>
      <c r="GQ1" s="115"/>
      <c r="GR1" s="115"/>
      <c r="GS1" s="115"/>
      <c r="GT1" s="115"/>
      <c r="GU1" s="115"/>
      <c r="GV1" s="115"/>
      <c r="GW1" s="115"/>
      <c r="GX1" s="115"/>
      <c r="GY1" s="115"/>
      <c r="GZ1" s="115"/>
      <c r="HA1" s="115"/>
      <c r="HB1" s="115"/>
      <c r="HC1" s="115"/>
      <c r="HD1" s="115"/>
      <c r="HE1" s="115"/>
      <c r="HF1" s="115"/>
      <c r="HG1" s="115"/>
      <c r="HH1" s="115"/>
      <c r="HI1" s="115"/>
      <c r="HJ1" s="115"/>
      <c r="HK1" s="115"/>
      <c r="HL1" s="115"/>
      <c r="HM1" s="115"/>
      <c r="HN1" s="115"/>
      <c r="HO1" s="115"/>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row>
    <row r="2" spans="1:248">
      <c r="A2" s="132"/>
      <c r="B2" s="8"/>
      <c r="C2" s="8"/>
      <c r="D2" s="8"/>
      <c r="E2" s="8"/>
      <c r="F2" s="8"/>
      <c r="G2" s="8"/>
      <c r="H2" s="8"/>
      <c r="I2" s="133"/>
    </row>
    <row r="3" spans="1:248" ht="15.75">
      <c r="A3" s="232" t="s">
        <v>1516</v>
      </c>
      <c r="B3" s="263"/>
      <c r="C3" s="263"/>
      <c r="D3" s="263"/>
      <c r="E3" s="263"/>
      <c r="F3" s="263"/>
      <c r="G3" s="263"/>
      <c r="H3" s="263"/>
      <c r="I3" s="776"/>
    </row>
    <row r="4" spans="1:248">
      <c r="A4" s="67"/>
      <c r="B4" s="4"/>
      <c r="C4" s="4"/>
      <c r="D4" s="4"/>
      <c r="E4" s="4"/>
      <c r="F4" s="4"/>
      <c r="G4" s="4"/>
      <c r="H4" s="4"/>
      <c r="I4" s="134"/>
    </row>
    <row r="5" spans="1:248">
      <c r="A5" s="67"/>
      <c r="B5" s="4" t="s">
        <v>859</v>
      </c>
      <c r="C5" s="4"/>
      <c r="D5" s="4"/>
      <c r="E5" s="4"/>
      <c r="F5" s="4"/>
      <c r="G5" s="4"/>
      <c r="H5" s="4"/>
      <c r="I5" s="134"/>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c r="BH5" s="115"/>
      <c r="BI5" s="115"/>
      <c r="BJ5" s="115"/>
      <c r="BK5" s="115"/>
      <c r="BL5" s="115"/>
      <c r="BM5" s="115"/>
      <c r="BN5" s="115"/>
      <c r="BO5" s="115"/>
      <c r="BP5" s="115"/>
      <c r="BQ5" s="115"/>
      <c r="BR5" s="115"/>
      <c r="BS5" s="115"/>
      <c r="BT5" s="115"/>
      <c r="BU5" s="115"/>
      <c r="BV5" s="115"/>
      <c r="BW5" s="115"/>
      <c r="BX5" s="115"/>
      <c r="BY5" s="115"/>
      <c r="BZ5" s="115"/>
      <c r="CA5" s="115"/>
      <c r="CB5" s="115"/>
      <c r="CC5" s="115"/>
      <c r="CD5" s="115"/>
      <c r="CE5" s="115"/>
      <c r="CF5" s="115"/>
      <c r="CG5" s="115"/>
      <c r="CH5" s="115"/>
      <c r="CI5" s="115"/>
      <c r="CJ5" s="115"/>
      <c r="CK5" s="115"/>
      <c r="CL5" s="115"/>
      <c r="CM5" s="115"/>
      <c r="CN5" s="115"/>
      <c r="CO5" s="115"/>
      <c r="CP5" s="115"/>
      <c r="CQ5" s="115"/>
      <c r="CR5" s="115"/>
      <c r="CS5" s="115"/>
      <c r="CT5" s="115"/>
      <c r="CU5" s="115"/>
      <c r="CV5" s="115"/>
      <c r="CW5" s="115"/>
      <c r="CX5" s="115"/>
      <c r="CY5" s="115"/>
      <c r="CZ5" s="115"/>
      <c r="DA5" s="115"/>
      <c r="DB5" s="115"/>
      <c r="DC5" s="115"/>
      <c r="DD5" s="115"/>
      <c r="DE5" s="115"/>
      <c r="DF5" s="115"/>
      <c r="DG5" s="115"/>
      <c r="DH5" s="115"/>
      <c r="DI5" s="115"/>
      <c r="DJ5" s="115"/>
      <c r="DK5" s="115"/>
      <c r="DL5" s="115"/>
      <c r="DM5" s="115"/>
      <c r="DN5" s="115"/>
      <c r="DO5" s="115"/>
      <c r="DP5" s="115"/>
      <c r="DQ5" s="115"/>
      <c r="DR5" s="115"/>
      <c r="DS5" s="115"/>
      <c r="DT5" s="115"/>
      <c r="DU5" s="115"/>
      <c r="DV5" s="115"/>
      <c r="DW5" s="115"/>
      <c r="DX5" s="115"/>
      <c r="DY5" s="115"/>
      <c r="DZ5" s="115"/>
      <c r="EA5" s="115"/>
      <c r="EB5" s="115"/>
      <c r="EC5" s="115"/>
      <c r="ED5" s="115"/>
      <c r="EE5" s="115"/>
      <c r="EF5" s="115"/>
      <c r="EG5" s="115"/>
      <c r="EH5" s="115"/>
      <c r="EI5" s="115"/>
      <c r="EJ5" s="115"/>
      <c r="EK5" s="115"/>
      <c r="EL5" s="115"/>
      <c r="EM5" s="115"/>
      <c r="EN5" s="115"/>
      <c r="EO5" s="115"/>
      <c r="EP5" s="115"/>
      <c r="EQ5" s="115"/>
      <c r="ER5" s="115"/>
      <c r="ES5" s="115"/>
      <c r="ET5" s="115"/>
      <c r="EU5" s="115"/>
      <c r="EV5" s="115"/>
      <c r="EW5" s="115"/>
      <c r="EX5" s="115"/>
      <c r="EY5" s="115"/>
      <c r="EZ5" s="115"/>
      <c r="FA5" s="115"/>
      <c r="FB5" s="115"/>
      <c r="FC5" s="115"/>
      <c r="FD5" s="115"/>
      <c r="FE5" s="115"/>
      <c r="FF5" s="115"/>
      <c r="FG5" s="115"/>
      <c r="FH5" s="115"/>
      <c r="FI5" s="115"/>
      <c r="FJ5" s="115"/>
      <c r="FK5" s="115"/>
      <c r="FL5" s="115"/>
      <c r="FM5" s="115"/>
      <c r="FN5" s="115"/>
      <c r="FO5" s="115"/>
      <c r="FP5" s="115"/>
      <c r="FQ5" s="115"/>
      <c r="FR5" s="115"/>
      <c r="FS5" s="115"/>
      <c r="FT5" s="115"/>
      <c r="FU5" s="115"/>
      <c r="FV5" s="115"/>
      <c r="FW5" s="115"/>
      <c r="FX5" s="115"/>
      <c r="FY5" s="115"/>
      <c r="FZ5" s="115"/>
      <c r="GA5" s="115"/>
      <c r="GB5" s="115"/>
      <c r="GC5" s="115"/>
      <c r="GD5" s="115"/>
      <c r="GE5" s="115"/>
      <c r="GF5" s="115"/>
      <c r="GG5" s="115"/>
      <c r="GH5" s="115"/>
      <c r="GI5" s="115"/>
      <c r="GJ5" s="115"/>
      <c r="GK5" s="115"/>
      <c r="GL5" s="115"/>
      <c r="GM5" s="115"/>
      <c r="GN5" s="115"/>
      <c r="GO5" s="115"/>
      <c r="GP5" s="115"/>
      <c r="GQ5" s="115"/>
      <c r="GR5" s="115"/>
      <c r="GS5" s="115"/>
      <c r="GT5" s="115"/>
      <c r="GU5" s="115"/>
      <c r="GV5" s="115"/>
      <c r="GW5" s="115"/>
      <c r="GX5" s="115"/>
      <c r="GY5" s="115"/>
      <c r="GZ5" s="115"/>
      <c r="HA5" s="115"/>
      <c r="HB5" s="115"/>
      <c r="HC5" s="115"/>
      <c r="HD5" s="115"/>
      <c r="HE5" s="115"/>
      <c r="HF5" s="115"/>
      <c r="HG5" s="115"/>
      <c r="HH5" s="115"/>
      <c r="HI5" s="115"/>
      <c r="HJ5" s="115"/>
      <c r="HK5" s="115"/>
      <c r="HL5" s="115"/>
      <c r="HM5" s="115"/>
      <c r="HN5" s="115"/>
      <c r="HO5" s="115"/>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row>
    <row r="6" spans="1:248">
      <c r="A6" s="67"/>
      <c r="B6" s="4" t="s">
        <v>860</v>
      </c>
      <c r="C6" s="4"/>
      <c r="D6" s="4"/>
      <c r="E6" s="4"/>
      <c r="F6" s="4"/>
      <c r="G6" s="4"/>
      <c r="H6" s="4"/>
      <c r="I6" s="134"/>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c r="BK6" s="115"/>
      <c r="BL6" s="115"/>
      <c r="BM6" s="115"/>
      <c r="BN6" s="115"/>
      <c r="BO6" s="115"/>
      <c r="BP6" s="115"/>
      <c r="BQ6" s="115"/>
      <c r="BR6" s="115"/>
      <c r="BS6" s="115"/>
      <c r="BT6" s="115"/>
      <c r="BU6" s="115"/>
      <c r="BV6" s="115"/>
      <c r="BW6" s="115"/>
      <c r="BX6" s="115"/>
      <c r="BY6" s="115"/>
      <c r="BZ6" s="115"/>
      <c r="CA6" s="115"/>
      <c r="CB6" s="115"/>
      <c r="CC6" s="115"/>
      <c r="CD6" s="115"/>
      <c r="CE6" s="115"/>
      <c r="CF6" s="115"/>
      <c r="CG6" s="115"/>
      <c r="CH6" s="115"/>
      <c r="CI6" s="115"/>
      <c r="CJ6" s="115"/>
      <c r="CK6" s="115"/>
      <c r="CL6" s="115"/>
      <c r="CM6" s="115"/>
      <c r="CN6" s="115"/>
      <c r="CO6" s="115"/>
      <c r="CP6" s="115"/>
      <c r="CQ6" s="115"/>
      <c r="CR6" s="115"/>
      <c r="CS6" s="115"/>
      <c r="CT6" s="115"/>
      <c r="CU6" s="115"/>
      <c r="CV6" s="115"/>
      <c r="CW6" s="115"/>
      <c r="CX6" s="115"/>
      <c r="CY6" s="115"/>
      <c r="CZ6" s="115"/>
      <c r="DA6" s="115"/>
      <c r="DB6" s="115"/>
      <c r="DC6" s="115"/>
      <c r="DD6" s="115"/>
      <c r="DE6" s="115"/>
      <c r="DF6" s="115"/>
      <c r="DG6" s="115"/>
      <c r="DH6" s="115"/>
      <c r="DI6" s="115"/>
      <c r="DJ6" s="115"/>
      <c r="DK6" s="115"/>
      <c r="DL6" s="115"/>
      <c r="DM6" s="115"/>
      <c r="DN6" s="115"/>
      <c r="DO6" s="115"/>
      <c r="DP6" s="115"/>
      <c r="DQ6" s="115"/>
      <c r="DR6" s="115"/>
      <c r="DS6" s="115"/>
      <c r="DT6" s="115"/>
      <c r="DU6" s="115"/>
      <c r="DV6" s="115"/>
      <c r="DW6" s="115"/>
      <c r="DX6" s="115"/>
      <c r="DY6" s="115"/>
      <c r="DZ6" s="115"/>
      <c r="EA6" s="115"/>
      <c r="EB6" s="115"/>
      <c r="EC6" s="115"/>
      <c r="ED6" s="115"/>
      <c r="EE6" s="115"/>
      <c r="EF6" s="115"/>
      <c r="EG6" s="115"/>
      <c r="EH6" s="115"/>
      <c r="EI6" s="115"/>
      <c r="EJ6" s="115"/>
      <c r="EK6" s="115"/>
      <c r="EL6" s="115"/>
      <c r="EM6" s="115"/>
      <c r="EN6" s="115"/>
      <c r="EO6" s="115"/>
      <c r="EP6" s="115"/>
      <c r="EQ6" s="115"/>
      <c r="ER6" s="115"/>
      <c r="ES6" s="115"/>
      <c r="ET6" s="115"/>
      <c r="EU6" s="115"/>
      <c r="EV6" s="115"/>
      <c r="EW6" s="115"/>
      <c r="EX6" s="115"/>
      <c r="EY6" s="115"/>
      <c r="EZ6" s="115"/>
      <c r="FA6" s="115"/>
      <c r="FB6" s="115"/>
      <c r="FC6" s="115"/>
      <c r="FD6" s="115"/>
      <c r="FE6" s="115"/>
      <c r="FF6" s="115"/>
      <c r="FG6" s="115"/>
      <c r="FH6" s="115"/>
      <c r="FI6" s="115"/>
      <c r="FJ6" s="115"/>
      <c r="FK6" s="115"/>
      <c r="FL6" s="115"/>
      <c r="FM6" s="115"/>
      <c r="FN6" s="115"/>
      <c r="FO6" s="115"/>
      <c r="FP6" s="115"/>
      <c r="FQ6" s="115"/>
      <c r="FR6" s="115"/>
      <c r="FS6" s="115"/>
      <c r="FT6" s="115"/>
      <c r="FU6" s="115"/>
      <c r="FV6" s="115"/>
      <c r="FW6" s="115"/>
      <c r="FX6" s="115"/>
      <c r="FY6" s="115"/>
      <c r="FZ6" s="115"/>
      <c r="GA6" s="115"/>
      <c r="GB6" s="115"/>
      <c r="GC6" s="115"/>
      <c r="GD6" s="115"/>
      <c r="GE6" s="115"/>
      <c r="GF6" s="115"/>
      <c r="GG6" s="115"/>
      <c r="GH6" s="115"/>
      <c r="GI6" s="115"/>
      <c r="GJ6" s="115"/>
      <c r="GK6" s="115"/>
      <c r="GL6" s="115"/>
      <c r="GM6" s="115"/>
      <c r="GN6" s="115"/>
      <c r="GO6" s="115"/>
      <c r="GP6" s="115"/>
      <c r="GQ6" s="115"/>
      <c r="GR6" s="115"/>
      <c r="GS6" s="115"/>
      <c r="GT6" s="115"/>
      <c r="GU6" s="115"/>
      <c r="GV6" s="115"/>
      <c r="GW6" s="115"/>
      <c r="GX6" s="115"/>
      <c r="GY6" s="115"/>
      <c r="GZ6" s="115"/>
      <c r="HA6" s="115"/>
      <c r="HB6" s="115"/>
      <c r="HC6" s="115"/>
      <c r="HD6" s="115"/>
      <c r="HE6" s="115"/>
      <c r="HF6" s="115"/>
      <c r="HG6" s="115"/>
      <c r="HH6" s="115"/>
      <c r="HI6" s="115"/>
      <c r="HJ6" s="115"/>
      <c r="HK6" s="115"/>
      <c r="HL6" s="115"/>
      <c r="HM6" s="115"/>
      <c r="HN6" s="115"/>
      <c r="HO6" s="115"/>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row>
    <row r="7" spans="1:248">
      <c r="A7" s="67"/>
      <c r="B7" s="4" t="s">
        <v>861</v>
      </c>
      <c r="C7" s="4"/>
      <c r="D7" s="4"/>
      <c r="E7" s="4"/>
      <c r="F7" s="4"/>
      <c r="G7" s="4"/>
      <c r="H7" s="4"/>
      <c r="I7" s="134"/>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L7" s="115"/>
      <c r="BM7" s="115"/>
      <c r="BN7" s="115"/>
      <c r="BO7" s="115"/>
      <c r="BP7" s="115"/>
      <c r="BQ7" s="115"/>
      <c r="BR7" s="115"/>
      <c r="BS7" s="115"/>
      <c r="BT7" s="115"/>
      <c r="BU7" s="115"/>
      <c r="BV7" s="115"/>
      <c r="BW7" s="115"/>
      <c r="BX7" s="115"/>
      <c r="BY7" s="115"/>
      <c r="BZ7" s="115"/>
      <c r="CA7" s="115"/>
      <c r="CB7" s="115"/>
      <c r="CC7" s="115"/>
      <c r="CD7" s="115"/>
      <c r="CE7" s="115"/>
      <c r="CF7" s="115"/>
      <c r="CG7" s="115"/>
      <c r="CH7" s="115"/>
      <c r="CI7" s="115"/>
      <c r="CJ7" s="115"/>
      <c r="CK7" s="115"/>
      <c r="CL7" s="115"/>
      <c r="CM7" s="115"/>
      <c r="CN7" s="115"/>
      <c r="CO7" s="115"/>
      <c r="CP7" s="115"/>
      <c r="CQ7" s="115"/>
      <c r="CR7" s="115"/>
      <c r="CS7" s="115"/>
      <c r="CT7" s="115"/>
      <c r="CU7" s="115"/>
      <c r="CV7" s="115"/>
      <c r="CW7" s="115"/>
      <c r="CX7" s="115"/>
      <c r="CY7" s="115"/>
      <c r="CZ7" s="115"/>
      <c r="DA7" s="115"/>
      <c r="DB7" s="115"/>
      <c r="DC7" s="115"/>
      <c r="DD7" s="115"/>
      <c r="DE7" s="115"/>
      <c r="DF7" s="115"/>
      <c r="DG7" s="115"/>
      <c r="DH7" s="115"/>
      <c r="DI7" s="115"/>
      <c r="DJ7" s="115"/>
      <c r="DK7" s="115"/>
      <c r="DL7" s="115"/>
      <c r="DM7" s="115"/>
      <c r="DN7" s="115"/>
      <c r="DO7" s="115"/>
      <c r="DP7" s="115"/>
      <c r="DQ7" s="115"/>
      <c r="DR7" s="115"/>
      <c r="DS7" s="115"/>
      <c r="DT7" s="115"/>
      <c r="DU7" s="115"/>
      <c r="DV7" s="115"/>
      <c r="DW7" s="115"/>
      <c r="DX7" s="115"/>
      <c r="DY7" s="115"/>
      <c r="DZ7" s="115"/>
      <c r="EA7" s="115"/>
      <c r="EB7" s="115"/>
      <c r="EC7" s="115"/>
      <c r="ED7" s="115"/>
      <c r="EE7" s="115"/>
      <c r="EF7" s="115"/>
      <c r="EG7" s="115"/>
      <c r="EH7" s="115"/>
      <c r="EI7" s="115"/>
      <c r="EJ7" s="115"/>
      <c r="EK7" s="115"/>
      <c r="EL7" s="115"/>
      <c r="EM7" s="115"/>
      <c r="EN7" s="115"/>
      <c r="EO7" s="115"/>
      <c r="EP7" s="115"/>
      <c r="EQ7" s="115"/>
      <c r="ER7" s="115"/>
      <c r="ES7" s="115"/>
      <c r="ET7" s="115"/>
      <c r="EU7" s="115"/>
      <c r="EV7" s="115"/>
      <c r="EW7" s="115"/>
      <c r="EX7" s="115"/>
      <c r="EY7" s="115"/>
      <c r="EZ7" s="115"/>
      <c r="FA7" s="115"/>
      <c r="FB7" s="115"/>
      <c r="FC7" s="115"/>
      <c r="FD7" s="115"/>
      <c r="FE7" s="115"/>
      <c r="FF7" s="115"/>
      <c r="FG7" s="115"/>
      <c r="FH7" s="115"/>
      <c r="FI7" s="115"/>
      <c r="FJ7" s="115"/>
      <c r="FK7" s="115"/>
      <c r="FL7" s="115"/>
      <c r="FM7" s="115"/>
      <c r="FN7" s="115"/>
      <c r="FO7" s="115"/>
      <c r="FP7" s="115"/>
      <c r="FQ7" s="115"/>
      <c r="FR7" s="115"/>
      <c r="FS7" s="115"/>
      <c r="FT7" s="115"/>
      <c r="FU7" s="115"/>
      <c r="FV7" s="115"/>
      <c r="FW7" s="115"/>
      <c r="FX7" s="115"/>
      <c r="FY7" s="115"/>
      <c r="FZ7" s="115"/>
      <c r="GA7" s="115"/>
      <c r="GB7" s="115"/>
      <c r="GC7" s="115"/>
      <c r="GD7" s="115"/>
      <c r="GE7" s="115"/>
      <c r="GF7" s="115"/>
      <c r="GG7" s="115"/>
      <c r="GH7" s="115"/>
      <c r="GI7" s="115"/>
      <c r="GJ7" s="115"/>
      <c r="GK7" s="115"/>
      <c r="GL7" s="115"/>
      <c r="GM7" s="115"/>
      <c r="GN7" s="115"/>
      <c r="GO7" s="115"/>
      <c r="GP7" s="115"/>
      <c r="GQ7" s="115"/>
      <c r="GR7" s="115"/>
      <c r="GS7" s="115"/>
      <c r="GT7" s="115"/>
      <c r="GU7" s="115"/>
      <c r="GV7" s="115"/>
      <c r="GW7" s="115"/>
      <c r="GX7" s="115"/>
      <c r="GY7" s="115"/>
      <c r="GZ7" s="115"/>
      <c r="HA7" s="115"/>
      <c r="HB7" s="115"/>
      <c r="HC7" s="115"/>
      <c r="HD7" s="115"/>
      <c r="HE7" s="115"/>
      <c r="HF7" s="115"/>
      <c r="HG7" s="115"/>
      <c r="HH7" s="115"/>
      <c r="HI7" s="115"/>
      <c r="HJ7" s="115"/>
      <c r="HK7" s="115"/>
      <c r="HL7" s="115"/>
      <c r="HM7" s="115"/>
      <c r="HN7" s="115"/>
      <c r="HO7" s="115"/>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row>
    <row r="8" spans="1:248">
      <c r="A8" s="67"/>
      <c r="B8" s="4" t="s">
        <v>238</v>
      </c>
      <c r="C8" s="4"/>
      <c r="D8" s="4"/>
      <c r="E8" s="4"/>
      <c r="F8" s="4"/>
      <c r="G8" s="4"/>
      <c r="H8" s="4"/>
      <c r="I8" s="134"/>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c r="CC8" s="115"/>
      <c r="CD8" s="115"/>
      <c r="CE8" s="115"/>
      <c r="CF8" s="115"/>
      <c r="CG8" s="115"/>
      <c r="CH8" s="115"/>
      <c r="CI8" s="115"/>
      <c r="CJ8" s="115"/>
      <c r="CK8" s="115"/>
      <c r="CL8" s="115"/>
      <c r="CM8" s="115"/>
      <c r="CN8" s="115"/>
      <c r="CO8" s="115"/>
      <c r="CP8" s="115"/>
      <c r="CQ8" s="115"/>
      <c r="CR8" s="115"/>
      <c r="CS8" s="115"/>
      <c r="CT8" s="115"/>
      <c r="CU8" s="115"/>
      <c r="CV8" s="115"/>
      <c r="CW8" s="115"/>
      <c r="CX8" s="115"/>
      <c r="CY8" s="115"/>
      <c r="CZ8" s="115"/>
      <c r="DA8" s="115"/>
      <c r="DB8" s="115"/>
      <c r="DC8" s="115"/>
      <c r="DD8" s="115"/>
      <c r="DE8" s="115"/>
      <c r="DF8" s="115"/>
      <c r="DG8" s="115"/>
      <c r="DH8" s="115"/>
      <c r="DI8" s="115"/>
      <c r="DJ8" s="115"/>
      <c r="DK8" s="115"/>
      <c r="DL8" s="115"/>
      <c r="DM8" s="115"/>
      <c r="DN8" s="115"/>
      <c r="DO8" s="115"/>
      <c r="DP8" s="115"/>
      <c r="DQ8" s="115"/>
      <c r="DR8" s="115"/>
      <c r="DS8" s="115"/>
      <c r="DT8" s="115"/>
      <c r="DU8" s="115"/>
      <c r="DV8" s="115"/>
      <c r="DW8" s="115"/>
      <c r="DX8" s="115"/>
      <c r="DY8" s="115"/>
      <c r="DZ8" s="115"/>
      <c r="EA8" s="115"/>
      <c r="EB8" s="115"/>
      <c r="EC8" s="115"/>
      <c r="ED8" s="115"/>
      <c r="EE8" s="115"/>
      <c r="EF8" s="115"/>
      <c r="EG8" s="115"/>
      <c r="EH8" s="115"/>
      <c r="EI8" s="115"/>
      <c r="EJ8" s="115"/>
      <c r="EK8" s="115"/>
      <c r="EL8" s="115"/>
      <c r="EM8" s="115"/>
      <c r="EN8" s="115"/>
      <c r="EO8" s="115"/>
      <c r="EP8" s="115"/>
      <c r="EQ8" s="115"/>
      <c r="ER8" s="115"/>
      <c r="ES8" s="115"/>
      <c r="ET8" s="115"/>
      <c r="EU8" s="115"/>
      <c r="EV8" s="115"/>
      <c r="EW8" s="115"/>
      <c r="EX8" s="115"/>
      <c r="EY8" s="115"/>
      <c r="EZ8" s="115"/>
      <c r="FA8" s="115"/>
      <c r="FB8" s="115"/>
      <c r="FC8" s="115"/>
      <c r="FD8" s="115"/>
      <c r="FE8" s="115"/>
      <c r="FF8" s="115"/>
      <c r="FG8" s="115"/>
      <c r="FH8" s="115"/>
      <c r="FI8" s="115"/>
      <c r="FJ8" s="115"/>
      <c r="FK8" s="115"/>
      <c r="FL8" s="115"/>
      <c r="FM8" s="115"/>
      <c r="FN8" s="115"/>
      <c r="FO8" s="115"/>
      <c r="FP8" s="115"/>
      <c r="FQ8" s="115"/>
      <c r="FR8" s="115"/>
      <c r="FS8" s="115"/>
      <c r="FT8" s="115"/>
      <c r="FU8" s="115"/>
      <c r="FV8" s="115"/>
      <c r="FW8" s="115"/>
      <c r="FX8" s="115"/>
      <c r="FY8" s="115"/>
      <c r="FZ8" s="115"/>
      <c r="GA8" s="115"/>
      <c r="GB8" s="115"/>
      <c r="GC8" s="115"/>
      <c r="GD8" s="115"/>
      <c r="GE8" s="115"/>
      <c r="GF8" s="115"/>
      <c r="GG8" s="115"/>
      <c r="GH8" s="115"/>
      <c r="GI8" s="115"/>
      <c r="GJ8" s="115"/>
      <c r="GK8" s="115"/>
      <c r="GL8" s="115"/>
      <c r="GM8" s="115"/>
      <c r="GN8" s="115"/>
      <c r="GO8" s="115"/>
      <c r="GP8" s="115"/>
      <c r="GQ8" s="115"/>
      <c r="GR8" s="115"/>
      <c r="GS8" s="115"/>
      <c r="GT8" s="115"/>
      <c r="GU8" s="115"/>
      <c r="GV8" s="115"/>
      <c r="GW8" s="115"/>
      <c r="GX8" s="115"/>
      <c r="GY8" s="115"/>
      <c r="GZ8" s="115"/>
      <c r="HA8" s="115"/>
      <c r="HB8" s="115"/>
      <c r="HC8" s="115"/>
      <c r="HD8" s="115"/>
      <c r="HE8" s="115"/>
      <c r="HF8" s="115"/>
      <c r="HG8" s="115"/>
      <c r="HH8" s="115"/>
      <c r="HI8" s="115"/>
      <c r="HJ8" s="115"/>
      <c r="HK8" s="115"/>
      <c r="HL8" s="115"/>
      <c r="HM8" s="115"/>
      <c r="HN8" s="115"/>
      <c r="HO8" s="115"/>
      <c r="HP8" s="115"/>
      <c r="HQ8" s="115"/>
      <c r="HR8" s="115"/>
      <c r="HS8" s="115"/>
      <c r="HT8" s="115"/>
      <c r="HU8" s="115"/>
      <c r="HV8" s="115"/>
      <c r="HW8" s="115"/>
      <c r="HX8" s="115"/>
      <c r="HY8" s="115"/>
      <c r="HZ8" s="115"/>
      <c r="IA8" s="115"/>
      <c r="IB8" s="115"/>
      <c r="IC8" s="115"/>
      <c r="ID8" s="115"/>
      <c r="IE8" s="115"/>
      <c r="IF8" s="115"/>
      <c r="IG8" s="115"/>
      <c r="IH8" s="115"/>
      <c r="II8" s="115"/>
      <c r="IJ8" s="115"/>
      <c r="IK8" s="115"/>
      <c r="IL8" s="115"/>
      <c r="IM8" s="115"/>
      <c r="IN8" s="115"/>
    </row>
    <row r="9" spans="1:248">
      <c r="A9" s="67"/>
      <c r="B9" s="4" t="s">
        <v>239</v>
      </c>
      <c r="C9" s="4"/>
      <c r="D9" s="4"/>
      <c r="E9" s="4"/>
      <c r="F9" s="4"/>
      <c r="G9" s="4"/>
      <c r="H9" s="4"/>
      <c r="I9" s="134"/>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5"/>
      <c r="BZ9" s="115"/>
      <c r="CA9" s="115"/>
      <c r="CB9" s="115"/>
      <c r="CC9" s="115"/>
      <c r="CD9" s="115"/>
      <c r="CE9" s="115"/>
      <c r="CF9" s="115"/>
      <c r="CG9" s="115"/>
      <c r="CH9" s="115"/>
      <c r="CI9" s="115"/>
      <c r="CJ9" s="115"/>
      <c r="CK9" s="115"/>
      <c r="CL9" s="115"/>
      <c r="CM9" s="115"/>
      <c r="CN9" s="115"/>
      <c r="CO9" s="115"/>
      <c r="CP9" s="115"/>
      <c r="CQ9" s="115"/>
      <c r="CR9" s="115"/>
      <c r="CS9" s="115"/>
      <c r="CT9" s="115"/>
      <c r="CU9" s="115"/>
      <c r="CV9" s="115"/>
      <c r="CW9" s="115"/>
      <c r="CX9" s="115"/>
      <c r="CY9" s="115"/>
      <c r="CZ9" s="115"/>
      <c r="DA9" s="115"/>
      <c r="DB9" s="115"/>
      <c r="DC9" s="115"/>
      <c r="DD9" s="115"/>
      <c r="DE9" s="115"/>
      <c r="DF9" s="115"/>
      <c r="DG9" s="115"/>
      <c r="DH9" s="115"/>
      <c r="DI9" s="115"/>
      <c r="DJ9" s="115"/>
      <c r="DK9" s="115"/>
      <c r="DL9" s="115"/>
      <c r="DM9" s="115"/>
      <c r="DN9" s="115"/>
      <c r="DO9" s="115"/>
      <c r="DP9" s="115"/>
      <c r="DQ9" s="115"/>
      <c r="DR9" s="115"/>
      <c r="DS9" s="115"/>
      <c r="DT9" s="115"/>
      <c r="DU9" s="115"/>
      <c r="DV9" s="115"/>
      <c r="DW9" s="115"/>
      <c r="DX9" s="115"/>
      <c r="DY9" s="115"/>
      <c r="DZ9" s="115"/>
      <c r="EA9" s="115"/>
      <c r="EB9" s="115"/>
      <c r="EC9" s="115"/>
      <c r="ED9" s="115"/>
      <c r="EE9" s="115"/>
      <c r="EF9" s="115"/>
      <c r="EG9" s="115"/>
      <c r="EH9" s="115"/>
      <c r="EI9" s="115"/>
      <c r="EJ9" s="115"/>
      <c r="EK9" s="115"/>
      <c r="EL9" s="115"/>
      <c r="EM9" s="115"/>
      <c r="EN9" s="115"/>
      <c r="EO9" s="115"/>
      <c r="EP9" s="115"/>
      <c r="EQ9" s="115"/>
      <c r="ER9" s="115"/>
      <c r="ES9" s="115"/>
      <c r="ET9" s="115"/>
      <c r="EU9" s="115"/>
      <c r="EV9" s="115"/>
      <c r="EW9" s="115"/>
      <c r="EX9" s="115"/>
      <c r="EY9" s="115"/>
      <c r="EZ9" s="115"/>
      <c r="FA9" s="115"/>
      <c r="FB9" s="115"/>
      <c r="FC9" s="115"/>
      <c r="FD9" s="115"/>
      <c r="FE9" s="115"/>
      <c r="FF9" s="115"/>
      <c r="FG9" s="115"/>
      <c r="FH9" s="115"/>
      <c r="FI9" s="115"/>
      <c r="FJ9" s="115"/>
      <c r="FK9" s="115"/>
      <c r="FL9" s="115"/>
      <c r="FM9" s="115"/>
      <c r="FN9" s="115"/>
      <c r="FO9" s="115"/>
      <c r="FP9" s="115"/>
      <c r="FQ9" s="115"/>
      <c r="FR9" s="115"/>
      <c r="FS9" s="115"/>
      <c r="FT9" s="115"/>
      <c r="FU9" s="115"/>
      <c r="FV9" s="115"/>
      <c r="FW9" s="115"/>
      <c r="FX9" s="115"/>
      <c r="FY9" s="115"/>
      <c r="FZ9" s="115"/>
      <c r="GA9" s="115"/>
      <c r="GB9" s="115"/>
      <c r="GC9" s="115"/>
      <c r="GD9" s="115"/>
      <c r="GE9" s="115"/>
      <c r="GF9" s="115"/>
      <c r="GG9" s="115"/>
      <c r="GH9" s="115"/>
      <c r="GI9" s="115"/>
      <c r="GJ9" s="115"/>
      <c r="GK9" s="115"/>
      <c r="GL9" s="115"/>
      <c r="GM9" s="115"/>
      <c r="GN9" s="115"/>
      <c r="GO9" s="115"/>
      <c r="GP9" s="115"/>
      <c r="GQ9" s="115"/>
      <c r="GR9" s="115"/>
      <c r="GS9" s="115"/>
      <c r="GT9" s="115"/>
      <c r="GU9" s="115"/>
      <c r="GV9" s="115"/>
      <c r="GW9" s="115"/>
      <c r="GX9" s="115"/>
      <c r="GY9" s="115"/>
      <c r="GZ9" s="115"/>
      <c r="HA9" s="115"/>
      <c r="HB9" s="115"/>
      <c r="HC9" s="115"/>
      <c r="HD9" s="115"/>
      <c r="HE9" s="115"/>
      <c r="HF9" s="115"/>
      <c r="HG9" s="115"/>
      <c r="HH9" s="115"/>
      <c r="HI9" s="115"/>
      <c r="HJ9" s="115"/>
      <c r="HK9" s="115"/>
      <c r="HL9" s="115"/>
      <c r="HM9" s="115"/>
      <c r="HN9" s="115"/>
      <c r="HO9" s="115"/>
      <c r="HP9" s="115"/>
      <c r="HQ9" s="115"/>
      <c r="HR9" s="115"/>
      <c r="HS9" s="115"/>
      <c r="HT9" s="115"/>
      <c r="HU9" s="115"/>
      <c r="HV9" s="115"/>
      <c r="HW9" s="115"/>
      <c r="HX9" s="115"/>
      <c r="HY9" s="115"/>
      <c r="HZ9" s="115"/>
      <c r="IA9" s="115"/>
      <c r="IB9" s="115"/>
      <c r="IC9" s="115"/>
      <c r="ID9" s="115"/>
      <c r="IE9" s="115"/>
      <c r="IF9" s="115"/>
      <c r="IG9" s="115"/>
      <c r="IH9" s="115"/>
      <c r="II9" s="115"/>
      <c r="IJ9" s="115"/>
      <c r="IK9" s="115"/>
      <c r="IL9" s="115"/>
      <c r="IM9" s="115"/>
      <c r="IN9" s="115"/>
    </row>
    <row r="10" spans="1:248">
      <c r="A10" s="67"/>
      <c r="B10" s="4" t="s">
        <v>240</v>
      </c>
      <c r="C10" s="4"/>
      <c r="D10" s="4"/>
      <c r="E10" s="4"/>
      <c r="F10" s="4"/>
      <c r="G10" s="4"/>
      <c r="H10" s="4"/>
      <c r="I10" s="134"/>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5"/>
      <c r="CN10" s="115"/>
      <c r="CO10" s="115"/>
      <c r="CP10" s="115"/>
      <c r="CQ10" s="115"/>
      <c r="CR10" s="115"/>
      <c r="CS10" s="115"/>
      <c r="CT10" s="115"/>
      <c r="CU10" s="115"/>
      <c r="CV10" s="115"/>
      <c r="CW10" s="115"/>
      <c r="CX10" s="115"/>
      <c r="CY10" s="115"/>
      <c r="CZ10" s="115"/>
      <c r="DA10" s="115"/>
      <c r="DB10" s="115"/>
      <c r="DC10" s="115"/>
      <c r="DD10" s="115"/>
      <c r="DE10" s="115"/>
      <c r="DF10" s="115"/>
      <c r="DG10" s="115"/>
      <c r="DH10" s="115"/>
      <c r="DI10" s="115"/>
      <c r="DJ10" s="115"/>
      <c r="DK10" s="115"/>
      <c r="DL10" s="115"/>
      <c r="DM10" s="115"/>
      <c r="DN10" s="115"/>
      <c r="DO10" s="115"/>
      <c r="DP10" s="115"/>
      <c r="DQ10" s="115"/>
      <c r="DR10" s="115"/>
      <c r="DS10" s="115"/>
      <c r="DT10" s="115"/>
      <c r="DU10" s="115"/>
      <c r="DV10" s="115"/>
      <c r="DW10" s="115"/>
      <c r="DX10" s="115"/>
      <c r="DY10" s="115"/>
      <c r="DZ10" s="115"/>
      <c r="EA10" s="115"/>
      <c r="EB10" s="115"/>
      <c r="EC10" s="115"/>
      <c r="ED10" s="115"/>
      <c r="EE10" s="115"/>
      <c r="EF10" s="115"/>
      <c r="EG10" s="115"/>
      <c r="EH10" s="115"/>
      <c r="EI10" s="115"/>
      <c r="EJ10" s="115"/>
      <c r="EK10" s="115"/>
      <c r="EL10" s="115"/>
      <c r="EM10" s="115"/>
      <c r="EN10" s="115"/>
      <c r="EO10" s="115"/>
      <c r="EP10" s="115"/>
      <c r="EQ10" s="115"/>
      <c r="ER10" s="115"/>
      <c r="ES10" s="115"/>
      <c r="ET10" s="115"/>
      <c r="EU10" s="115"/>
      <c r="EV10" s="115"/>
      <c r="EW10" s="115"/>
      <c r="EX10" s="115"/>
      <c r="EY10" s="115"/>
      <c r="EZ10" s="115"/>
      <c r="FA10" s="115"/>
      <c r="FB10" s="115"/>
      <c r="FC10" s="115"/>
      <c r="FD10" s="115"/>
      <c r="FE10" s="115"/>
      <c r="FF10" s="115"/>
      <c r="FG10" s="115"/>
      <c r="FH10" s="115"/>
      <c r="FI10" s="115"/>
      <c r="FJ10" s="115"/>
      <c r="FK10" s="115"/>
      <c r="FL10" s="115"/>
      <c r="FM10" s="115"/>
      <c r="FN10" s="115"/>
      <c r="FO10" s="115"/>
      <c r="FP10" s="115"/>
      <c r="FQ10" s="115"/>
      <c r="FR10" s="115"/>
      <c r="FS10" s="115"/>
      <c r="FT10" s="115"/>
      <c r="FU10" s="115"/>
      <c r="FV10" s="115"/>
      <c r="FW10" s="115"/>
      <c r="FX10" s="115"/>
      <c r="FY10" s="115"/>
      <c r="FZ10" s="115"/>
      <c r="GA10" s="115"/>
      <c r="GB10" s="115"/>
      <c r="GC10" s="115"/>
      <c r="GD10" s="115"/>
      <c r="GE10" s="115"/>
      <c r="GF10" s="115"/>
      <c r="GG10" s="115"/>
      <c r="GH10" s="115"/>
      <c r="GI10" s="115"/>
      <c r="GJ10" s="115"/>
      <c r="GK10" s="115"/>
      <c r="GL10" s="115"/>
      <c r="GM10" s="115"/>
      <c r="GN10" s="115"/>
      <c r="GO10" s="115"/>
      <c r="GP10" s="115"/>
      <c r="GQ10" s="115"/>
      <c r="GR10" s="115"/>
      <c r="GS10" s="115"/>
      <c r="GT10" s="115"/>
      <c r="GU10" s="115"/>
      <c r="GV10" s="115"/>
      <c r="GW10" s="115"/>
      <c r="GX10" s="115"/>
      <c r="GY10" s="115"/>
      <c r="GZ10" s="115"/>
      <c r="HA10" s="115"/>
      <c r="HB10" s="115"/>
      <c r="HC10" s="115"/>
      <c r="HD10" s="115"/>
      <c r="HE10" s="115"/>
      <c r="HF10" s="115"/>
      <c r="HG10" s="115"/>
      <c r="HH10" s="115"/>
      <c r="HI10" s="115"/>
      <c r="HJ10" s="115"/>
      <c r="HK10" s="115"/>
      <c r="HL10" s="115"/>
      <c r="HM10" s="115"/>
      <c r="HN10" s="115"/>
      <c r="HO10" s="115"/>
      <c r="HP10" s="115"/>
      <c r="HQ10" s="115"/>
      <c r="HR10" s="115"/>
      <c r="HS10" s="115"/>
      <c r="HT10" s="115"/>
      <c r="HU10" s="115"/>
      <c r="HV10" s="115"/>
      <c r="HW10" s="115"/>
      <c r="HX10" s="115"/>
      <c r="HY10" s="115"/>
      <c r="HZ10" s="115"/>
      <c r="IA10" s="115"/>
      <c r="IB10" s="115"/>
      <c r="IC10" s="115"/>
      <c r="ID10" s="115"/>
      <c r="IE10" s="115"/>
      <c r="IF10" s="115"/>
      <c r="IG10" s="115"/>
      <c r="IH10" s="115"/>
      <c r="II10" s="115"/>
      <c r="IJ10" s="115"/>
      <c r="IK10" s="115"/>
      <c r="IL10" s="115"/>
      <c r="IM10" s="115"/>
      <c r="IN10" s="115"/>
    </row>
    <row r="11" spans="1:248">
      <c r="A11" s="140"/>
      <c r="B11" s="371"/>
      <c r="C11" s="371"/>
      <c r="D11" s="371"/>
      <c r="E11" s="371"/>
      <c r="F11" s="371"/>
      <c r="G11" s="371"/>
      <c r="H11" s="371"/>
      <c r="I11" s="372"/>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L11" s="115"/>
      <c r="BM11" s="115"/>
      <c r="BN11" s="115"/>
      <c r="BO11" s="115"/>
      <c r="BP11" s="115"/>
      <c r="BQ11" s="115"/>
      <c r="BR11" s="115"/>
      <c r="BS11" s="115"/>
      <c r="BT11" s="115"/>
      <c r="BU11" s="115"/>
      <c r="BV11" s="115"/>
      <c r="BW11" s="115"/>
      <c r="BX11" s="115"/>
      <c r="BY11" s="115"/>
      <c r="BZ11" s="115"/>
      <c r="CA11" s="115"/>
      <c r="CB11" s="115"/>
      <c r="CC11" s="115"/>
      <c r="CD11" s="115"/>
      <c r="CE11" s="115"/>
      <c r="CF11" s="115"/>
      <c r="CG11" s="115"/>
      <c r="CH11" s="115"/>
      <c r="CI11" s="115"/>
      <c r="CJ11" s="115"/>
      <c r="CK11" s="115"/>
      <c r="CL11" s="115"/>
      <c r="CM11" s="115"/>
      <c r="CN11" s="115"/>
      <c r="CO11" s="115"/>
      <c r="CP11" s="115"/>
      <c r="CQ11" s="115"/>
      <c r="CR11" s="115"/>
      <c r="CS11" s="115"/>
      <c r="CT11" s="115"/>
      <c r="CU11" s="115"/>
      <c r="CV11" s="115"/>
      <c r="CW11" s="115"/>
      <c r="CX11" s="115"/>
      <c r="CY11" s="115"/>
      <c r="CZ11" s="115"/>
      <c r="DA11" s="115"/>
      <c r="DB11" s="115"/>
      <c r="DC11" s="115"/>
      <c r="DD11" s="115"/>
      <c r="DE11" s="115"/>
      <c r="DF11" s="115"/>
      <c r="DG11" s="115"/>
      <c r="DH11" s="115"/>
      <c r="DI11" s="115"/>
      <c r="DJ11" s="115"/>
      <c r="DK11" s="115"/>
      <c r="DL11" s="115"/>
      <c r="DM11" s="115"/>
      <c r="DN11" s="115"/>
      <c r="DO11" s="115"/>
      <c r="DP11" s="115"/>
      <c r="DQ11" s="115"/>
      <c r="DR11" s="115"/>
      <c r="DS11" s="115"/>
      <c r="DT11" s="115"/>
      <c r="DU11" s="115"/>
      <c r="DV11" s="115"/>
      <c r="DW11" s="115"/>
      <c r="DX11" s="115"/>
      <c r="DY11" s="115"/>
      <c r="DZ11" s="115"/>
      <c r="EA11" s="115"/>
      <c r="EB11" s="115"/>
      <c r="EC11" s="115"/>
      <c r="ED11" s="115"/>
      <c r="EE11" s="115"/>
      <c r="EF11" s="115"/>
      <c r="EG11" s="115"/>
      <c r="EH11" s="115"/>
      <c r="EI11" s="115"/>
      <c r="EJ11" s="115"/>
      <c r="EK11" s="115"/>
      <c r="EL11" s="115"/>
      <c r="EM11" s="115"/>
      <c r="EN11" s="115"/>
      <c r="EO11" s="115"/>
      <c r="EP11" s="115"/>
      <c r="EQ11" s="115"/>
      <c r="ER11" s="115"/>
      <c r="ES11" s="115"/>
      <c r="ET11" s="115"/>
      <c r="EU11" s="115"/>
      <c r="EV11" s="115"/>
      <c r="EW11" s="115"/>
      <c r="EX11" s="115"/>
      <c r="EY11" s="115"/>
      <c r="EZ11" s="115"/>
      <c r="FA11" s="115"/>
      <c r="FB11" s="115"/>
      <c r="FC11" s="115"/>
      <c r="FD11" s="115"/>
      <c r="FE11" s="115"/>
      <c r="FF11" s="115"/>
      <c r="FG11" s="115"/>
      <c r="FH11" s="115"/>
      <c r="FI11" s="115"/>
      <c r="FJ11" s="115"/>
      <c r="FK11" s="115"/>
      <c r="FL11" s="115"/>
      <c r="FM11" s="115"/>
      <c r="FN11" s="115"/>
      <c r="FO11" s="115"/>
      <c r="FP11" s="115"/>
      <c r="FQ11" s="115"/>
      <c r="FR11" s="115"/>
      <c r="FS11" s="115"/>
      <c r="FT11" s="115"/>
      <c r="FU11" s="115"/>
      <c r="FV11" s="115"/>
      <c r="FW11" s="115"/>
      <c r="FX11" s="115"/>
      <c r="FY11" s="115"/>
      <c r="FZ11" s="115"/>
      <c r="GA11" s="115"/>
      <c r="GB11" s="115"/>
      <c r="GC11" s="115"/>
      <c r="GD11" s="115"/>
      <c r="GE11" s="115"/>
      <c r="GF11" s="115"/>
      <c r="GG11" s="115"/>
      <c r="GH11" s="115"/>
      <c r="GI11" s="115"/>
      <c r="GJ11" s="115"/>
      <c r="GK11" s="115"/>
      <c r="GL11" s="115"/>
      <c r="GM11" s="115"/>
      <c r="GN11" s="115"/>
      <c r="GO11" s="115"/>
      <c r="GP11" s="115"/>
      <c r="GQ11" s="115"/>
      <c r="GR11" s="115"/>
      <c r="GS11" s="115"/>
      <c r="GT11" s="115"/>
      <c r="GU11" s="115"/>
      <c r="GV11" s="115"/>
      <c r="GW11" s="115"/>
      <c r="GX11" s="115"/>
      <c r="GY11" s="115"/>
      <c r="GZ11" s="115"/>
      <c r="HA11" s="115"/>
      <c r="HB11" s="115"/>
      <c r="HC11" s="115"/>
      <c r="HD11" s="115"/>
      <c r="HE11" s="115"/>
      <c r="HF11" s="115"/>
      <c r="HG11" s="115"/>
      <c r="HH11" s="115"/>
      <c r="HI11" s="115"/>
      <c r="HJ11" s="115"/>
      <c r="HK11" s="115"/>
      <c r="HL11" s="115"/>
      <c r="HM11" s="115"/>
      <c r="HN11" s="115"/>
      <c r="HO11" s="115"/>
      <c r="HP11" s="115"/>
      <c r="HQ11" s="115"/>
      <c r="HR11" s="115"/>
      <c r="HS11" s="115"/>
      <c r="HT11" s="115"/>
      <c r="HU11" s="115"/>
      <c r="HV11" s="115"/>
      <c r="HW11" s="115"/>
      <c r="HX11" s="115"/>
      <c r="HY11" s="115"/>
      <c r="HZ11" s="115"/>
      <c r="IA11" s="115"/>
      <c r="IB11" s="115"/>
      <c r="IC11" s="115"/>
      <c r="ID11" s="115"/>
      <c r="IE11" s="115"/>
      <c r="IF11" s="115"/>
      <c r="IG11" s="115"/>
      <c r="IH11" s="115"/>
      <c r="II11" s="115"/>
      <c r="IJ11" s="115"/>
      <c r="IK11" s="115"/>
      <c r="IL11" s="115"/>
      <c r="IM11" s="115"/>
      <c r="IN11" s="115"/>
    </row>
    <row r="12" spans="1:248">
      <c r="A12" s="67"/>
      <c r="B12" s="373"/>
      <c r="C12" s="26"/>
      <c r="D12" s="4"/>
      <c r="E12" s="26"/>
      <c r="F12" s="26"/>
      <c r="G12" s="26"/>
      <c r="H12" s="12" t="s">
        <v>241</v>
      </c>
      <c r="I12" s="39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5"/>
      <c r="CN12" s="115"/>
      <c r="CO12" s="115"/>
      <c r="CP12" s="115"/>
      <c r="CQ12" s="115"/>
      <c r="CR12" s="115"/>
      <c r="CS12" s="115"/>
      <c r="CT12" s="115"/>
      <c r="CU12" s="115"/>
      <c r="CV12" s="115"/>
      <c r="CW12" s="115"/>
      <c r="CX12" s="115"/>
      <c r="CY12" s="115"/>
      <c r="CZ12" s="115"/>
      <c r="DA12" s="115"/>
      <c r="DB12" s="115"/>
      <c r="DC12" s="115"/>
      <c r="DD12" s="115"/>
      <c r="DE12" s="115"/>
      <c r="DF12" s="115"/>
      <c r="DG12" s="115"/>
      <c r="DH12" s="115"/>
      <c r="DI12" s="115"/>
      <c r="DJ12" s="115"/>
      <c r="DK12" s="115"/>
      <c r="DL12" s="115"/>
      <c r="DM12" s="115"/>
      <c r="DN12" s="115"/>
      <c r="DO12" s="115"/>
      <c r="DP12" s="115"/>
      <c r="DQ12" s="115"/>
      <c r="DR12" s="115"/>
      <c r="DS12" s="115"/>
      <c r="DT12" s="115"/>
      <c r="DU12" s="115"/>
      <c r="DV12" s="115"/>
      <c r="DW12" s="115"/>
      <c r="DX12" s="115"/>
      <c r="DY12" s="115"/>
      <c r="DZ12" s="115"/>
      <c r="EA12" s="115"/>
      <c r="EB12" s="115"/>
      <c r="EC12" s="115"/>
      <c r="ED12" s="115"/>
      <c r="EE12" s="115"/>
      <c r="EF12" s="115"/>
      <c r="EG12" s="115"/>
      <c r="EH12" s="115"/>
      <c r="EI12" s="115"/>
      <c r="EJ12" s="115"/>
      <c r="EK12" s="115"/>
      <c r="EL12" s="115"/>
      <c r="EM12" s="115"/>
      <c r="EN12" s="115"/>
      <c r="EO12" s="115"/>
      <c r="EP12" s="115"/>
      <c r="EQ12" s="115"/>
      <c r="ER12" s="115"/>
      <c r="ES12" s="115"/>
      <c r="ET12" s="115"/>
      <c r="EU12" s="115"/>
      <c r="EV12" s="115"/>
      <c r="EW12" s="115"/>
      <c r="EX12" s="115"/>
      <c r="EY12" s="115"/>
      <c r="EZ12" s="115"/>
      <c r="FA12" s="115"/>
      <c r="FB12" s="115"/>
      <c r="FC12" s="115"/>
      <c r="FD12" s="115"/>
      <c r="FE12" s="115"/>
      <c r="FF12" s="115"/>
      <c r="FG12" s="115"/>
      <c r="FH12" s="115"/>
      <c r="FI12" s="115"/>
      <c r="FJ12" s="115"/>
      <c r="FK12" s="115"/>
      <c r="FL12" s="115"/>
      <c r="FM12" s="115"/>
      <c r="FN12" s="115"/>
      <c r="FO12" s="115"/>
      <c r="FP12" s="115"/>
      <c r="FQ12" s="115"/>
      <c r="FR12" s="115"/>
      <c r="FS12" s="115"/>
      <c r="FT12" s="115"/>
      <c r="FU12" s="115"/>
      <c r="FV12" s="115"/>
      <c r="FW12" s="115"/>
      <c r="FX12" s="115"/>
      <c r="FY12" s="115"/>
      <c r="FZ12" s="115"/>
      <c r="GA12" s="115"/>
      <c r="GB12" s="115"/>
      <c r="GC12" s="115"/>
      <c r="GD12" s="115"/>
      <c r="GE12" s="115"/>
      <c r="GF12" s="115"/>
      <c r="GG12" s="115"/>
      <c r="GH12" s="115"/>
      <c r="GI12" s="115"/>
      <c r="GJ12" s="115"/>
      <c r="GK12" s="115"/>
      <c r="GL12" s="115"/>
      <c r="GM12" s="115"/>
      <c r="GN12" s="115"/>
      <c r="GO12" s="115"/>
      <c r="GP12" s="115"/>
      <c r="GQ12" s="115"/>
      <c r="GR12" s="115"/>
      <c r="GS12" s="115"/>
      <c r="GT12" s="115"/>
      <c r="GU12" s="115"/>
      <c r="GV12" s="115"/>
      <c r="GW12" s="115"/>
      <c r="GX12" s="115"/>
      <c r="GY12" s="115"/>
      <c r="GZ12" s="115"/>
      <c r="HA12" s="115"/>
      <c r="HB12" s="115"/>
      <c r="HC12" s="115"/>
      <c r="HD12" s="115"/>
      <c r="HE12" s="115"/>
      <c r="HF12" s="115"/>
      <c r="HG12" s="115"/>
      <c r="HH12" s="115"/>
      <c r="HI12" s="115"/>
      <c r="HJ12" s="115"/>
      <c r="HK12" s="115"/>
      <c r="HL12" s="115"/>
      <c r="HM12" s="115"/>
      <c r="HN12" s="115"/>
      <c r="HO12" s="115"/>
      <c r="HP12" s="115"/>
      <c r="HQ12" s="115"/>
      <c r="HR12" s="115"/>
      <c r="HS12" s="115"/>
      <c r="HT12" s="115"/>
      <c r="HU12" s="115"/>
      <c r="HV12" s="115"/>
      <c r="HW12" s="115"/>
      <c r="HX12" s="115"/>
      <c r="HY12" s="115"/>
      <c r="HZ12" s="115"/>
      <c r="IA12" s="115"/>
      <c r="IB12" s="115"/>
      <c r="IC12" s="115"/>
      <c r="ID12" s="115"/>
      <c r="IE12" s="115"/>
      <c r="IF12" s="115"/>
      <c r="IG12" s="115"/>
      <c r="IH12" s="115"/>
      <c r="II12" s="115"/>
      <c r="IJ12" s="115"/>
      <c r="IK12" s="115"/>
      <c r="IL12" s="115"/>
      <c r="IM12" s="115"/>
      <c r="IN12" s="115"/>
    </row>
    <row r="13" spans="1:248">
      <c r="A13" s="67"/>
      <c r="B13" s="373"/>
      <c r="C13" s="53" t="s">
        <v>242</v>
      </c>
      <c r="D13" s="12" t="s">
        <v>649</v>
      </c>
      <c r="E13" s="866"/>
      <c r="F13" s="26"/>
      <c r="G13" s="26"/>
      <c r="H13" s="12" t="s">
        <v>243</v>
      </c>
      <c r="I13" s="39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row>
    <row r="14" spans="1:248">
      <c r="A14" s="67"/>
      <c r="B14" s="373"/>
      <c r="C14" s="53" t="s">
        <v>244</v>
      </c>
      <c r="D14" s="371"/>
      <c r="E14" s="1072"/>
      <c r="F14" s="26"/>
      <c r="G14" s="26"/>
      <c r="H14" s="371"/>
      <c r="I14" s="372"/>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c r="II14" s="115"/>
      <c r="IJ14" s="115"/>
      <c r="IK14" s="115"/>
      <c r="IL14" s="115"/>
      <c r="IM14" s="115"/>
      <c r="IN14" s="115"/>
    </row>
    <row r="15" spans="1:248">
      <c r="A15" s="67"/>
      <c r="B15" s="373"/>
      <c r="C15" s="53" t="s">
        <v>245</v>
      </c>
      <c r="D15" s="53" t="s">
        <v>107</v>
      </c>
      <c r="E15" s="53" t="s">
        <v>105</v>
      </c>
      <c r="F15" s="26"/>
      <c r="G15" s="53" t="s">
        <v>246</v>
      </c>
      <c r="H15" s="26"/>
      <c r="I15" s="412" t="s">
        <v>247</v>
      </c>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c r="BQ15" s="115"/>
      <c r="BR15" s="115"/>
      <c r="BS15" s="115"/>
      <c r="BT15" s="115"/>
      <c r="BU15" s="115"/>
      <c r="BV15" s="115"/>
      <c r="BW15" s="115"/>
      <c r="BX15" s="115"/>
      <c r="BY15" s="115"/>
      <c r="BZ15" s="115"/>
      <c r="CA15" s="115"/>
      <c r="CB15" s="115"/>
      <c r="CC15" s="115"/>
      <c r="CD15" s="115"/>
      <c r="CE15" s="115"/>
      <c r="CF15" s="115"/>
      <c r="CG15" s="115"/>
      <c r="CH15" s="115"/>
      <c r="CI15" s="115"/>
      <c r="CJ15" s="115"/>
      <c r="CK15" s="115"/>
      <c r="CL15" s="115"/>
      <c r="CM15" s="115"/>
      <c r="CN15" s="115"/>
      <c r="CO15" s="115"/>
      <c r="CP15" s="115"/>
      <c r="CQ15" s="115"/>
      <c r="CR15" s="115"/>
      <c r="CS15" s="115"/>
      <c r="CT15" s="115"/>
      <c r="CU15" s="115"/>
      <c r="CV15" s="115"/>
      <c r="CW15" s="115"/>
      <c r="CX15" s="115"/>
      <c r="CY15" s="115"/>
      <c r="CZ15" s="115"/>
      <c r="DA15" s="115"/>
      <c r="DB15" s="115"/>
      <c r="DC15" s="115"/>
      <c r="DD15" s="115"/>
      <c r="DE15" s="115"/>
      <c r="DF15" s="115"/>
      <c r="DG15" s="115"/>
      <c r="DH15" s="115"/>
      <c r="DI15" s="115"/>
      <c r="DJ15" s="115"/>
      <c r="DK15" s="115"/>
      <c r="DL15" s="115"/>
      <c r="DM15" s="115"/>
      <c r="DN15" s="115"/>
      <c r="DO15" s="115"/>
      <c r="DP15" s="115"/>
      <c r="DQ15" s="115"/>
      <c r="DR15" s="115"/>
      <c r="DS15" s="115"/>
      <c r="DT15" s="115"/>
      <c r="DU15" s="115"/>
      <c r="DV15" s="115"/>
      <c r="DW15" s="115"/>
      <c r="DX15" s="115"/>
      <c r="DY15" s="115"/>
      <c r="DZ15" s="115"/>
      <c r="EA15" s="115"/>
      <c r="EB15" s="115"/>
      <c r="EC15" s="115"/>
      <c r="ED15" s="115"/>
      <c r="EE15" s="115"/>
      <c r="EF15" s="115"/>
      <c r="EG15" s="115"/>
      <c r="EH15" s="115"/>
      <c r="EI15" s="115"/>
      <c r="EJ15" s="115"/>
      <c r="EK15" s="115"/>
      <c r="EL15" s="115"/>
      <c r="EM15" s="115"/>
      <c r="EN15" s="115"/>
      <c r="EO15" s="115"/>
      <c r="EP15" s="115"/>
      <c r="EQ15" s="115"/>
      <c r="ER15" s="115"/>
      <c r="ES15" s="115"/>
      <c r="ET15" s="115"/>
      <c r="EU15" s="115"/>
      <c r="EV15" s="115"/>
      <c r="EW15" s="115"/>
      <c r="EX15" s="115"/>
      <c r="EY15" s="115"/>
      <c r="EZ15" s="115"/>
      <c r="FA15" s="115"/>
      <c r="FB15" s="115"/>
      <c r="FC15" s="115"/>
      <c r="FD15" s="115"/>
      <c r="FE15" s="115"/>
      <c r="FF15" s="115"/>
      <c r="FG15" s="115"/>
      <c r="FH15" s="115"/>
      <c r="FI15" s="115"/>
      <c r="FJ15" s="115"/>
      <c r="FK15" s="115"/>
      <c r="FL15" s="115"/>
      <c r="FM15" s="115"/>
      <c r="FN15" s="115"/>
      <c r="FO15" s="115"/>
      <c r="FP15" s="115"/>
      <c r="FQ15" s="115"/>
      <c r="FR15" s="115"/>
      <c r="FS15" s="115"/>
      <c r="FT15" s="115"/>
      <c r="FU15" s="115"/>
      <c r="FV15" s="115"/>
      <c r="FW15" s="115"/>
      <c r="FX15" s="115"/>
      <c r="FY15" s="115"/>
      <c r="FZ15" s="115"/>
      <c r="GA15" s="115"/>
      <c r="GB15" s="115"/>
      <c r="GC15" s="115"/>
      <c r="GD15" s="115"/>
      <c r="GE15" s="115"/>
      <c r="GF15" s="115"/>
      <c r="GG15" s="115"/>
      <c r="GH15" s="115"/>
      <c r="GI15" s="115"/>
      <c r="GJ15" s="115"/>
      <c r="GK15" s="115"/>
      <c r="GL15" s="115"/>
      <c r="GM15" s="115"/>
      <c r="GN15" s="115"/>
      <c r="GO15" s="115"/>
      <c r="GP15" s="115"/>
      <c r="GQ15" s="115"/>
      <c r="GR15" s="115"/>
      <c r="GS15" s="115"/>
      <c r="GT15" s="115"/>
      <c r="GU15" s="115"/>
      <c r="GV15" s="115"/>
      <c r="GW15" s="115"/>
      <c r="GX15" s="115"/>
      <c r="GY15" s="115"/>
      <c r="GZ15" s="115"/>
      <c r="HA15" s="115"/>
      <c r="HB15" s="115"/>
      <c r="HC15" s="115"/>
      <c r="HD15" s="115"/>
      <c r="HE15" s="115"/>
      <c r="HF15" s="115"/>
      <c r="HG15" s="115"/>
      <c r="HH15" s="115"/>
      <c r="HI15" s="115"/>
      <c r="HJ15" s="115"/>
      <c r="HK15" s="115"/>
      <c r="HL15" s="115"/>
      <c r="HM15" s="115"/>
      <c r="HN15" s="115"/>
      <c r="HO15" s="115"/>
      <c r="HP15" s="115"/>
      <c r="HQ15" s="115"/>
      <c r="HR15" s="115"/>
      <c r="HS15" s="115"/>
      <c r="HT15" s="115"/>
      <c r="HU15" s="115"/>
      <c r="HV15" s="115"/>
      <c r="HW15" s="115"/>
      <c r="HX15" s="115"/>
      <c r="HY15" s="115"/>
      <c r="HZ15" s="115"/>
      <c r="IA15" s="115"/>
      <c r="IB15" s="115"/>
      <c r="IC15" s="115"/>
      <c r="ID15" s="115"/>
      <c r="IE15" s="115"/>
      <c r="IF15" s="115"/>
      <c r="IG15" s="115"/>
      <c r="IH15" s="115"/>
      <c r="II15" s="115"/>
      <c r="IJ15" s="115"/>
      <c r="IK15" s="115"/>
      <c r="IL15" s="115"/>
      <c r="IM15" s="115"/>
      <c r="IN15" s="115"/>
    </row>
    <row r="16" spans="1:248">
      <c r="A16" s="160" t="s">
        <v>1973</v>
      </c>
      <c r="B16" s="164" t="s">
        <v>2046</v>
      </c>
      <c r="C16" s="53" t="s">
        <v>248</v>
      </c>
      <c r="D16" s="53" t="s">
        <v>249</v>
      </c>
      <c r="E16" s="53" t="s">
        <v>106</v>
      </c>
      <c r="F16" s="53" t="s">
        <v>2052</v>
      </c>
      <c r="G16" s="53" t="s">
        <v>250</v>
      </c>
      <c r="H16" s="53" t="s">
        <v>251</v>
      </c>
      <c r="I16" s="412" t="s">
        <v>252</v>
      </c>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c r="BK16" s="115"/>
      <c r="BL16" s="115"/>
      <c r="BM16" s="115"/>
      <c r="BN16" s="115"/>
      <c r="BO16" s="115"/>
      <c r="BP16" s="115"/>
      <c r="BQ16" s="115"/>
      <c r="BR16" s="115"/>
      <c r="BS16" s="115"/>
      <c r="BT16" s="115"/>
      <c r="BU16" s="115"/>
      <c r="BV16" s="115"/>
      <c r="BW16" s="115"/>
      <c r="BX16" s="115"/>
      <c r="BY16" s="115"/>
      <c r="BZ16" s="115"/>
      <c r="CA16" s="115"/>
      <c r="CB16" s="115"/>
      <c r="CC16" s="115"/>
      <c r="CD16" s="115"/>
      <c r="CE16" s="115"/>
      <c r="CF16" s="115"/>
      <c r="CG16" s="115"/>
      <c r="CH16" s="115"/>
      <c r="CI16" s="115"/>
      <c r="CJ16" s="115"/>
      <c r="CK16" s="115"/>
      <c r="CL16" s="115"/>
      <c r="CM16" s="115"/>
      <c r="CN16" s="115"/>
      <c r="CO16" s="115"/>
      <c r="CP16" s="115"/>
      <c r="CQ16" s="115"/>
      <c r="CR16" s="115"/>
      <c r="CS16" s="115"/>
      <c r="CT16" s="115"/>
      <c r="CU16" s="115"/>
      <c r="CV16" s="115"/>
      <c r="CW16" s="115"/>
      <c r="CX16" s="115"/>
      <c r="CY16" s="115"/>
      <c r="CZ16" s="115"/>
      <c r="DA16" s="115"/>
      <c r="DB16" s="115"/>
      <c r="DC16" s="115"/>
      <c r="DD16" s="115"/>
      <c r="DE16" s="115"/>
      <c r="DF16" s="115"/>
      <c r="DG16" s="115"/>
      <c r="DH16" s="115"/>
      <c r="DI16" s="115"/>
      <c r="DJ16" s="115"/>
      <c r="DK16" s="115"/>
      <c r="DL16" s="115"/>
      <c r="DM16" s="115"/>
      <c r="DN16" s="115"/>
      <c r="DO16" s="115"/>
      <c r="DP16" s="115"/>
      <c r="DQ16" s="115"/>
      <c r="DR16" s="115"/>
      <c r="DS16" s="115"/>
      <c r="DT16" s="115"/>
      <c r="DU16" s="115"/>
      <c r="DV16" s="115"/>
      <c r="DW16" s="115"/>
      <c r="DX16" s="115"/>
      <c r="DY16" s="115"/>
      <c r="DZ16" s="115"/>
      <c r="EA16" s="115"/>
      <c r="EB16" s="115"/>
      <c r="EC16" s="115"/>
      <c r="ED16" s="115"/>
      <c r="EE16" s="115"/>
      <c r="EF16" s="115"/>
      <c r="EG16" s="115"/>
      <c r="EH16" s="115"/>
      <c r="EI16" s="115"/>
      <c r="EJ16" s="115"/>
      <c r="EK16" s="115"/>
      <c r="EL16" s="115"/>
      <c r="EM16" s="115"/>
      <c r="EN16" s="115"/>
      <c r="EO16" s="115"/>
      <c r="EP16" s="115"/>
      <c r="EQ16" s="115"/>
      <c r="ER16" s="115"/>
      <c r="ES16" s="115"/>
      <c r="ET16" s="115"/>
      <c r="EU16" s="115"/>
      <c r="EV16" s="115"/>
      <c r="EW16" s="115"/>
      <c r="EX16" s="115"/>
      <c r="EY16" s="115"/>
      <c r="EZ16" s="115"/>
      <c r="FA16" s="115"/>
      <c r="FB16" s="115"/>
      <c r="FC16" s="115"/>
      <c r="FD16" s="115"/>
      <c r="FE16" s="115"/>
      <c r="FF16" s="115"/>
      <c r="FG16" s="115"/>
      <c r="FH16" s="115"/>
      <c r="FI16" s="115"/>
      <c r="FJ16" s="115"/>
      <c r="FK16" s="115"/>
      <c r="FL16" s="115"/>
      <c r="FM16" s="115"/>
      <c r="FN16" s="115"/>
      <c r="FO16" s="115"/>
      <c r="FP16" s="115"/>
      <c r="FQ16" s="115"/>
      <c r="FR16" s="115"/>
      <c r="FS16" s="115"/>
      <c r="FT16" s="115"/>
      <c r="FU16" s="115"/>
      <c r="FV16" s="115"/>
      <c r="FW16" s="115"/>
      <c r="FX16" s="115"/>
      <c r="FY16" s="115"/>
      <c r="FZ16" s="115"/>
      <c r="GA16" s="115"/>
      <c r="GB16" s="115"/>
      <c r="GC16" s="115"/>
      <c r="GD16" s="115"/>
      <c r="GE16" s="115"/>
      <c r="GF16" s="115"/>
      <c r="GG16" s="115"/>
      <c r="GH16" s="115"/>
      <c r="GI16" s="115"/>
      <c r="GJ16" s="115"/>
      <c r="GK16" s="115"/>
      <c r="GL16" s="115"/>
      <c r="GM16" s="115"/>
      <c r="GN16" s="115"/>
      <c r="GO16" s="115"/>
      <c r="GP16" s="115"/>
      <c r="GQ16" s="115"/>
      <c r="GR16" s="115"/>
      <c r="GS16" s="115"/>
      <c r="GT16" s="115"/>
      <c r="GU16" s="115"/>
      <c r="GV16" s="115"/>
      <c r="GW16" s="115"/>
      <c r="GX16" s="115"/>
      <c r="GY16" s="115"/>
      <c r="GZ16" s="115"/>
      <c r="HA16" s="115"/>
      <c r="HB16" s="115"/>
      <c r="HC16" s="115"/>
      <c r="HD16" s="115"/>
      <c r="HE16" s="115"/>
      <c r="HF16" s="115"/>
      <c r="HG16" s="115"/>
      <c r="HH16" s="115"/>
      <c r="HI16" s="115"/>
      <c r="HJ16" s="115"/>
      <c r="HK16" s="115"/>
      <c r="HL16" s="115"/>
      <c r="HM16" s="115"/>
      <c r="HN16" s="115"/>
      <c r="HO16" s="115"/>
      <c r="HP16" s="115"/>
      <c r="HQ16" s="115"/>
      <c r="HR16" s="115"/>
      <c r="HS16" s="115"/>
      <c r="HT16" s="115"/>
      <c r="HU16" s="115"/>
      <c r="HV16" s="115"/>
      <c r="HW16" s="115"/>
      <c r="HX16" s="115"/>
      <c r="HY16" s="115"/>
      <c r="HZ16" s="115"/>
      <c r="IA16" s="115"/>
      <c r="IB16" s="115"/>
      <c r="IC16" s="115"/>
      <c r="ID16" s="115"/>
      <c r="IE16" s="115"/>
      <c r="IF16" s="115"/>
      <c r="IG16" s="115"/>
      <c r="IH16" s="115"/>
      <c r="II16" s="115"/>
      <c r="IJ16" s="115"/>
      <c r="IK16" s="115"/>
      <c r="IL16" s="115"/>
      <c r="IM16" s="115"/>
      <c r="IN16" s="115"/>
    </row>
    <row r="17" spans="1:248">
      <c r="A17" s="396" t="s">
        <v>1979</v>
      </c>
      <c r="B17" s="416" t="s">
        <v>2070</v>
      </c>
      <c r="C17" s="33" t="s">
        <v>2071</v>
      </c>
      <c r="D17" s="33" t="s">
        <v>514</v>
      </c>
      <c r="E17" s="33" t="s">
        <v>564</v>
      </c>
      <c r="F17" s="33" t="s">
        <v>1335</v>
      </c>
      <c r="G17" s="33" t="s">
        <v>1336</v>
      </c>
      <c r="H17" s="33" t="s">
        <v>1337</v>
      </c>
      <c r="I17" s="417" t="s">
        <v>1338</v>
      </c>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c r="BK17" s="115"/>
      <c r="BL17" s="115"/>
      <c r="BM17" s="115"/>
      <c r="BN17" s="115"/>
      <c r="BO17" s="115"/>
      <c r="BP17" s="115"/>
      <c r="BQ17" s="115"/>
      <c r="BR17" s="115"/>
      <c r="BS17" s="115"/>
      <c r="BT17" s="115"/>
      <c r="BU17" s="115"/>
      <c r="BV17" s="115"/>
      <c r="BW17" s="115"/>
      <c r="BX17" s="115"/>
      <c r="BY17" s="115"/>
      <c r="BZ17" s="115"/>
      <c r="CA17" s="115"/>
      <c r="CB17" s="115"/>
      <c r="CC17" s="115"/>
      <c r="CD17" s="115"/>
      <c r="CE17" s="115"/>
      <c r="CF17" s="115"/>
      <c r="CG17" s="115"/>
      <c r="CH17" s="115"/>
      <c r="CI17" s="115"/>
      <c r="CJ17" s="115"/>
      <c r="CK17" s="115"/>
      <c r="CL17" s="115"/>
      <c r="CM17" s="115"/>
      <c r="CN17" s="115"/>
      <c r="CO17" s="115"/>
      <c r="CP17" s="115"/>
      <c r="CQ17" s="115"/>
      <c r="CR17" s="115"/>
      <c r="CS17" s="115"/>
      <c r="CT17" s="115"/>
      <c r="CU17" s="115"/>
      <c r="CV17" s="115"/>
      <c r="CW17" s="115"/>
      <c r="CX17" s="115"/>
      <c r="CY17" s="115"/>
      <c r="CZ17" s="115"/>
      <c r="DA17" s="115"/>
      <c r="DB17" s="115"/>
      <c r="DC17" s="115"/>
      <c r="DD17" s="115"/>
      <c r="DE17" s="115"/>
      <c r="DF17" s="115"/>
      <c r="DG17" s="115"/>
      <c r="DH17" s="115"/>
      <c r="DI17" s="115"/>
      <c r="DJ17" s="115"/>
      <c r="DK17" s="115"/>
      <c r="DL17" s="115"/>
      <c r="DM17" s="115"/>
      <c r="DN17" s="115"/>
      <c r="DO17" s="115"/>
      <c r="DP17" s="115"/>
      <c r="DQ17" s="115"/>
      <c r="DR17" s="115"/>
      <c r="DS17" s="115"/>
      <c r="DT17" s="115"/>
      <c r="DU17" s="115"/>
      <c r="DV17" s="115"/>
      <c r="DW17" s="115"/>
      <c r="DX17" s="115"/>
      <c r="DY17" s="115"/>
      <c r="DZ17" s="115"/>
      <c r="EA17" s="115"/>
      <c r="EB17" s="115"/>
      <c r="EC17" s="115"/>
      <c r="ED17" s="115"/>
      <c r="EE17" s="115"/>
      <c r="EF17" s="115"/>
      <c r="EG17" s="115"/>
      <c r="EH17" s="115"/>
      <c r="EI17" s="115"/>
      <c r="EJ17" s="115"/>
      <c r="EK17" s="115"/>
      <c r="EL17" s="115"/>
      <c r="EM17" s="115"/>
      <c r="EN17" s="115"/>
      <c r="EO17" s="115"/>
      <c r="EP17" s="115"/>
      <c r="EQ17" s="115"/>
      <c r="ER17" s="115"/>
      <c r="ES17" s="115"/>
      <c r="ET17" s="115"/>
      <c r="EU17" s="115"/>
      <c r="EV17" s="115"/>
      <c r="EW17" s="115"/>
      <c r="EX17" s="115"/>
      <c r="EY17" s="115"/>
      <c r="EZ17" s="115"/>
      <c r="FA17" s="115"/>
      <c r="FB17" s="115"/>
      <c r="FC17" s="115"/>
      <c r="FD17" s="115"/>
      <c r="FE17" s="115"/>
      <c r="FF17" s="115"/>
      <c r="FG17" s="115"/>
      <c r="FH17" s="115"/>
      <c r="FI17" s="115"/>
      <c r="FJ17" s="115"/>
      <c r="FK17" s="115"/>
      <c r="FL17" s="115"/>
      <c r="FM17" s="115"/>
      <c r="FN17" s="115"/>
      <c r="FO17" s="115"/>
      <c r="FP17" s="115"/>
      <c r="FQ17" s="115"/>
      <c r="FR17" s="115"/>
      <c r="FS17" s="115"/>
      <c r="FT17" s="115"/>
      <c r="FU17" s="115"/>
      <c r="FV17" s="115"/>
      <c r="FW17" s="115"/>
      <c r="FX17" s="115"/>
      <c r="FY17" s="115"/>
      <c r="FZ17" s="115"/>
      <c r="GA17" s="115"/>
      <c r="GB17" s="115"/>
      <c r="GC17" s="115"/>
      <c r="GD17" s="115"/>
      <c r="GE17" s="115"/>
      <c r="GF17" s="115"/>
      <c r="GG17" s="115"/>
      <c r="GH17" s="115"/>
      <c r="GI17" s="115"/>
      <c r="GJ17" s="115"/>
      <c r="GK17" s="115"/>
      <c r="GL17" s="115"/>
      <c r="GM17" s="115"/>
      <c r="GN17" s="115"/>
      <c r="GO17" s="115"/>
      <c r="GP17" s="115"/>
      <c r="GQ17" s="115"/>
      <c r="GR17" s="115"/>
      <c r="GS17" s="115"/>
      <c r="GT17" s="115"/>
      <c r="GU17" s="115"/>
      <c r="GV17" s="115"/>
      <c r="GW17" s="115"/>
      <c r="GX17" s="115"/>
      <c r="GY17" s="115"/>
      <c r="GZ17" s="115"/>
      <c r="HA17" s="115"/>
      <c r="HB17" s="115"/>
      <c r="HC17" s="115"/>
      <c r="HD17" s="115"/>
      <c r="HE17" s="115"/>
      <c r="HF17" s="115"/>
      <c r="HG17" s="115"/>
      <c r="HH17" s="115"/>
      <c r="HI17" s="115"/>
      <c r="HJ17" s="115"/>
      <c r="HK17" s="115"/>
      <c r="HL17" s="115"/>
      <c r="HM17" s="115"/>
      <c r="HN17" s="115"/>
      <c r="HO17" s="115"/>
      <c r="HP17" s="115"/>
      <c r="HQ17" s="115"/>
      <c r="HR17" s="115"/>
      <c r="HS17" s="115"/>
      <c r="HT17" s="115"/>
      <c r="HU17" s="115"/>
      <c r="HV17" s="115"/>
      <c r="HW17" s="115"/>
      <c r="HX17" s="115"/>
      <c r="HY17" s="115"/>
      <c r="HZ17" s="115"/>
      <c r="IA17" s="115"/>
      <c r="IB17" s="115"/>
      <c r="IC17" s="115"/>
      <c r="ID17" s="115"/>
      <c r="IE17" s="115"/>
      <c r="IF17" s="115"/>
      <c r="IG17" s="115"/>
      <c r="IH17" s="115"/>
      <c r="II17" s="115"/>
      <c r="IJ17" s="115"/>
      <c r="IK17" s="115"/>
      <c r="IL17" s="115"/>
      <c r="IM17" s="115"/>
      <c r="IN17" s="115"/>
    </row>
    <row r="18" spans="1:248" ht="13.9" customHeight="1">
      <c r="A18" s="67">
        <v>1</v>
      </c>
      <c r="B18" s="373" t="s">
        <v>3020</v>
      </c>
      <c r="C18" s="26">
        <v>308</v>
      </c>
      <c r="D18" s="1125">
        <v>550041</v>
      </c>
      <c r="E18" s="1125">
        <v>16143</v>
      </c>
      <c r="F18" s="1125">
        <v>1256986</v>
      </c>
      <c r="G18" s="1125">
        <v>90395</v>
      </c>
      <c r="H18" s="26" t="s">
        <v>3021</v>
      </c>
      <c r="I18" s="1129">
        <v>2284121.3059421773</v>
      </c>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c r="BH18" s="115"/>
      <c r="BI18" s="115"/>
      <c r="BJ18" s="115"/>
      <c r="BK18" s="115"/>
      <c r="BL18" s="115"/>
      <c r="BM18" s="115"/>
      <c r="BN18" s="115"/>
      <c r="BO18" s="115"/>
      <c r="BP18" s="115"/>
      <c r="BQ18" s="115"/>
      <c r="BR18" s="115"/>
      <c r="BS18" s="115"/>
      <c r="BT18" s="115"/>
      <c r="BU18" s="115"/>
      <c r="BV18" s="115"/>
      <c r="BW18" s="115"/>
      <c r="BX18" s="115"/>
      <c r="BY18" s="115"/>
      <c r="BZ18" s="115"/>
      <c r="CA18" s="115"/>
      <c r="CB18" s="115"/>
      <c r="CC18" s="115"/>
      <c r="CD18" s="115"/>
      <c r="CE18" s="115"/>
      <c r="CF18" s="115"/>
      <c r="CG18" s="115"/>
      <c r="CH18" s="115"/>
      <c r="CI18" s="115"/>
      <c r="CJ18" s="115"/>
      <c r="CK18" s="115"/>
      <c r="CL18" s="115"/>
      <c r="CM18" s="115"/>
      <c r="CN18" s="115"/>
      <c r="CO18" s="115"/>
      <c r="CP18" s="115"/>
      <c r="CQ18" s="115"/>
      <c r="CR18" s="115"/>
      <c r="CS18" s="115"/>
      <c r="CT18" s="115"/>
      <c r="CU18" s="115"/>
      <c r="CV18" s="115"/>
      <c r="CW18" s="115"/>
      <c r="CX18" s="115"/>
      <c r="CY18" s="115"/>
      <c r="CZ18" s="115"/>
      <c r="DA18" s="115"/>
      <c r="DB18" s="115"/>
      <c r="DC18" s="115"/>
      <c r="DD18" s="115"/>
      <c r="DE18" s="115"/>
      <c r="DF18" s="115"/>
      <c r="DG18" s="115"/>
      <c r="DH18" s="115"/>
      <c r="DI18" s="115"/>
      <c r="DJ18" s="115"/>
      <c r="DK18" s="115"/>
      <c r="DL18" s="115"/>
      <c r="DM18" s="115"/>
      <c r="DN18" s="115"/>
      <c r="DO18" s="115"/>
      <c r="DP18" s="115"/>
      <c r="DQ18" s="115"/>
      <c r="DR18" s="115"/>
      <c r="DS18" s="115"/>
      <c r="DT18" s="115"/>
      <c r="DU18" s="115"/>
      <c r="DV18" s="115"/>
      <c r="DW18" s="115"/>
      <c r="DX18" s="115"/>
      <c r="DY18" s="115"/>
      <c r="DZ18" s="115"/>
      <c r="EA18" s="115"/>
      <c r="EB18" s="115"/>
      <c r="EC18" s="115"/>
      <c r="ED18" s="115"/>
      <c r="EE18" s="115"/>
      <c r="EF18" s="115"/>
      <c r="EG18" s="115"/>
      <c r="EH18" s="115"/>
      <c r="EI18" s="115"/>
      <c r="EJ18" s="115"/>
      <c r="EK18" s="115"/>
      <c r="EL18" s="115"/>
      <c r="EM18" s="115"/>
      <c r="EN18" s="115"/>
      <c r="EO18" s="115"/>
      <c r="EP18" s="115"/>
      <c r="EQ18" s="115"/>
      <c r="ER18" s="115"/>
      <c r="ES18" s="115"/>
      <c r="ET18" s="115"/>
      <c r="EU18" s="115"/>
      <c r="EV18" s="115"/>
      <c r="EW18" s="115"/>
      <c r="EX18" s="115"/>
      <c r="EY18" s="115"/>
      <c r="EZ18" s="115"/>
      <c r="FA18" s="115"/>
      <c r="FB18" s="115"/>
      <c r="FC18" s="115"/>
      <c r="FD18" s="115"/>
      <c r="FE18" s="115"/>
      <c r="FF18" s="115"/>
      <c r="FG18" s="115"/>
      <c r="FH18" s="115"/>
      <c r="FI18" s="115"/>
      <c r="FJ18" s="115"/>
      <c r="FK18" s="115"/>
      <c r="FL18" s="115"/>
      <c r="FM18" s="115"/>
      <c r="FN18" s="115"/>
      <c r="FO18" s="115"/>
      <c r="FP18" s="115"/>
      <c r="FQ18" s="115"/>
      <c r="FR18" s="115"/>
      <c r="FS18" s="115"/>
      <c r="FT18" s="115"/>
      <c r="FU18" s="115"/>
      <c r="FV18" s="115"/>
      <c r="FW18" s="115"/>
      <c r="FX18" s="115"/>
      <c r="FY18" s="115"/>
      <c r="FZ18" s="115"/>
      <c r="GA18" s="115"/>
      <c r="GB18" s="115"/>
      <c r="GC18" s="115"/>
      <c r="GD18" s="115"/>
      <c r="GE18" s="115"/>
      <c r="GF18" s="115"/>
      <c r="GG18" s="115"/>
      <c r="GH18" s="115"/>
      <c r="GI18" s="115"/>
      <c r="GJ18" s="115"/>
      <c r="GK18" s="115"/>
      <c r="GL18" s="115"/>
      <c r="GM18" s="115"/>
      <c r="GN18" s="115"/>
      <c r="GO18" s="115"/>
      <c r="GP18" s="115"/>
      <c r="GQ18" s="115"/>
      <c r="GR18" s="115"/>
      <c r="GS18" s="115"/>
      <c r="GT18" s="115"/>
      <c r="GU18" s="115"/>
      <c r="GV18" s="115"/>
      <c r="GW18" s="115"/>
      <c r="GX18" s="115"/>
      <c r="GY18" s="115"/>
      <c r="GZ18" s="115"/>
      <c r="HA18" s="115"/>
      <c r="HB18" s="115"/>
      <c r="HC18" s="115"/>
      <c r="HD18" s="115"/>
      <c r="HE18" s="115"/>
      <c r="HF18" s="115"/>
      <c r="HG18" s="115"/>
      <c r="HH18" s="115"/>
      <c r="HI18" s="115"/>
      <c r="HJ18" s="115"/>
      <c r="HK18" s="115"/>
      <c r="HL18" s="115"/>
      <c r="HM18" s="115"/>
      <c r="HN18" s="115"/>
      <c r="HO18" s="115"/>
      <c r="HP18" s="115"/>
      <c r="HQ18" s="115"/>
      <c r="HR18" s="115"/>
      <c r="HS18" s="115"/>
      <c r="HT18" s="115"/>
      <c r="HU18" s="115"/>
      <c r="HV18" s="115"/>
      <c r="HW18" s="115"/>
      <c r="HX18" s="115"/>
      <c r="HY18" s="115"/>
      <c r="HZ18" s="115"/>
      <c r="IA18" s="115"/>
      <c r="IB18" s="115"/>
      <c r="IC18" s="115"/>
      <c r="ID18" s="115"/>
      <c r="IE18" s="115"/>
      <c r="IF18" s="115"/>
      <c r="IG18" s="115"/>
      <c r="IH18" s="115"/>
      <c r="II18" s="115"/>
      <c r="IJ18" s="115"/>
      <c r="IK18" s="115"/>
      <c r="IL18" s="115"/>
      <c r="IM18" s="115"/>
      <c r="IN18" s="115"/>
    </row>
    <row r="19" spans="1:248" ht="13.9" customHeight="1">
      <c r="A19" s="67">
        <v>2</v>
      </c>
      <c r="B19" s="373"/>
      <c r="C19" s="26"/>
      <c r="D19" s="26"/>
      <c r="E19" s="26"/>
      <c r="F19" s="26"/>
      <c r="G19" s="26"/>
      <c r="H19" s="26" t="s">
        <v>3022</v>
      </c>
      <c r="I19" s="1129">
        <v>2461227.5603706972</v>
      </c>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c r="BQ19" s="115"/>
      <c r="BR19" s="115"/>
      <c r="BS19" s="115"/>
      <c r="BT19" s="115"/>
      <c r="BU19" s="115"/>
      <c r="BV19" s="115"/>
      <c r="BW19" s="115"/>
      <c r="BX19" s="115"/>
      <c r="BY19" s="115"/>
      <c r="BZ19" s="115"/>
      <c r="CA19" s="115"/>
      <c r="CB19" s="115"/>
      <c r="CC19" s="115"/>
      <c r="CD19" s="115"/>
      <c r="CE19" s="115"/>
      <c r="CF19" s="115"/>
      <c r="CG19" s="115"/>
      <c r="CH19" s="115"/>
      <c r="CI19" s="115"/>
      <c r="CJ19" s="115"/>
      <c r="CK19" s="115"/>
      <c r="CL19" s="115"/>
      <c r="CM19" s="115"/>
      <c r="CN19" s="115"/>
      <c r="CO19" s="115"/>
      <c r="CP19" s="115"/>
      <c r="CQ19" s="115"/>
      <c r="CR19" s="115"/>
      <c r="CS19" s="115"/>
      <c r="CT19" s="115"/>
      <c r="CU19" s="115"/>
      <c r="CV19" s="115"/>
      <c r="CW19" s="115"/>
      <c r="CX19" s="115"/>
      <c r="CY19" s="115"/>
      <c r="CZ19" s="115"/>
      <c r="DA19" s="115"/>
      <c r="DB19" s="115"/>
      <c r="DC19" s="115"/>
      <c r="DD19" s="115"/>
      <c r="DE19" s="115"/>
      <c r="DF19" s="115"/>
      <c r="DG19" s="115"/>
      <c r="DH19" s="115"/>
      <c r="DI19" s="115"/>
      <c r="DJ19" s="115"/>
      <c r="DK19" s="115"/>
      <c r="DL19" s="115"/>
      <c r="DM19" s="115"/>
      <c r="DN19" s="115"/>
      <c r="DO19" s="115"/>
      <c r="DP19" s="115"/>
      <c r="DQ19" s="115"/>
      <c r="DR19" s="115"/>
      <c r="DS19" s="115"/>
      <c r="DT19" s="115"/>
      <c r="DU19" s="115"/>
      <c r="DV19" s="115"/>
      <c r="DW19" s="115"/>
      <c r="DX19" s="115"/>
      <c r="DY19" s="115"/>
      <c r="DZ19" s="115"/>
      <c r="EA19" s="115"/>
      <c r="EB19" s="115"/>
      <c r="EC19" s="115"/>
      <c r="ED19" s="115"/>
      <c r="EE19" s="115"/>
      <c r="EF19" s="115"/>
      <c r="EG19" s="115"/>
      <c r="EH19" s="115"/>
      <c r="EI19" s="115"/>
      <c r="EJ19" s="115"/>
      <c r="EK19" s="115"/>
      <c r="EL19" s="115"/>
      <c r="EM19" s="115"/>
      <c r="EN19" s="115"/>
      <c r="EO19" s="115"/>
      <c r="EP19" s="115"/>
      <c r="EQ19" s="115"/>
      <c r="ER19" s="115"/>
      <c r="ES19" s="115"/>
      <c r="ET19" s="115"/>
      <c r="EU19" s="115"/>
      <c r="EV19" s="115"/>
      <c r="EW19" s="115"/>
      <c r="EX19" s="115"/>
      <c r="EY19" s="115"/>
      <c r="EZ19" s="115"/>
      <c r="FA19" s="115"/>
      <c r="FB19" s="115"/>
      <c r="FC19" s="115"/>
      <c r="FD19" s="115"/>
      <c r="FE19" s="115"/>
      <c r="FF19" s="115"/>
      <c r="FG19" s="115"/>
      <c r="FH19" s="115"/>
      <c r="FI19" s="115"/>
      <c r="FJ19" s="115"/>
      <c r="FK19" s="115"/>
      <c r="FL19" s="115"/>
      <c r="FM19" s="115"/>
      <c r="FN19" s="115"/>
      <c r="FO19" s="115"/>
      <c r="FP19" s="115"/>
      <c r="FQ19" s="115"/>
      <c r="FR19" s="115"/>
      <c r="FS19" s="115"/>
      <c r="FT19" s="115"/>
      <c r="FU19" s="115"/>
      <c r="FV19" s="115"/>
      <c r="FW19" s="115"/>
      <c r="FX19" s="115"/>
      <c r="FY19" s="115"/>
      <c r="FZ19" s="115"/>
      <c r="GA19" s="115"/>
      <c r="GB19" s="115"/>
      <c r="GC19" s="115"/>
      <c r="GD19" s="115"/>
      <c r="GE19" s="115"/>
      <c r="GF19" s="115"/>
      <c r="GG19" s="115"/>
      <c r="GH19" s="115"/>
      <c r="GI19" s="115"/>
      <c r="GJ19" s="115"/>
      <c r="GK19" s="115"/>
      <c r="GL19" s="115"/>
      <c r="GM19" s="115"/>
      <c r="GN19" s="115"/>
      <c r="GO19" s="115"/>
      <c r="GP19" s="115"/>
      <c r="GQ19" s="115"/>
      <c r="GR19" s="115"/>
      <c r="GS19" s="115"/>
      <c r="GT19" s="115"/>
      <c r="GU19" s="115"/>
      <c r="GV19" s="115"/>
      <c r="GW19" s="115"/>
      <c r="GX19" s="115"/>
      <c r="GY19" s="115"/>
      <c r="GZ19" s="115"/>
      <c r="HA19" s="115"/>
      <c r="HB19" s="115"/>
      <c r="HC19" s="115"/>
      <c r="HD19" s="115"/>
      <c r="HE19" s="115"/>
      <c r="HF19" s="115"/>
      <c r="HG19" s="115"/>
      <c r="HH19" s="115"/>
      <c r="HI19" s="115"/>
      <c r="HJ19" s="115"/>
      <c r="HK19" s="115"/>
      <c r="HL19" s="115"/>
      <c r="HM19" s="115"/>
      <c r="HN19" s="115"/>
      <c r="HO19" s="115"/>
      <c r="HP19" s="115"/>
      <c r="HQ19" s="115"/>
      <c r="HR19" s="115"/>
      <c r="HS19" s="115"/>
      <c r="HT19" s="115"/>
      <c r="HU19" s="115"/>
      <c r="HV19" s="115"/>
      <c r="HW19" s="115"/>
      <c r="HX19" s="115"/>
      <c r="HY19" s="115"/>
      <c r="HZ19" s="115"/>
      <c r="IA19" s="115"/>
      <c r="IB19" s="115"/>
      <c r="IC19" s="115"/>
      <c r="ID19" s="115"/>
      <c r="IE19" s="115"/>
      <c r="IF19" s="115"/>
      <c r="IG19" s="115"/>
      <c r="IH19" s="115"/>
      <c r="II19" s="115"/>
      <c r="IJ19" s="115"/>
      <c r="IK19" s="115"/>
      <c r="IL19" s="115"/>
      <c r="IM19" s="115"/>
      <c r="IN19" s="115"/>
    </row>
    <row r="20" spans="1:248" ht="13.9" customHeight="1">
      <c r="A20" s="67">
        <v>3</v>
      </c>
      <c r="B20" s="249"/>
      <c r="C20" s="26"/>
      <c r="D20" s="26"/>
      <c r="E20" s="663"/>
      <c r="F20" s="26"/>
      <c r="G20" s="26"/>
      <c r="H20" s="26" t="s">
        <v>3023</v>
      </c>
      <c r="I20" s="1129">
        <v>12833254.221821897</v>
      </c>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c r="EE20" s="115"/>
      <c r="EF20" s="115"/>
      <c r="EG20" s="115"/>
      <c r="EH20" s="115"/>
      <c r="EI20" s="115"/>
      <c r="EJ20" s="115"/>
      <c r="EK20" s="115"/>
      <c r="EL20" s="115"/>
      <c r="EM20" s="115"/>
      <c r="EN20" s="115"/>
      <c r="EO20" s="115"/>
      <c r="EP20" s="115"/>
      <c r="EQ20" s="115"/>
      <c r="ER20" s="115"/>
      <c r="ES20" s="115"/>
      <c r="ET20" s="115"/>
      <c r="EU20" s="115"/>
      <c r="EV20" s="115"/>
      <c r="EW20" s="115"/>
      <c r="EX20" s="115"/>
      <c r="EY20" s="115"/>
      <c r="EZ20" s="115"/>
      <c r="FA20" s="115"/>
      <c r="FB20" s="115"/>
      <c r="FC20" s="115"/>
      <c r="FD20" s="115"/>
      <c r="FE20" s="115"/>
      <c r="FF20" s="115"/>
      <c r="FG20" s="115"/>
      <c r="FH20" s="115"/>
      <c r="FI20" s="115"/>
      <c r="FJ20" s="115"/>
      <c r="FK20" s="115"/>
      <c r="FL20" s="115"/>
      <c r="FM20" s="115"/>
      <c r="FN20" s="115"/>
      <c r="FO20" s="115"/>
      <c r="FP20" s="115"/>
      <c r="FQ20" s="115"/>
      <c r="FR20" s="115"/>
      <c r="FS20" s="115"/>
      <c r="FT20" s="115"/>
      <c r="FU20" s="115"/>
      <c r="FV20" s="115"/>
      <c r="FW20" s="115"/>
      <c r="FX20" s="115"/>
      <c r="FY20" s="115"/>
      <c r="FZ20" s="115"/>
      <c r="GA20" s="115"/>
      <c r="GB20" s="115"/>
      <c r="GC20" s="115"/>
      <c r="GD20" s="115"/>
      <c r="GE20" s="115"/>
      <c r="GF20" s="115"/>
      <c r="GG20" s="115"/>
      <c r="GH20" s="115"/>
      <c r="GI20" s="115"/>
      <c r="GJ20" s="115"/>
      <c r="GK20" s="115"/>
      <c r="GL20" s="115"/>
      <c r="GM20" s="115"/>
      <c r="GN20" s="115"/>
      <c r="GO20" s="115"/>
      <c r="GP20" s="115"/>
      <c r="GQ20" s="115"/>
      <c r="GR20" s="115"/>
      <c r="GS20" s="115"/>
      <c r="GT20" s="115"/>
      <c r="GU20" s="115"/>
      <c r="GV20" s="115"/>
      <c r="GW20" s="115"/>
      <c r="GX20" s="115"/>
      <c r="GY20" s="115"/>
      <c r="GZ20" s="115"/>
      <c r="HA20" s="115"/>
      <c r="HB20" s="115"/>
      <c r="HC20" s="115"/>
      <c r="HD20" s="115"/>
      <c r="HE20" s="115"/>
      <c r="HF20" s="115"/>
      <c r="HG20" s="115"/>
      <c r="HH20" s="115"/>
      <c r="HI20" s="115"/>
      <c r="HJ20" s="115"/>
      <c r="HK20" s="115"/>
      <c r="HL20" s="115"/>
      <c r="HM20" s="115"/>
      <c r="HN20" s="115"/>
      <c r="HO20" s="115"/>
      <c r="HP20" s="115"/>
      <c r="HQ20" s="115"/>
      <c r="HR20" s="115"/>
      <c r="HS20" s="115"/>
      <c r="HT20" s="115"/>
      <c r="HU20" s="115"/>
      <c r="HV20" s="115"/>
      <c r="HW20" s="115"/>
      <c r="HX20" s="115"/>
      <c r="HY20" s="115"/>
      <c r="HZ20" s="115"/>
      <c r="IA20" s="115"/>
      <c r="IB20" s="115"/>
      <c r="IC20" s="115"/>
      <c r="ID20" s="115"/>
      <c r="IE20" s="115"/>
      <c r="IF20" s="115"/>
      <c r="IG20" s="115"/>
      <c r="IH20" s="115"/>
      <c r="II20" s="115"/>
      <c r="IJ20" s="115"/>
      <c r="IK20" s="115"/>
      <c r="IL20" s="115"/>
      <c r="IM20" s="115"/>
      <c r="IN20" s="115"/>
    </row>
    <row r="21" spans="1:248" ht="13.9" customHeight="1">
      <c r="A21" s="67">
        <v>4</v>
      </c>
      <c r="B21" s="373"/>
      <c r="C21" s="26"/>
      <c r="D21" s="26"/>
      <c r="E21" s="663"/>
      <c r="F21" s="26"/>
      <c r="G21" s="26"/>
      <c r="H21" s="26" t="s">
        <v>3024</v>
      </c>
      <c r="I21" s="1129">
        <v>3214616.1042669262</v>
      </c>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c r="BH21" s="115"/>
      <c r="BI21" s="115"/>
      <c r="BJ21" s="115"/>
      <c r="BK21" s="115"/>
      <c r="BL21" s="115"/>
      <c r="BM21" s="115"/>
      <c r="BN21" s="115"/>
      <c r="BO21" s="115"/>
      <c r="BP21" s="115"/>
      <c r="BQ21" s="115"/>
      <c r="BR21" s="115"/>
      <c r="BS21" s="115"/>
      <c r="BT21" s="115"/>
      <c r="BU21" s="115"/>
      <c r="BV21" s="115"/>
      <c r="BW21" s="115"/>
      <c r="BX21" s="115"/>
      <c r="BY21" s="115"/>
      <c r="BZ21" s="115"/>
      <c r="CA21" s="115"/>
      <c r="CB21" s="115"/>
      <c r="CC21" s="115"/>
      <c r="CD21" s="115"/>
      <c r="CE21" s="115"/>
      <c r="CF21" s="115"/>
      <c r="CG21" s="115"/>
      <c r="CH21" s="115"/>
      <c r="CI21" s="115"/>
      <c r="CJ21" s="115"/>
      <c r="CK21" s="115"/>
      <c r="CL21" s="115"/>
      <c r="CM21" s="115"/>
      <c r="CN21" s="115"/>
      <c r="CO21" s="115"/>
      <c r="CP21" s="115"/>
      <c r="CQ21" s="115"/>
      <c r="CR21" s="115"/>
      <c r="CS21" s="115"/>
      <c r="CT21" s="115"/>
      <c r="CU21" s="115"/>
      <c r="CV21" s="115"/>
      <c r="CW21" s="115"/>
      <c r="CX21" s="115"/>
      <c r="CY21" s="115"/>
      <c r="CZ21" s="115"/>
      <c r="DA21" s="115"/>
      <c r="DB21" s="115"/>
      <c r="DC21" s="115"/>
      <c r="DD21" s="115"/>
      <c r="DE21" s="115"/>
      <c r="DF21" s="115"/>
      <c r="DG21" s="115"/>
      <c r="DH21" s="115"/>
      <c r="DI21" s="115"/>
      <c r="DJ21" s="115"/>
      <c r="DK21" s="115"/>
      <c r="DL21" s="115"/>
      <c r="DM21" s="115"/>
      <c r="DN21" s="115"/>
      <c r="DO21" s="115"/>
      <c r="DP21" s="115"/>
      <c r="DQ21" s="115"/>
      <c r="DR21" s="115"/>
      <c r="DS21" s="115"/>
      <c r="DT21" s="115"/>
      <c r="DU21" s="115"/>
      <c r="DV21" s="115"/>
      <c r="DW21" s="115"/>
      <c r="DX21" s="115"/>
      <c r="DY21" s="115"/>
      <c r="DZ21" s="115"/>
      <c r="EA21" s="115"/>
      <c r="EB21" s="115"/>
      <c r="EC21" s="115"/>
      <c r="ED21" s="115"/>
      <c r="EE21" s="115"/>
      <c r="EF21" s="115"/>
      <c r="EG21" s="115"/>
      <c r="EH21" s="115"/>
      <c r="EI21" s="115"/>
      <c r="EJ21" s="115"/>
      <c r="EK21" s="115"/>
      <c r="EL21" s="115"/>
      <c r="EM21" s="115"/>
      <c r="EN21" s="115"/>
      <c r="EO21" s="115"/>
      <c r="EP21" s="115"/>
      <c r="EQ21" s="115"/>
      <c r="ER21" s="115"/>
      <c r="ES21" s="115"/>
      <c r="ET21" s="115"/>
      <c r="EU21" s="115"/>
      <c r="EV21" s="115"/>
      <c r="EW21" s="115"/>
      <c r="EX21" s="115"/>
      <c r="EY21" s="115"/>
      <c r="EZ21" s="115"/>
      <c r="FA21" s="115"/>
      <c r="FB21" s="115"/>
      <c r="FC21" s="115"/>
      <c r="FD21" s="115"/>
      <c r="FE21" s="115"/>
      <c r="FF21" s="115"/>
      <c r="FG21" s="115"/>
      <c r="FH21" s="115"/>
      <c r="FI21" s="115"/>
      <c r="FJ21" s="115"/>
      <c r="FK21" s="115"/>
      <c r="FL21" s="115"/>
      <c r="FM21" s="115"/>
      <c r="FN21" s="115"/>
      <c r="FO21" s="115"/>
      <c r="FP21" s="115"/>
      <c r="FQ21" s="115"/>
      <c r="FR21" s="115"/>
      <c r="FS21" s="115"/>
      <c r="FT21" s="115"/>
      <c r="FU21" s="115"/>
      <c r="FV21" s="115"/>
      <c r="FW21" s="115"/>
      <c r="FX21" s="115"/>
      <c r="FY21" s="115"/>
      <c r="FZ21" s="115"/>
      <c r="GA21" s="115"/>
      <c r="GB21" s="115"/>
      <c r="GC21" s="115"/>
      <c r="GD21" s="115"/>
      <c r="GE21" s="115"/>
      <c r="GF21" s="115"/>
      <c r="GG21" s="115"/>
      <c r="GH21" s="115"/>
      <c r="GI21" s="115"/>
      <c r="GJ21" s="115"/>
      <c r="GK21" s="115"/>
      <c r="GL21" s="115"/>
      <c r="GM21" s="115"/>
      <c r="GN21" s="115"/>
      <c r="GO21" s="115"/>
      <c r="GP21" s="115"/>
      <c r="GQ21" s="115"/>
      <c r="GR21" s="115"/>
      <c r="GS21" s="115"/>
      <c r="GT21" s="115"/>
      <c r="GU21" s="115"/>
      <c r="GV21" s="115"/>
      <c r="GW21" s="115"/>
      <c r="GX21" s="115"/>
      <c r="GY21" s="115"/>
      <c r="GZ21" s="115"/>
      <c r="HA21" s="115"/>
      <c r="HB21" s="115"/>
      <c r="HC21" s="115"/>
      <c r="HD21" s="115"/>
      <c r="HE21" s="115"/>
      <c r="HF21" s="115"/>
      <c r="HG21" s="115"/>
      <c r="HH21" s="115"/>
      <c r="HI21" s="115"/>
      <c r="HJ21" s="115"/>
      <c r="HK21" s="115"/>
      <c r="HL21" s="115"/>
      <c r="HM21" s="115"/>
      <c r="HN21" s="115"/>
      <c r="HO21" s="115"/>
      <c r="HP21" s="115"/>
      <c r="HQ21" s="115"/>
      <c r="HR21" s="115"/>
      <c r="HS21" s="115"/>
      <c r="HT21" s="115"/>
      <c r="HU21" s="115"/>
      <c r="HV21" s="115"/>
      <c r="HW21" s="115"/>
      <c r="HX21" s="115"/>
      <c r="HY21" s="115"/>
      <c r="HZ21" s="115"/>
      <c r="IA21" s="115"/>
      <c r="IB21" s="115"/>
      <c r="IC21" s="115"/>
      <c r="ID21" s="115"/>
      <c r="IE21" s="115"/>
      <c r="IF21" s="115"/>
      <c r="IG21" s="115"/>
      <c r="IH21" s="115"/>
      <c r="II21" s="115"/>
      <c r="IJ21" s="115"/>
      <c r="IK21" s="115"/>
      <c r="IL21" s="115"/>
      <c r="IM21" s="115"/>
      <c r="IN21" s="115"/>
    </row>
    <row r="22" spans="1:248" ht="13.9" customHeight="1">
      <c r="A22" s="67">
        <v>5</v>
      </c>
      <c r="B22" s="373"/>
      <c r="C22" s="26"/>
      <c r="D22" s="26"/>
      <c r="E22" s="26"/>
      <c r="F22" s="26"/>
      <c r="G22" s="26"/>
      <c r="H22" s="26" t="s">
        <v>3025</v>
      </c>
      <c r="I22" s="1129">
        <v>950091.36131476832</v>
      </c>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c r="BH22" s="115"/>
      <c r="BI22" s="115"/>
      <c r="BJ22" s="115"/>
      <c r="BK22" s="115"/>
      <c r="BL22" s="115"/>
      <c r="BM22" s="115"/>
      <c r="BN22" s="115"/>
      <c r="BO22" s="115"/>
      <c r="BP22" s="115"/>
      <c r="BQ22" s="115"/>
      <c r="BR22" s="115"/>
      <c r="BS22" s="115"/>
      <c r="BT22" s="115"/>
      <c r="BU22" s="115"/>
      <c r="BV22" s="115"/>
      <c r="BW22" s="115"/>
      <c r="BX22" s="115"/>
      <c r="BY22" s="115"/>
      <c r="BZ22" s="115"/>
      <c r="CA22" s="115"/>
      <c r="CB22" s="115"/>
      <c r="CC22" s="115"/>
      <c r="CD22" s="115"/>
      <c r="CE22" s="115"/>
      <c r="CF22" s="115"/>
      <c r="CG22" s="115"/>
      <c r="CH22" s="115"/>
      <c r="CI22" s="115"/>
      <c r="CJ22" s="115"/>
      <c r="CK22" s="115"/>
      <c r="CL22" s="115"/>
      <c r="CM22" s="115"/>
      <c r="CN22" s="115"/>
      <c r="CO22" s="115"/>
      <c r="CP22" s="115"/>
      <c r="CQ22" s="115"/>
      <c r="CR22" s="115"/>
      <c r="CS22" s="115"/>
      <c r="CT22" s="115"/>
      <c r="CU22" s="115"/>
      <c r="CV22" s="115"/>
      <c r="CW22" s="115"/>
      <c r="CX22" s="115"/>
      <c r="CY22" s="115"/>
      <c r="CZ22" s="115"/>
      <c r="DA22" s="115"/>
      <c r="DB22" s="115"/>
      <c r="DC22" s="115"/>
      <c r="DD22" s="115"/>
      <c r="DE22" s="115"/>
      <c r="DF22" s="115"/>
      <c r="DG22" s="115"/>
      <c r="DH22" s="115"/>
      <c r="DI22" s="115"/>
      <c r="DJ22" s="115"/>
      <c r="DK22" s="115"/>
      <c r="DL22" s="115"/>
      <c r="DM22" s="115"/>
      <c r="DN22" s="115"/>
      <c r="DO22" s="115"/>
      <c r="DP22" s="115"/>
      <c r="DQ22" s="115"/>
      <c r="DR22" s="115"/>
      <c r="DS22" s="115"/>
      <c r="DT22" s="115"/>
      <c r="DU22" s="115"/>
      <c r="DV22" s="115"/>
      <c r="DW22" s="115"/>
      <c r="DX22" s="115"/>
      <c r="DY22" s="115"/>
      <c r="DZ22" s="115"/>
      <c r="EA22" s="115"/>
      <c r="EB22" s="115"/>
      <c r="EC22" s="115"/>
      <c r="ED22" s="115"/>
      <c r="EE22" s="115"/>
      <c r="EF22" s="115"/>
      <c r="EG22" s="115"/>
      <c r="EH22" s="115"/>
      <c r="EI22" s="115"/>
      <c r="EJ22" s="115"/>
      <c r="EK22" s="115"/>
      <c r="EL22" s="115"/>
      <c r="EM22" s="115"/>
      <c r="EN22" s="115"/>
      <c r="EO22" s="115"/>
      <c r="EP22" s="115"/>
      <c r="EQ22" s="115"/>
      <c r="ER22" s="115"/>
      <c r="ES22" s="115"/>
      <c r="ET22" s="115"/>
      <c r="EU22" s="115"/>
      <c r="EV22" s="115"/>
      <c r="EW22" s="115"/>
      <c r="EX22" s="115"/>
      <c r="EY22" s="115"/>
      <c r="EZ22" s="115"/>
      <c r="FA22" s="115"/>
      <c r="FB22" s="115"/>
      <c r="FC22" s="115"/>
      <c r="FD22" s="115"/>
      <c r="FE22" s="115"/>
      <c r="FF22" s="115"/>
      <c r="FG22" s="115"/>
      <c r="FH22" s="115"/>
      <c r="FI22" s="115"/>
      <c r="FJ22" s="115"/>
      <c r="FK22" s="115"/>
      <c r="FL22" s="115"/>
      <c r="FM22" s="115"/>
      <c r="FN22" s="115"/>
      <c r="FO22" s="115"/>
      <c r="FP22" s="115"/>
      <c r="FQ22" s="115"/>
      <c r="FR22" s="115"/>
      <c r="FS22" s="115"/>
      <c r="FT22" s="115"/>
      <c r="FU22" s="115"/>
      <c r="FV22" s="115"/>
      <c r="FW22" s="115"/>
      <c r="FX22" s="115"/>
      <c r="FY22" s="115"/>
      <c r="FZ22" s="115"/>
      <c r="GA22" s="115"/>
      <c r="GB22" s="115"/>
      <c r="GC22" s="115"/>
      <c r="GD22" s="115"/>
      <c r="GE22" s="115"/>
      <c r="GF22" s="115"/>
      <c r="GG22" s="115"/>
      <c r="GH22" s="115"/>
      <c r="GI22" s="115"/>
      <c r="GJ22" s="115"/>
      <c r="GK22" s="115"/>
      <c r="GL22" s="115"/>
      <c r="GM22" s="115"/>
      <c r="GN22" s="115"/>
      <c r="GO22" s="115"/>
      <c r="GP22" s="115"/>
      <c r="GQ22" s="115"/>
      <c r="GR22" s="115"/>
      <c r="GS22" s="115"/>
      <c r="GT22" s="115"/>
      <c r="GU22" s="115"/>
      <c r="GV22" s="115"/>
      <c r="GW22" s="115"/>
      <c r="GX22" s="115"/>
      <c r="GY22" s="115"/>
      <c r="GZ22" s="115"/>
      <c r="HA22" s="115"/>
      <c r="HB22" s="115"/>
      <c r="HC22" s="115"/>
      <c r="HD22" s="115"/>
      <c r="HE22" s="115"/>
      <c r="HF22" s="115"/>
      <c r="HG22" s="115"/>
      <c r="HH22" s="115"/>
      <c r="HI22" s="115"/>
      <c r="HJ22" s="115"/>
      <c r="HK22" s="115"/>
      <c r="HL22" s="115"/>
      <c r="HM22" s="115"/>
      <c r="HN22" s="115"/>
      <c r="HO22" s="115"/>
      <c r="HP22" s="115"/>
      <c r="HQ22" s="115"/>
      <c r="HR22" s="115"/>
      <c r="HS22" s="115"/>
      <c r="HT22" s="115"/>
      <c r="HU22" s="115"/>
      <c r="HV22" s="115"/>
      <c r="HW22" s="115"/>
      <c r="HX22" s="115"/>
      <c r="HY22" s="115"/>
      <c r="HZ22" s="115"/>
      <c r="IA22" s="115"/>
      <c r="IB22" s="115"/>
      <c r="IC22" s="115"/>
      <c r="ID22" s="115"/>
      <c r="IE22" s="115"/>
      <c r="IF22" s="115"/>
      <c r="IG22" s="115"/>
      <c r="IH22" s="115"/>
      <c r="II22" s="115"/>
      <c r="IJ22" s="115"/>
      <c r="IK22" s="115"/>
      <c r="IL22" s="115"/>
      <c r="IM22" s="115"/>
      <c r="IN22" s="115"/>
    </row>
    <row r="23" spans="1:248" ht="13.9" customHeight="1">
      <c r="A23" s="67">
        <v>6</v>
      </c>
      <c r="B23" s="373"/>
      <c r="C23" s="26"/>
      <c r="D23" s="26"/>
      <c r="E23" s="26"/>
      <c r="F23" s="26"/>
      <c r="G23" s="26"/>
      <c r="H23" s="26"/>
      <c r="I23" s="134"/>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c r="BH23" s="115"/>
      <c r="BI23" s="115"/>
      <c r="BJ23" s="115"/>
      <c r="BK23" s="115"/>
      <c r="BL23" s="115"/>
      <c r="BM23" s="115"/>
      <c r="BN23" s="115"/>
      <c r="BO23" s="115"/>
      <c r="BP23" s="115"/>
      <c r="BQ23" s="115"/>
      <c r="BR23" s="115"/>
      <c r="BS23" s="115"/>
      <c r="BT23" s="115"/>
      <c r="BU23" s="115"/>
      <c r="BV23" s="115"/>
      <c r="BW23" s="115"/>
      <c r="BX23" s="115"/>
      <c r="BY23" s="115"/>
      <c r="BZ23" s="115"/>
      <c r="CA23" s="115"/>
      <c r="CB23" s="115"/>
      <c r="CC23" s="115"/>
      <c r="CD23" s="115"/>
      <c r="CE23" s="115"/>
      <c r="CF23" s="115"/>
      <c r="CG23" s="115"/>
      <c r="CH23" s="115"/>
      <c r="CI23" s="115"/>
      <c r="CJ23" s="115"/>
      <c r="CK23" s="115"/>
      <c r="CL23" s="115"/>
      <c r="CM23" s="115"/>
      <c r="CN23" s="115"/>
      <c r="CO23" s="115"/>
      <c r="CP23" s="115"/>
      <c r="CQ23" s="115"/>
      <c r="CR23" s="115"/>
      <c r="CS23" s="115"/>
      <c r="CT23" s="115"/>
      <c r="CU23" s="115"/>
      <c r="CV23" s="115"/>
      <c r="CW23" s="115"/>
      <c r="CX23" s="115"/>
      <c r="CY23" s="115"/>
      <c r="CZ23" s="115"/>
      <c r="DA23" s="115"/>
      <c r="DB23" s="115"/>
      <c r="DC23" s="115"/>
      <c r="DD23" s="115"/>
      <c r="DE23" s="115"/>
      <c r="DF23" s="115"/>
      <c r="DG23" s="115"/>
      <c r="DH23" s="115"/>
      <c r="DI23" s="115"/>
      <c r="DJ23" s="115"/>
      <c r="DK23" s="115"/>
      <c r="DL23" s="115"/>
      <c r="DM23" s="115"/>
      <c r="DN23" s="115"/>
      <c r="DO23" s="115"/>
      <c r="DP23" s="115"/>
      <c r="DQ23" s="115"/>
      <c r="DR23" s="115"/>
      <c r="DS23" s="115"/>
      <c r="DT23" s="115"/>
      <c r="DU23" s="115"/>
      <c r="DV23" s="115"/>
      <c r="DW23" s="115"/>
      <c r="DX23" s="115"/>
      <c r="DY23" s="115"/>
      <c r="DZ23" s="115"/>
      <c r="EA23" s="115"/>
      <c r="EB23" s="115"/>
      <c r="EC23" s="115"/>
      <c r="ED23" s="115"/>
      <c r="EE23" s="115"/>
      <c r="EF23" s="115"/>
      <c r="EG23" s="115"/>
      <c r="EH23" s="115"/>
      <c r="EI23" s="115"/>
      <c r="EJ23" s="115"/>
      <c r="EK23" s="115"/>
      <c r="EL23" s="115"/>
      <c r="EM23" s="115"/>
      <c r="EN23" s="115"/>
      <c r="EO23" s="115"/>
      <c r="EP23" s="115"/>
      <c r="EQ23" s="115"/>
      <c r="ER23" s="115"/>
      <c r="ES23" s="115"/>
      <c r="ET23" s="115"/>
      <c r="EU23" s="115"/>
      <c r="EV23" s="115"/>
      <c r="EW23" s="115"/>
      <c r="EX23" s="115"/>
      <c r="EY23" s="115"/>
      <c r="EZ23" s="115"/>
      <c r="FA23" s="115"/>
      <c r="FB23" s="115"/>
      <c r="FC23" s="115"/>
      <c r="FD23" s="115"/>
      <c r="FE23" s="115"/>
      <c r="FF23" s="115"/>
      <c r="FG23" s="115"/>
      <c r="FH23" s="115"/>
      <c r="FI23" s="115"/>
      <c r="FJ23" s="115"/>
      <c r="FK23" s="115"/>
      <c r="FL23" s="115"/>
      <c r="FM23" s="115"/>
      <c r="FN23" s="115"/>
      <c r="FO23" s="115"/>
      <c r="FP23" s="115"/>
      <c r="FQ23" s="115"/>
      <c r="FR23" s="115"/>
      <c r="FS23" s="115"/>
      <c r="FT23" s="115"/>
      <c r="FU23" s="115"/>
      <c r="FV23" s="115"/>
      <c r="FW23" s="115"/>
      <c r="FX23" s="115"/>
      <c r="FY23" s="115"/>
      <c r="FZ23" s="115"/>
      <c r="GA23" s="115"/>
      <c r="GB23" s="115"/>
      <c r="GC23" s="115"/>
      <c r="GD23" s="115"/>
      <c r="GE23" s="115"/>
      <c r="GF23" s="115"/>
      <c r="GG23" s="115"/>
      <c r="GH23" s="115"/>
      <c r="GI23" s="115"/>
      <c r="GJ23" s="115"/>
      <c r="GK23" s="115"/>
      <c r="GL23" s="115"/>
      <c r="GM23" s="115"/>
      <c r="GN23" s="115"/>
      <c r="GO23" s="115"/>
      <c r="GP23" s="115"/>
      <c r="GQ23" s="115"/>
      <c r="GR23" s="115"/>
      <c r="GS23" s="115"/>
      <c r="GT23" s="115"/>
      <c r="GU23" s="115"/>
      <c r="GV23" s="115"/>
      <c r="GW23" s="115"/>
      <c r="GX23" s="115"/>
      <c r="GY23" s="115"/>
      <c r="GZ23" s="115"/>
      <c r="HA23" s="115"/>
      <c r="HB23" s="115"/>
      <c r="HC23" s="115"/>
      <c r="HD23" s="115"/>
      <c r="HE23" s="115"/>
      <c r="HF23" s="115"/>
      <c r="HG23" s="115"/>
      <c r="HH23" s="115"/>
      <c r="HI23" s="115"/>
      <c r="HJ23" s="115"/>
      <c r="HK23" s="115"/>
      <c r="HL23" s="115"/>
      <c r="HM23" s="115"/>
      <c r="HN23" s="115"/>
      <c r="HO23" s="115"/>
      <c r="HP23" s="115"/>
      <c r="HQ23" s="115"/>
      <c r="HR23" s="115"/>
      <c r="HS23" s="115"/>
      <c r="HT23" s="115"/>
      <c r="HU23" s="115"/>
      <c r="HV23" s="115"/>
      <c r="HW23" s="115"/>
      <c r="HX23" s="115"/>
      <c r="HY23" s="115"/>
      <c r="HZ23" s="115"/>
      <c r="IA23" s="115"/>
      <c r="IB23" s="115"/>
      <c r="IC23" s="115"/>
      <c r="ID23" s="115"/>
      <c r="IE23" s="115"/>
      <c r="IF23" s="115"/>
      <c r="IG23" s="115"/>
      <c r="IH23" s="115"/>
      <c r="II23" s="115"/>
      <c r="IJ23" s="115"/>
      <c r="IK23" s="115"/>
      <c r="IL23" s="115"/>
      <c r="IM23" s="115"/>
      <c r="IN23" s="115"/>
    </row>
    <row r="24" spans="1:248" ht="13.9" customHeight="1">
      <c r="A24" s="67">
        <v>7</v>
      </c>
      <c r="B24" s="373"/>
      <c r="C24" s="26"/>
      <c r="D24" s="26"/>
      <c r="E24" s="26"/>
      <c r="F24" s="26"/>
      <c r="G24" s="26"/>
      <c r="H24" s="26"/>
      <c r="I24" s="134"/>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c r="BH24" s="115"/>
      <c r="BI24" s="115"/>
      <c r="BJ24" s="115"/>
      <c r="BK24" s="115"/>
      <c r="BL24" s="115"/>
      <c r="BM24" s="115"/>
      <c r="BN24" s="115"/>
      <c r="BO24" s="115"/>
      <c r="BP24" s="115"/>
      <c r="BQ24" s="115"/>
      <c r="BR24" s="115"/>
      <c r="BS24" s="115"/>
      <c r="BT24" s="115"/>
      <c r="BU24" s="115"/>
      <c r="BV24" s="115"/>
      <c r="BW24" s="115"/>
      <c r="BX24" s="115"/>
      <c r="BY24" s="115"/>
      <c r="BZ24" s="115"/>
      <c r="CA24" s="115"/>
      <c r="CB24" s="115"/>
      <c r="CC24" s="115"/>
      <c r="CD24" s="115"/>
      <c r="CE24" s="115"/>
      <c r="CF24" s="115"/>
      <c r="CG24" s="115"/>
      <c r="CH24" s="115"/>
      <c r="CI24" s="115"/>
      <c r="CJ24" s="115"/>
      <c r="CK24" s="115"/>
      <c r="CL24" s="115"/>
      <c r="CM24" s="115"/>
      <c r="CN24" s="115"/>
      <c r="CO24" s="115"/>
      <c r="CP24" s="115"/>
      <c r="CQ24" s="115"/>
      <c r="CR24" s="115"/>
      <c r="CS24" s="115"/>
      <c r="CT24" s="115"/>
      <c r="CU24" s="115"/>
      <c r="CV24" s="115"/>
      <c r="CW24" s="115"/>
      <c r="CX24" s="115"/>
      <c r="CY24" s="115"/>
      <c r="CZ24" s="115"/>
      <c r="DA24" s="115"/>
      <c r="DB24" s="115"/>
      <c r="DC24" s="115"/>
      <c r="DD24" s="115"/>
      <c r="DE24" s="115"/>
      <c r="DF24" s="115"/>
      <c r="DG24" s="115"/>
      <c r="DH24" s="115"/>
      <c r="DI24" s="115"/>
      <c r="DJ24" s="115"/>
      <c r="DK24" s="115"/>
      <c r="DL24" s="115"/>
      <c r="DM24" s="115"/>
      <c r="DN24" s="115"/>
      <c r="DO24" s="115"/>
      <c r="DP24" s="115"/>
      <c r="DQ24" s="115"/>
      <c r="DR24" s="115"/>
      <c r="DS24" s="115"/>
      <c r="DT24" s="115"/>
      <c r="DU24" s="115"/>
      <c r="DV24" s="115"/>
      <c r="DW24" s="115"/>
      <c r="DX24" s="115"/>
      <c r="DY24" s="115"/>
      <c r="DZ24" s="115"/>
      <c r="EA24" s="115"/>
      <c r="EB24" s="115"/>
      <c r="EC24" s="115"/>
      <c r="ED24" s="115"/>
      <c r="EE24" s="115"/>
      <c r="EF24" s="115"/>
      <c r="EG24" s="115"/>
      <c r="EH24" s="115"/>
      <c r="EI24" s="115"/>
      <c r="EJ24" s="115"/>
      <c r="EK24" s="115"/>
      <c r="EL24" s="115"/>
      <c r="EM24" s="115"/>
      <c r="EN24" s="115"/>
      <c r="EO24" s="115"/>
      <c r="EP24" s="115"/>
      <c r="EQ24" s="115"/>
      <c r="ER24" s="115"/>
      <c r="ES24" s="115"/>
      <c r="ET24" s="115"/>
      <c r="EU24" s="115"/>
      <c r="EV24" s="115"/>
      <c r="EW24" s="115"/>
      <c r="EX24" s="115"/>
      <c r="EY24" s="115"/>
      <c r="EZ24" s="115"/>
      <c r="FA24" s="115"/>
      <c r="FB24" s="115"/>
      <c r="FC24" s="115"/>
      <c r="FD24" s="115"/>
      <c r="FE24" s="115"/>
      <c r="FF24" s="115"/>
      <c r="FG24" s="115"/>
      <c r="FH24" s="115"/>
      <c r="FI24" s="115"/>
      <c r="FJ24" s="115"/>
      <c r="FK24" s="115"/>
      <c r="FL24" s="115"/>
      <c r="FM24" s="115"/>
      <c r="FN24" s="115"/>
      <c r="FO24" s="115"/>
      <c r="FP24" s="115"/>
      <c r="FQ24" s="115"/>
      <c r="FR24" s="115"/>
      <c r="FS24" s="115"/>
      <c r="FT24" s="115"/>
      <c r="FU24" s="115"/>
      <c r="FV24" s="115"/>
      <c r="FW24" s="115"/>
      <c r="FX24" s="115"/>
      <c r="FY24" s="115"/>
      <c r="FZ24" s="115"/>
      <c r="GA24" s="115"/>
      <c r="GB24" s="115"/>
      <c r="GC24" s="115"/>
      <c r="GD24" s="115"/>
      <c r="GE24" s="115"/>
      <c r="GF24" s="115"/>
      <c r="GG24" s="115"/>
      <c r="GH24" s="115"/>
      <c r="GI24" s="115"/>
      <c r="GJ24" s="115"/>
      <c r="GK24" s="115"/>
      <c r="GL24" s="115"/>
      <c r="GM24" s="115"/>
      <c r="GN24" s="115"/>
      <c r="GO24" s="115"/>
      <c r="GP24" s="115"/>
      <c r="GQ24" s="115"/>
      <c r="GR24" s="115"/>
      <c r="GS24" s="115"/>
      <c r="GT24" s="115"/>
      <c r="GU24" s="115"/>
      <c r="GV24" s="115"/>
      <c r="GW24" s="115"/>
      <c r="GX24" s="115"/>
      <c r="GY24" s="115"/>
      <c r="GZ24" s="115"/>
      <c r="HA24" s="115"/>
      <c r="HB24" s="115"/>
      <c r="HC24" s="115"/>
      <c r="HD24" s="115"/>
      <c r="HE24" s="115"/>
      <c r="HF24" s="115"/>
      <c r="HG24" s="115"/>
      <c r="HH24" s="115"/>
      <c r="HI24" s="115"/>
      <c r="HJ24" s="115"/>
      <c r="HK24" s="115"/>
      <c r="HL24" s="115"/>
      <c r="HM24" s="115"/>
      <c r="HN24" s="115"/>
      <c r="HO24" s="115"/>
      <c r="HP24" s="115"/>
      <c r="HQ24" s="115"/>
      <c r="HR24" s="115"/>
      <c r="HS24" s="115"/>
      <c r="HT24" s="115"/>
      <c r="HU24" s="115"/>
      <c r="HV24" s="115"/>
      <c r="HW24" s="115"/>
      <c r="HX24" s="115"/>
      <c r="HY24" s="115"/>
      <c r="HZ24" s="115"/>
      <c r="IA24" s="115"/>
      <c r="IB24" s="115"/>
      <c r="IC24" s="115"/>
      <c r="ID24" s="115"/>
      <c r="IE24" s="115"/>
      <c r="IF24" s="115"/>
      <c r="IG24" s="115"/>
      <c r="IH24" s="115"/>
      <c r="II24" s="115"/>
      <c r="IJ24" s="115"/>
      <c r="IK24" s="115"/>
      <c r="IL24" s="115"/>
      <c r="IM24" s="115"/>
      <c r="IN24" s="115"/>
    </row>
    <row r="25" spans="1:248" ht="13.9" customHeight="1">
      <c r="A25" s="67">
        <v>8</v>
      </c>
      <c r="B25" s="373"/>
      <c r="C25" s="26"/>
      <c r="D25" s="26"/>
      <c r="E25" s="26"/>
      <c r="F25" s="26"/>
      <c r="G25" s="26"/>
      <c r="H25" s="26"/>
      <c r="I25" s="134"/>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c r="BQ25" s="115"/>
      <c r="BR25" s="115"/>
      <c r="BS25" s="115"/>
      <c r="BT25" s="115"/>
      <c r="BU25" s="115"/>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c r="CZ25" s="115"/>
      <c r="DA25" s="115"/>
      <c r="DB25" s="115"/>
      <c r="DC25" s="115"/>
      <c r="DD25" s="115"/>
      <c r="DE25" s="115"/>
      <c r="DF25" s="115"/>
      <c r="DG25" s="115"/>
      <c r="DH25" s="115"/>
      <c r="DI25" s="115"/>
      <c r="DJ25" s="115"/>
      <c r="DK25" s="115"/>
      <c r="DL25" s="115"/>
      <c r="DM25" s="115"/>
      <c r="DN25" s="115"/>
      <c r="DO25" s="115"/>
      <c r="DP25" s="115"/>
      <c r="DQ25" s="115"/>
      <c r="DR25" s="115"/>
      <c r="DS25" s="115"/>
      <c r="DT25" s="115"/>
      <c r="DU25" s="115"/>
      <c r="DV25" s="115"/>
      <c r="DW25" s="115"/>
      <c r="DX25" s="115"/>
      <c r="DY25" s="115"/>
      <c r="DZ25" s="115"/>
      <c r="EA25" s="115"/>
      <c r="EB25" s="115"/>
      <c r="EC25" s="115"/>
      <c r="ED25" s="115"/>
      <c r="EE25" s="115"/>
      <c r="EF25" s="115"/>
      <c r="EG25" s="115"/>
      <c r="EH25" s="115"/>
      <c r="EI25" s="115"/>
      <c r="EJ25" s="115"/>
      <c r="EK25" s="115"/>
      <c r="EL25" s="115"/>
      <c r="EM25" s="115"/>
      <c r="EN25" s="115"/>
      <c r="EO25" s="115"/>
      <c r="EP25" s="115"/>
      <c r="EQ25" s="115"/>
      <c r="ER25" s="115"/>
      <c r="ES25" s="115"/>
      <c r="ET25" s="115"/>
      <c r="EU25" s="115"/>
      <c r="EV25" s="115"/>
      <c r="EW25" s="115"/>
      <c r="EX25" s="115"/>
      <c r="EY25" s="115"/>
      <c r="EZ25" s="115"/>
      <c r="FA25" s="115"/>
      <c r="FB25" s="115"/>
      <c r="FC25" s="115"/>
      <c r="FD25" s="115"/>
      <c r="FE25" s="115"/>
      <c r="FF25" s="115"/>
      <c r="FG25" s="115"/>
      <c r="FH25" s="115"/>
      <c r="FI25" s="115"/>
      <c r="FJ25" s="115"/>
      <c r="FK25" s="115"/>
      <c r="FL25" s="115"/>
      <c r="FM25" s="115"/>
      <c r="FN25" s="115"/>
      <c r="FO25" s="115"/>
      <c r="FP25" s="115"/>
      <c r="FQ25" s="115"/>
      <c r="FR25" s="115"/>
      <c r="FS25" s="115"/>
      <c r="FT25" s="115"/>
      <c r="FU25" s="115"/>
      <c r="FV25" s="115"/>
      <c r="FW25" s="115"/>
      <c r="FX25" s="115"/>
      <c r="FY25" s="115"/>
      <c r="FZ25" s="115"/>
      <c r="GA25" s="115"/>
      <c r="GB25" s="115"/>
      <c r="GC25" s="115"/>
      <c r="GD25" s="115"/>
      <c r="GE25" s="115"/>
      <c r="GF25" s="115"/>
      <c r="GG25" s="115"/>
      <c r="GH25" s="115"/>
      <c r="GI25" s="115"/>
      <c r="GJ25" s="115"/>
      <c r="GK25" s="115"/>
      <c r="GL25" s="115"/>
      <c r="GM25" s="115"/>
      <c r="GN25" s="115"/>
      <c r="GO25" s="115"/>
      <c r="GP25" s="115"/>
      <c r="GQ25" s="115"/>
      <c r="GR25" s="115"/>
      <c r="GS25" s="115"/>
      <c r="GT25" s="115"/>
      <c r="GU25" s="115"/>
      <c r="GV25" s="115"/>
      <c r="GW25" s="115"/>
      <c r="GX25" s="115"/>
      <c r="GY25" s="115"/>
      <c r="GZ25" s="115"/>
      <c r="HA25" s="115"/>
      <c r="HB25" s="115"/>
      <c r="HC25" s="115"/>
      <c r="HD25" s="115"/>
      <c r="HE25" s="115"/>
      <c r="HF25" s="115"/>
      <c r="HG25" s="115"/>
      <c r="HH25" s="115"/>
      <c r="HI25" s="115"/>
      <c r="HJ25" s="115"/>
      <c r="HK25" s="115"/>
      <c r="HL25" s="115"/>
      <c r="HM25" s="115"/>
      <c r="HN25" s="115"/>
      <c r="HO25" s="115"/>
      <c r="HP25" s="115"/>
      <c r="HQ25" s="115"/>
      <c r="HR25" s="115"/>
      <c r="HS25" s="115"/>
      <c r="HT25" s="115"/>
      <c r="HU25" s="115"/>
      <c r="HV25" s="115"/>
      <c r="HW25" s="115"/>
      <c r="HX25" s="115"/>
      <c r="HY25" s="115"/>
      <c r="HZ25" s="115"/>
      <c r="IA25" s="115"/>
      <c r="IB25" s="115"/>
      <c r="IC25" s="115"/>
      <c r="ID25" s="115"/>
      <c r="IE25" s="115"/>
      <c r="IF25" s="115"/>
      <c r="IG25" s="115"/>
      <c r="IH25" s="115"/>
      <c r="II25" s="115"/>
      <c r="IJ25" s="115"/>
      <c r="IK25" s="115"/>
      <c r="IL25" s="115"/>
      <c r="IM25" s="115"/>
      <c r="IN25" s="115"/>
    </row>
    <row r="26" spans="1:248" ht="13.9" customHeight="1">
      <c r="A26" s="67">
        <v>9</v>
      </c>
      <c r="B26" s="373"/>
      <c r="C26" s="26"/>
      <c r="D26" s="26"/>
      <c r="E26" s="26"/>
      <c r="F26" s="26"/>
      <c r="G26" s="26"/>
      <c r="H26" s="26"/>
      <c r="I26" s="134"/>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c r="CB26" s="115"/>
      <c r="CC26" s="115"/>
      <c r="CD26" s="115"/>
      <c r="CE26" s="115"/>
      <c r="CF26" s="115"/>
      <c r="CG26" s="115"/>
      <c r="CH26" s="115"/>
      <c r="CI26" s="115"/>
      <c r="CJ26" s="115"/>
      <c r="CK26" s="115"/>
      <c r="CL26" s="115"/>
      <c r="CM26" s="115"/>
      <c r="CN26" s="115"/>
      <c r="CO26" s="115"/>
      <c r="CP26" s="115"/>
      <c r="CQ26" s="115"/>
      <c r="CR26" s="115"/>
      <c r="CS26" s="115"/>
      <c r="CT26" s="115"/>
      <c r="CU26" s="115"/>
      <c r="CV26" s="115"/>
      <c r="CW26" s="115"/>
      <c r="CX26" s="115"/>
      <c r="CY26" s="115"/>
      <c r="CZ26" s="115"/>
      <c r="DA26" s="115"/>
      <c r="DB26" s="115"/>
      <c r="DC26" s="115"/>
      <c r="DD26" s="115"/>
      <c r="DE26" s="115"/>
      <c r="DF26" s="115"/>
      <c r="DG26" s="115"/>
      <c r="DH26" s="115"/>
      <c r="DI26" s="115"/>
      <c r="DJ26" s="115"/>
      <c r="DK26" s="115"/>
      <c r="DL26" s="115"/>
      <c r="DM26" s="115"/>
      <c r="DN26" s="115"/>
      <c r="DO26" s="115"/>
      <c r="DP26" s="115"/>
      <c r="DQ26" s="115"/>
      <c r="DR26" s="115"/>
      <c r="DS26" s="115"/>
      <c r="DT26" s="115"/>
      <c r="DU26" s="115"/>
      <c r="DV26" s="115"/>
      <c r="DW26" s="115"/>
      <c r="DX26" s="115"/>
      <c r="DY26" s="115"/>
      <c r="DZ26" s="115"/>
      <c r="EA26" s="115"/>
      <c r="EB26" s="115"/>
      <c r="EC26" s="115"/>
      <c r="ED26" s="115"/>
      <c r="EE26" s="115"/>
      <c r="EF26" s="115"/>
      <c r="EG26" s="115"/>
      <c r="EH26" s="115"/>
      <c r="EI26" s="115"/>
      <c r="EJ26" s="115"/>
      <c r="EK26" s="115"/>
      <c r="EL26" s="115"/>
      <c r="EM26" s="115"/>
      <c r="EN26" s="115"/>
      <c r="EO26" s="115"/>
      <c r="EP26" s="115"/>
      <c r="EQ26" s="115"/>
      <c r="ER26" s="115"/>
      <c r="ES26" s="115"/>
      <c r="ET26" s="115"/>
      <c r="EU26" s="115"/>
      <c r="EV26" s="115"/>
      <c r="EW26" s="115"/>
      <c r="EX26" s="115"/>
      <c r="EY26" s="115"/>
      <c r="EZ26" s="115"/>
      <c r="FA26" s="115"/>
      <c r="FB26" s="115"/>
      <c r="FC26" s="115"/>
      <c r="FD26" s="115"/>
      <c r="FE26" s="115"/>
      <c r="FF26" s="115"/>
      <c r="FG26" s="115"/>
      <c r="FH26" s="115"/>
      <c r="FI26" s="115"/>
      <c r="FJ26" s="115"/>
      <c r="FK26" s="115"/>
      <c r="FL26" s="115"/>
      <c r="FM26" s="115"/>
      <c r="FN26" s="115"/>
      <c r="FO26" s="115"/>
      <c r="FP26" s="115"/>
      <c r="FQ26" s="115"/>
      <c r="FR26" s="115"/>
      <c r="FS26" s="115"/>
      <c r="FT26" s="115"/>
      <c r="FU26" s="115"/>
      <c r="FV26" s="115"/>
      <c r="FW26" s="115"/>
      <c r="FX26" s="115"/>
      <c r="FY26" s="115"/>
      <c r="FZ26" s="115"/>
      <c r="GA26" s="115"/>
      <c r="GB26" s="115"/>
      <c r="GC26" s="115"/>
      <c r="GD26" s="115"/>
      <c r="GE26" s="115"/>
      <c r="GF26" s="115"/>
      <c r="GG26" s="115"/>
      <c r="GH26" s="115"/>
      <c r="GI26" s="115"/>
      <c r="GJ26" s="115"/>
      <c r="GK26" s="115"/>
      <c r="GL26" s="115"/>
      <c r="GM26" s="115"/>
      <c r="GN26" s="115"/>
      <c r="GO26" s="115"/>
      <c r="GP26" s="115"/>
      <c r="GQ26" s="115"/>
      <c r="GR26" s="115"/>
      <c r="GS26" s="115"/>
      <c r="GT26" s="115"/>
      <c r="GU26" s="115"/>
      <c r="GV26" s="115"/>
      <c r="GW26" s="115"/>
      <c r="GX26" s="115"/>
      <c r="GY26" s="115"/>
      <c r="GZ26" s="115"/>
      <c r="HA26" s="115"/>
      <c r="HB26" s="115"/>
      <c r="HC26" s="115"/>
      <c r="HD26" s="115"/>
      <c r="HE26" s="115"/>
      <c r="HF26" s="115"/>
      <c r="HG26" s="115"/>
      <c r="HH26" s="115"/>
      <c r="HI26" s="115"/>
      <c r="HJ26" s="115"/>
      <c r="HK26" s="115"/>
      <c r="HL26" s="115"/>
      <c r="HM26" s="115"/>
      <c r="HN26" s="115"/>
      <c r="HO26" s="115"/>
      <c r="HP26" s="115"/>
      <c r="HQ26" s="115"/>
      <c r="HR26" s="115"/>
      <c r="HS26" s="115"/>
      <c r="HT26" s="115"/>
      <c r="HU26" s="115"/>
      <c r="HV26" s="115"/>
      <c r="HW26" s="115"/>
      <c r="HX26" s="115"/>
      <c r="HY26" s="115"/>
      <c r="HZ26" s="115"/>
      <c r="IA26" s="115"/>
      <c r="IB26" s="115"/>
      <c r="IC26" s="115"/>
      <c r="ID26" s="115"/>
      <c r="IE26" s="115"/>
      <c r="IF26" s="115"/>
      <c r="IG26" s="115"/>
      <c r="IH26" s="115"/>
      <c r="II26" s="115"/>
      <c r="IJ26" s="115"/>
      <c r="IK26" s="115"/>
      <c r="IL26" s="115"/>
      <c r="IM26" s="115"/>
      <c r="IN26" s="115"/>
    </row>
    <row r="27" spans="1:248" ht="13.9" customHeight="1">
      <c r="A27" s="67">
        <v>10</v>
      </c>
      <c r="B27" s="373"/>
      <c r="C27" s="26"/>
      <c r="D27" s="26"/>
      <c r="E27" s="663"/>
      <c r="F27" s="26"/>
      <c r="G27" s="26"/>
      <c r="H27" s="26"/>
      <c r="I27" s="134"/>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c r="BH27" s="115"/>
      <c r="BI27" s="115"/>
      <c r="BJ27" s="115"/>
      <c r="BK27" s="115"/>
      <c r="BL27" s="115"/>
      <c r="BM27" s="115"/>
      <c r="BN27" s="115"/>
      <c r="BO27" s="115"/>
      <c r="BP27" s="115"/>
      <c r="BQ27" s="115"/>
      <c r="BR27" s="115"/>
      <c r="BS27" s="115"/>
      <c r="BT27" s="115"/>
      <c r="BU27" s="115"/>
      <c r="BV27" s="115"/>
      <c r="BW27" s="115"/>
      <c r="BX27" s="115"/>
      <c r="BY27" s="115"/>
      <c r="BZ27" s="115"/>
      <c r="CA27" s="115"/>
      <c r="CB27" s="115"/>
      <c r="CC27" s="115"/>
      <c r="CD27" s="115"/>
      <c r="CE27" s="115"/>
      <c r="CF27" s="115"/>
      <c r="CG27" s="115"/>
      <c r="CH27" s="115"/>
      <c r="CI27" s="115"/>
      <c r="CJ27" s="115"/>
      <c r="CK27" s="115"/>
      <c r="CL27" s="115"/>
      <c r="CM27" s="115"/>
      <c r="CN27" s="115"/>
      <c r="CO27" s="115"/>
      <c r="CP27" s="115"/>
      <c r="CQ27" s="115"/>
      <c r="CR27" s="115"/>
      <c r="CS27" s="115"/>
      <c r="CT27" s="115"/>
      <c r="CU27" s="115"/>
      <c r="CV27" s="115"/>
      <c r="CW27" s="115"/>
      <c r="CX27" s="115"/>
      <c r="CY27" s="115"/>
      <c r="CZ27" s="115"/>
      <c r="DA27" s="115"/>
      <c r="DB27" s="115"/>
      <c r="DC27" s="115"/>
      <c r="DD27" s="115"/>
      <c r="DE27" s="115"/>
      <c r="DF27" s="115"/>
      <c r="DG27" s="115"/>
      <c r="DH27" s="115"/>
      <c r="DI27" s="115"/>
      <c r="DJ27" s="115"/>
      <c r="DK27" s="115"/>
      <c r="DL27" s="115"/>
      <c r="DM27" s="115"/>
      <c r="DN27" s="115"/>
      <c r="DO27" s="115"/>
      <c r="DP27" s="115"/>
      <c r="DQ27" s="115"/>
      <c r="DR27" s="115"/>
      <c r="DS27" s="115"/>
      <c r="DT27" s="115"/>
      <c r="DU27" s="115"/>
      <c r="DV27" s="115"/>
      <c r="DW27" s="115"/>
      <c r="DX27" s="115"/>
      <c r="DY27" s="115"/>
      <c r="DZ27" s="115"/>
      <c r="EA27" s="115"/>
      <c r="EB27" s="115"/>
      <c r="EC27" s="115"/>
      <c r="ED27" s="115"/>
      <c r="EE27" s="115"/>
      <c r="EF27" s="115"/>
      <c r="EG27" s="115"/>
      <c r="EH27" s="115"/>
      <c r="EI27" s="115"/>
      <c r="EJ27" s="115"/>
      <c r="EK27" s="115"/>
      <c r="EL27" s="115"/>
      <c r="EM27" s="115"/>
      <c r="EN27" s="115"/>
      <c r="EO27" s="115"/>
      <c r="EP27" s="115"/>
      <c r="EQ27" s="115"/>
      <c r="ER27" s="115"/>
      <c r="ES27" s="115"/>
      <c r="ET27" s="115"/>
      <c r="EU27" s="115"/>
      <c r="EV27" s="115"/>
      <c r="EW27" s="115"/>
      <c r="EX27" s="115"/>
      <c r="EY27" s="115"/>
      <c r="EZ27" s="115"/>
      <c r="FA27" s="115"/>
      <c r="FB27" s="115"/>
      <c r="FC27" s="115"/>
      <c r="FD27" s="115"/>
      <c r="FE27" s="115"/>
      <c r="FF27" s="115"/>
      <c r="FG27" s="115"/>
      <c r="FH27" s="115"/>
      <c r="FI27" s="115"/>
      <c r="FJ27" s="115"/>
      <c r="FK27" s="115"/>
      <c r="FL27" s="115"/>
      <c r="FM27" s="115"/>
      <c r="FN27" s="115"/>
      <c r="FO27" s="115"/>
      <c r="FP27" s="115"/>
      <c r="FQ27" s="115"/>
      <c r="FR27" s="115"/>
      <c r="FS27" s="115"/>
      <c r="FT27" s="115"/>
      <c r="FU27" s="115"/>
      <c r="FV27" s="115"/>
      <c r="FW27" s="115"/>
      <c r="FX27" s="115"/>
      <c r="FY27" s="115"/>
      <c r="FZ27" s="115"/>
      <c r="GA27" s="115"/>
      <c r="GB27" s="115"/>
      <c r="GC27" s="115"/>
      <c r="GD27" s="115"/>
      <c r="GE27" s="115"/>
      <c r="GF27" s="115"/>
      <c r="GG27" s="115"/>
      <c r="GH27" s="115"/>
      <c r="GI27" s="115"/>
      <c r="GJ27" s="115"/>
      <c r="GK27" s="115"/>
      <c r="GL27" s="115"/>
      <c r="GM27" s="115"/>
      <c r="GN27" s="115"/>
      <c r="GO27" s="115"/>
      <c r="GP27" s="115"/>
      <c r="GQ27" s="115"/>
      <c r="GR27" s="115"/>
      <c r="GS27" s="115"/>
      <c r="GT27" s="115"/>
      <c r="GU27" s="115"/>
      <c r="GV27" s="115"/>
      <c r="GW27" s="115"/>
      <c r="GX27" s="115"/>
      <c r="GY27" s="115"/>
      <c r="GZ27" s="115"/>
      <c r="HA27" s="115"/>
      <c r="HB27" s="115"/>
      <c r="HC27" s="115"/>
      <c r="HD27" s="115"/>
      <c r="HE27" s="115"/>
      <c r="HF27" s="115"/>
      <c r="HG27" s="115"/>
      <c r="HH27" s="115"/>
      <c r="HI27" s="115"/>
      <c r="HJ27" s="115"/>
      <c r="HK27" s="115"/>
      <c r="HL27" s="115"/>
      <c r="HM27" s="115"/>
      <c r="HN27" s="115"/>
      <c r="HO27" s="115"/>
      <c r="HP27" s="115"/>
      <c r="HQ27" s="115"/>
      <c r="HR27" s="115"/>
      <c r="HS27" s="115"/>
      <c r="HT27" s="115"/>
      <c r="HU27" s="115"/>
      <c r="HV27" s="115"/>
      <c r="HW27" s="115"/>
      <c r="HX27" s="115"/>
      <c r="HY27" s="115"/>
      <c r="HZ27" s="115"/>
      <c r="IA27" s="115"/>
      <c r="IB27" s="115"/>
      <c r="IC27" s="115"/>
      <c r="ID27" s="115"/>
      <c r="IE27" s="115"/>
      <c r="IF27" s="115"/>
      <c r="IG27" s="115"/>
      <c r="IH27" s="115"/>
      <c r="II27" s="115"/>
      <c r="IJ27" s="115"/>
      <c r="IK27" s="115"/>
      <c r="IL27" s="115"/>
      <c r="IM27" s="115"/>
      <c r="IN27" s="115"/>
    </row>
    <row r="28" spans="1:248" ht="13.9" customHeight="1">
      <c r="A28" s="67">
        <v>11</v>
      </c>
      <c r="B28" s="373"/>
      <c r="C28" s="26"/>
      <c r="D28" s="26"/>
      <c r="E28" s="26"/>
      <c r="F28" s="26"/>
      <c r="G28" s="26"/>
      <c r="H28" s="26"/>
      <c r="I28" s="134"/>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c r="BH28" s="115"/>
      <c r="BI28" s="115"/>
      <c r="BJ28" s="115"/>
      <c r="BK28" s="115"/>
      <c r="BL28" s="115"/>
      <c r="BM28" s="115"/>
      <c r="BN28" s="115"/>
      <c r="BO28" s="115"/>
      <c r="BP28" s="115"/>
      <c r="BQ28" s="115"/>
      <c r="BR28" s="115"/>
      <c r="BS28" s="115"/>
      <c r="BT28" s="115"/>
      <c r="BU28" s="115"/>
      <c r="BV28" s="115"/>
      <c r="BW28" s="115"/>
      <c r="BX28" s="115"/>
      <c r="BY28" s="115"/>
      <c r="BZ28" s="115"/>
      <c r="CA28" s="115"/>
      <c r="CB28" s="115"/>
      <c r="CC28" s="115"/>
      <c r="CD28" s="115"/>
      <c r="CE28" s="115"/>
      <c r="CF28" s="115"/>
      <c r="CG28" s="115"/>
      <c r="CH28" s="115"/>
      <c r="CI28" s="115"/>
      <c r="CJ28" s="115"/>
      <c r="CK28" s="115"/>
      <c r="CL28" s="115"/>
      <c r="CM28" s="115"/>
      <c r="CN28" s="115"/>
      <c r="CO28" s="115"/>
      <c r="CP28" s="115"/>
      <c r="CQ28" s="115"/>
      <c r="CR28" s="115"/>
      <c r="CS28" s="115"/>
      <c r="CT28" s="115"/>
      <c r="CU28" s="115"/>
      <c r="CV28" s="115"/>
      <c r="CW28" s="115"/>
      <c r="CX28" s="115"/>
      <c r="CY28" s="115"/>
      <c r="CZ28" s="115"/>
      <c r="DA28" s="115"/>
      <c r="DB28" s="115"/>
      <c r="DC28" s="115"/>
      <c r="DD28" s="115"/>
      <c r="DE28" s="115"/>
      <c r="DF28" s="115"/>
      <c r="DG28" s="115"/>
      <c r="DH28" s="115"/>
      <c r="DI28" s="115"/>
      <c r="DJ28" s="115"/>
      <c r="DK28" s="115"/>
      <c r="DL28" s="115"/>
      <c r="DM28" s="115"/>
      <c r="DN28" s="115"/>
      <c r="DO28" s="115"/>
      <c r="DP28" s="115"/>
      <c r="DQ28" s="115"/>
      <c r="DR28" s="115"/>
      <c r="DS28" s="115"/>
      <c r="DT28" s="115"/>
      <c r="DU28" s="115"/>
      <c r="DV28" s="115"/>
      <c r="DW28" s="115"/>
      <c r="DX28" s="115"/>
      <c r="DY28" s="115"/>
      <c r="DZ28" s="115"/>
      <c r="EA28" s="115"/>
      <c r="EB28" s="115"/>
      <c r="EC28" s="115"/>
      <c r="ED28" s="115"/>
      <c r="EE28" s="115"/>
      <c r="EF28" s="115"/>
      <c r="EG28" s="115"/>
      <c r="EH28" s="115"/>
      <c r="EI28" s="115"/>
      <c r="EJ28" s="115"/>
      <c r="EK28" s="115"/>
      <c r="EL28" s="115"/>
      <c r="EM28" s="115"/>
      <c r="EN28" s="115"/>
      <c r="EO28" s="115"/>
      <c r="EP28" s="115"/>
      <c r="EQ28" s="115"/>
      <c r="ER28" s="115"/>
      <c r="ES28" s="115"/>
      <c r="ET28" s="115"/>
      <c r="EU28" s="115"/>
      <c r="EV28" s="115"/>
      <c r="EW28" s="115"/>
      <c r="EX28" s="115"/>
      <c r="EY28" s="115"/>
      <c r="EZ28" s="115"/>
      <c r="FA28" s="115"/>
      <c r="FB28" s="115"/>
      <c r="FC28" s="115"/>
      <c r="FD28" s="115"/>
      <c r="FE28" s="115"/>
      <c r="FF28" s="115"/>
      <c r="FG28" s="115"/>
      <c r="FH28" s="115"/>
      <c r="FI28" s="115"/>
      <c r="FJ28" s="115"/>
      <c r="FK28" s="115"/>
      <c r="FL28" s="115"/>
      <c r="FM28" s="115"/>
      <c r="FN28" s="115"/>
      <c r="FO28" s="115"/>
      <c r="FP28" s="115"/>
      <c r="FQ28" s="115"/>
      <c r="FR28" s="115"/>
      <c r="FS28" s="115"/>
      <c r="FT28" s="115"/>
      <c r="FU28" s="115"/>
      <c r="FV28" s="115"/>
      <c r="FW28" s="115"/>
      <c r="FX28" s="115"/>
      <c r="FY28" s="115"/>
      <c r="FZ28" s="115"/>
      <c r="GA28" s="115"/>
      <c r="GB28" s="115"/>
      <c r="GC28" s="115"/>
      <c r="GD28" s="115"/>
      <c r="GE28" s="115"/>
      <c r="GF28" s="115"/>
      <c r="GG28" s="115"/>
      <c r="GH28" s="115"/>
      <c r="GI28" s="115"/>
      <c r="GJ28" s="115"/>
      <c r="GK28" s="115"/>
      <c r="GL28" s="115"/>
      <c r="GM28" s="115"/>
      <c r="GN28" s="115"/>
      <c r="GO28" s="115"/>
      <c r="GP28" s="115"/>
      <c r="GQ28" s="115"/>
      <c r="GR28" s="115"/>
      <c r="GS28" s="115"/>
      <c r="GT28" s="115"/>
      <c r="GU28" s="115"/>
      <c r="GV28" s="115"/>
      <c r="GW28" s="115"/>
      <c r="GX28" s="115"/>
      <c r="GY28" s="115"/>
      <c r="GZ28" s="115"/>
      <c r="HA28" s="115"/>
      <c r="HB28" s="115"/>
      <c r="HC28" s="115"/>
      <c r="HD28" s="115"/>
      <c r="HE28" s="115"/>
      <c r="HF28" s="115"/>
      <c r="HG28" s="115"/>
      <c r="HH28" s="115"/>
      <c r="HI28" s="115"/>
      <c r="HJ28" s="115"/>
      <c r="HK28" s="115"/>
      <c r="HL28" s="115"/>
      <c r="HM28" s="115"/>
      <c r="HN28" s="115"/>
      <c r="HO28" s="115"/>
      <c r="HP28" s="115"/>
      <c r="HQ28" s="115"/>
      <c r="HR28" s="115"/>
      <c r="HS28" s="115"/>
      <c r="HT28" s="115"/>
      <c r="HU28" s="115"/>
      <c r="HV28" s="115"/>
      <c r="HW28" s="115"/>
      <c r="HX28" s="115"/>
      <c r="HY28" s="115"/>
      <c r="HZ28" s="115"/>
      <c r="IA28" s="115"/>
      <c r="IB28" s="115"/>
      <c r="IC28" s="115"/>
      <c r="ID28" s="115"/>
      <c r="IE28" s="115"/>
      <c r="IF28" s="115"/>
      <c r="IG28" s="115"/>
      <c r="IH28" s="115"/>
      <c r="II28" s="115"/>
      <c r="IJ28" s="115"/>
      <c r="IK28" s="115"/>
      <c r="IL28" s="115"/>
      <c r="IM28" s="115"/>
      <c r="IN28" s="115"/>
    </row>
    <row r="29" spans="1:248" ht="13.9" customHeight="1">
      <c r="A29" s="67">
        <v>12</v>
      </c>
      <c r="B29" s="373"/>
      <c r="C29" s="26"/>
      <c r="D29" s="26"/>
      <c r="E29" s="26"/>
      <c r="F29" s="26"/>
      <c r="G29" s="26"/>
      <c r="H29" s="26"/>
      <c r="I29" s="134"/>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c r="CH29" s="115"/>
      <c r="CI29" s="115"/>
      <c r="CJ29" s="115"/>
      <c r="CK29" s="115"/>
      <c r="CL29" s="115"/>
      <c r="CM29" s="115"/>
      <c r="CN29" s="115"/>
      <c r="CO29" s="115"/>
      <c r="CP29" s="115"/>
      <c r="CQ29" s="115"/>
      <c r="CR29" s="115"/>
      <c r="CS29" s="115"/>
      <c r="CT29" s="115"/>
      <c r="CU29" s="115"/>
      <c r="CV29" s="115"/>
      <c r="CW29" s="115"/>
      <c r="CX29" s="115"/>
      <c r="CY29" s="115"/>
      <c r="CZ29" s="115"/>
      <c r="DA29" s="115"/>
      <c r="DB29" s="115"/>
      <c r="DC29" s="115"/>
      <c r="DD29" s="115"/>
      <c r="DE29" s="115"/>
      <c r="DF29" s="115"/>
      <c r="DG29" s="115"/>
      <c r="DH29" s="115"/>
      <c r="DI29" s="115"/>
      <c r="DJ29" s="115"/>
      <c r="DK29" s="115"/>
      <c r="DL29" s="115"/>
      <c r="DM29" s="115"/>
      <c r="DN29" s="115"/>
      <c r="DO29" s="115"/>
      <c r="DP29" s="115"/>
      <c r="DQ29" s="115"/>
      <c r="DR29" s="115"/>
      <c r="DS29" s="115"/>
      <c r="DT29" s="115"/>
      <c r="DU29" s="115"/>
      <c r="DV29" s="115"/>
      <c r="DW29" s="115"/>
      <c r="DX29" s="115"/>
      <c r="DY29" s="115"/>
      <c r="DZ29" s="115"/>
      <c r="EA29" s="115"/>
      <c r="EB29" s="115"/>
      <c r="EC29" s="115"/>
      <c r="ED29" s="115"/>
      <c r="EE29" s="115"/>
      <c r="EF29" s="115"/>
      <c r="EG29" s="115"/>
      <c r="EH29" s="115"/>
      <c r="EI29" s="115"/>
      <c r="EJ29" s="115"/>
      <c r="EK29" s="115"/>
      <c r="EL29" s="115"/>
      <c r="EM29" s="115"/>
      <c r="EN29" s="115"/>
      <c r="EO29" s="115"/>
      <c r="EP29" s="115"/>
      <c r="EQ29" s="115"/>
      <c r="ER29" s="115"/>
      <c r="ES29" s="115"/>
      <c r="ET29" s="115"/>
      <c r="EU29" s="115"/>
      <c r="EV29" s="115"/>
      <c r="EW29" s="115"/>
      <c r="EX29" s="115"/>
      <c r="EY29" s="115"/>
      <c r="EZ29" s="115"/>
      <c r="FA29" s="115"/>
      <c r="FB29" s="115"/>
      <c r="FC29" s="115"/>
      <c r="FD29" s="115"/>
      <c r="FE29" s="115"/>
      <c r="FF29" s="115"/>
      <c r="FG29" s="115"/>
      <c r="FH29" s="115"/>
      <c r="FI29" s="115"/>
      <c r="FJ29" s="115"/>
      <c r="FK29" s="115"/>
      <c r="FL29" s="115"/>
      <c r="FM29" s="115"/>
      <c r="FN29" s="115"/>
      <c r="FO29" s="115"/>
      <c r="FP29" s="115"/>
      <c r="FQ29" s="115"/>
      <c r="FR29" s="115"/>
      <c r="FS29" s="115"/>
      <c r="FT29" s="115"/>
      <c r="FU29" s="115"/>
      <c r="FV29" s="115"/>
      <c r="FW29" s="115"/>
      <c r="FX29" s="115"/>
      <c r="FY29" s="115"/>
      <c r="FZ29" s="115"/>
      <c r="GA29" s="115"/>
      <c r="GB29" s="115"/>
      <c r="GC29" s="115"/>
      <c r="GD29" s="115"/>
      <c r="GE29" s="115"/>
      <c r="GF29" s="115"/>
      <c r="GG29" s="115"/>
      <c r="GH29" s="115"/>
      <c r="GI29" s="115"/>
      <c r="GJ29" s="115"/>
      <c r="GK29" s="115"/>
      <c r="GL29" s="115"/>
      <c r="GM29" s="115"/>
      <c r="GN29" s="115"/>
      <c r="GO29" s="115"/>
      <c r="GP29" s="115"/>
      <c r="GQ29" s="115"/>
      <c r="GR29" s="115"/>
      <c r="GS29" s="115"/>
      <c r="GT29" s="115"/>
      <c r="GU29" s="115"/>
      <c r="GV29" s="115"/>
      <c r="GW29" s="115"/>
      <c r="GX29" s="115"/>
      <c r="GY29" s="115"/>
      <c r="GZ29" s="115"/>
      <c r="HA29" s="115"/>
      <c r="HB29" s="115"/>
      <c r="HC29" s="115"/>
      <c r="HD29" s="115"/>
      <c r="HE29" s="115"/>
      <c r="HF29" s="115"/>
      <c r="HG29" s="115"/>
      <c r="HH29" s="115"/>
      <c r="HI29" s="115"/>
      <c r="HJ29" s="115"/>
      <c r="HK29" s="115"/>
      <c r="HL29" s="115"/>
      <c r="HM29" s="115"/>
      <c r="HN29" s="115"/>
      <c r="HO29" s="115"/>
      <c r="HP29" s="115"/>
      <c r="HQ29" s="115"/>
      <c r="HR29" s="115"/>
      <c r="HS29" s="115"/>
      <c r="HT29" s="115"/>
      <c r="HU29" s="115"/>
      <c r="HV29" s="115"/>
      <c r="HW29" s="115"/>
      <c r="HX29" s="115"/>
      <c r="HY29" s="115"/>
      <c r="HZ29" s="115"/>
      <c r="IA29" s="115"/>
      <c r="IB29" s="115"/>
      <c r="IC29" s="115"/>
      <c r="ID29" s="115"/>
      <c r="IE29" s="115"/>
      <c r="IF29" s="115"/>
      <c r="IG29" s="115"/>
      <c r="IH29" s="115"/>
      <c r="II29" s="115"/>
      <c r="IJ29" s="115"/>
      <c r="IK29" s="115"/>
      <c r="IL29" s="115"/>
      <c r="IM29" s="115"/>
      <c r="IN29" s="115"/>
    </row>
    <row r="30" spans="1:248" ht="13.9" customHeight="1">
      <c r="A30" s="67">
        <v>13</v>
      </c>
      <c r="B30" s="373"/>
      <c r="C30" s="26"/>
      <c r="D30" s="26"/>
      <c r="E30" s="26"/>
      <c r="F30" s="26"/>
      <c r="G30" s="26"/>
      <c r="H30" s="26"/>
      <c r="I30" s="134"/>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5"/>
      <c r="BP30" s="115"/>
      <c r="BQ30" s="115"/>
      <c r="BR30" s="115"/>
      <c r="BS30" s="115"/>
      <c r="BT30" s="115"/>
      <c r="BU30" s="115"/>
      <c r="BV30" s="115"/>
      <c r="BW30" s="115"/>
      <c r="BX30" s="115"/>
      <c r="BY30" s="115"/>
      <c r="BZ30" s="115"/>
      <c r="CA30" s="115"/>
      <c r="CB30" s="115"/>
      <c r="CC30" s="115"/>
      <c r="CD30" s="115"/>
      <c r="CE30" s="115"/>
      <c r="CF30" s="115"/>
      <c r="CG30" s="115"/>
      <c r="CH30" s="115"/>
      <c r="CI30" s="115"/>
      <c r="CJ30" s="115"/>
      <c r="CK30" s="115"/>
      <c r="CL30" s="115"/>
      <c r="CM30" s="115"/>
      <c r="CN30" s="115"/>
      <c r="CO30" s="115"/>
      <c r="CP30" s="115"/>
      <c r="CQ30" s="115"/>
      <c r="CR30" s="115"/>
      <c r="CS30" s="115"/>
      <c r="CT30" s="115"/>
      <c r="CU30" s="115"/>
      <c r="CV30" s="115"/>
      <c r="CW30" s="115"/>
      <c r="CX30" s="115"/>
      <c r="CY30" s="115"/>
      <c r="CZ30" s="115"/>
      <c r="DA30" s="115"/>
      <c r="DB30" s="115"/>
      <c r="DC30" s="115"/>
      <c r="DD30" s="115"/>
      <c r="DE30" s="115"/>
      <c r="DF30" s="115"/>
      <c r="DG30" s="115"/>
      <c r="DH30" s="115"/>
      <c r="DI30" s="115"/>
      <c r="DJ30" s="115"/>
      <c r="DK30" s="115"/>
      <c r="DL30" s="115"/>
      <c r="DM30" s="115"/>
      <c r="DN30" s="115"/>
      <c r="DO30" s="115"/>
      <c r="DP30" s="115"/>
      <c r="DQ30" s="115"/>
      <c r="DR30" s="115"/>
      <c r="DS30" s="115"/>
      <c r="DT30" s="115"/>
      <c r="DU30" s="115"/>
      <c r="DV30" s="115"/>
      <c r="DW30" s="115"/>
      <c r="DX30" s="115"/>
      <c r="DY30" s="115"/>
      <c r="DZ30" s="115"/>
      <c r="EA30" s="115"/>
      <c r="EB30" s="115"/>
      <c r="EC30" s="115"/>
      <c r="ED30" s="115"/>
      <c r="EE30" s="115"/>
      <c r="EF30" s="115"/>
      <c r="EG30" s="115"/>
      <c r="EH30" s="115"/>
      <c r="EI30" s="115"/>
      <c r="EJ30" s="115"/>
      <c r="EK30" s="115"/>
      <c r="EL30" s="115"/>
      <c r="EM30" s="115"/>
      <c r="EN30" s="115"/>
      <c r="EO30" s="115"/>
      <c r="EP30" s="115"/>
      <c r="EQ30" s="115"/>
      <c r="ER30" s="115"/>
      <c r="ES30" s="115"/>
      <c r="ET30" s="115"/>
      <c r="EU30" s="115"/>
      <c r="EV30" s="115"/>
      <c r="EW30" s="115"/>
      <c r="EX30" s="115"/>
      <c r="EY30" s="115"/>
      <c r="EZ30" s="115"/>
      <c r="FA30" s="115"/>
      <c r="FB30" s="115"/>
      <c r="FC30" s="115"/>
      <c r="FD30" s="115"/>
      <c r="FE30" s="115"/>
      <c r="FF30" s="115"/>
      <c r="FG30" s="115"/>
      <c r="FH30" s="115"/>
      <c r="FI30" s="115"/>
      <c r="FJ30" s="115"/>
      <c r="FK30" s="115"/>
      <c r="FL30" s="115"/>
      <c r="FM30" s="115"/>
      <c r="FN30" s="115"/>
      <c r="FO30" s="115"/>
      <c r="FP30" s="115"/>
      <c r="FQ30" s="115"/>
      <c r="FR30" s="115"/>
      <c r="FS30" s="115"/>
      <c r="FT30" s="115"/>
      <c r="FU30" s="115"/>
      <c r="FV30" s="115"/>
      <c r="FW30" s="115"/>
      <c r="FX30" s="115"/>
      <c r="FY30" s="115"/>
      <c r="FZ30" s="115"/>
      <c r="GA30" s="115"/>
      <c r="GB30" s="115"/>
      <c r="GC30" s="115"/>
      <c r="GD30" s="115"/>
      <c r="GE30" s="115"/>
      <c r="GF30" s="115"/>
      <c r="GG30" s="115"/>
      <c r="GH30" s="115"/>
      <c r="GI30" s="115"/>
      <c r="GJ30" s="115"/>
      <c r="GK30" s="115"/>
      <c r="GL30" s="115"/>
      <c r="GM30" s="115"/>
      <c r="GN30" s="115"/>
      <c r="GO30" s="115"/>
      <c r="GP30" s="115"/>
      <c r="GQ30" s="115"/>
      <c r="GR30" s="115"/>
      <c r="GS30" s="115"/>
      <c r="GT30" s="115"/>
      <c r="GU30" s="115"/>
      <c r="GV30" s="115"/>
      <c r="GW30" s="115"/>
      <c r="GX30" s="115"/>
      <c r="GY30" s="115"/>
      <c r="GZ30" s="115"/>
      <c r="HA30" s="115"/>
      <c r="HB30" s="115"/>
      <c r="HC30" s="115"/>
      <c r="HD30" s="115"/>
      <c r="HE30" s="115"/>
      <c r="HF30" s="115"/>
      <c r="HG30" s="115"/>
      <c r="HH30" s="115"/>
      <c r="HI30" s="115"/>
      <c r="HJ30" s="115"/>
      <c r="HK30" s="115"/>
      <c r="HL30" s="115"/>
      <c r="HM30" s="115"/>
      <c r="HN30" s="115"/>
      <c r="HO30" s="115"/>
      <c r="HP30" s="115"/>
      <c r="HQ30" s="115"/>
      <c r="HR30" s="115"/>
      <c r="HS30" s="115"/>
      <c r="HT30" s="115"/>
      <c r="HU30" s="115"/>
      <c r="HV30" s="115"/>
      <c r="HW30" s="115"/>
      <c r="HX30" s="115"/>
      <c r="HY30" s="115"/>
      <c r="HZ30" s="115"/>
      <c r="IA30" s="115"/>
      <c r="IB30" s="115"/>
      <c r="IC30" s="115"/>
      <c r="ID30" s="115"/>
      <c r="IE30" s="115"/>
      <c r="IF30" s="115"/>
      <c r="IG30" s="115"/>
      <c r="IH30" s="115"/>
      <c r="II30" s="115"/>
      <c r="IJ30" s="115"/>
      <c r="IK30" s="115"/>
      <c r="IL30" s="115"/>
      <c r="IM30" s="115"/>
      <c r="IN30" s="115"/>
    </row>
    <row r="31" spans="1:248" ht="13.9" customHeight="1">
      <c r="A31" s="67">
        <v>14</v>
      </c>
      <c r="B31" s="373"/>
      <c r="C31" s="26"/>
      <c r="D31" s="26"/>
      <c r="E31" s="26"/>
      <c r="F31" s="26"/>
      <c r="G31" s="26"/>
      <c r="H31" s="26"/>
      <c r="I31" s="134"/>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c r="BK31" s="115"/>
      <c r="BL31" s="115"/>
      <c r="BM31" s="115"/>
      <c r="BN31" s="115"/>
      <c r="BO31" s="115"/>
      <c r="BP31" s="115"/>
      <c r="BQ31" s="115"/>
      <c r="BR31" s="115"/>
      <c r="BS31" s="115"/>
      <c r="BT31" s="115"/>
      <c r="BU31" s="115"/>
      <c r="BV31" s="115"/>
      <c r="BW31" s="115"/>
      <c r="BX31" s="115"/>
      <c r="BY31" s="115"/>
      <c r="BZ31" s="115"/>
      <c r="CA31" s="115"/>
      <c r="CB31" s="115"/>
      <c r="CC31" s="115"/>
      <c r="CD31" s="115"/>
      <c r="CE31" s="115"/>
      <c r="CF31" s="115"/>
      <c r="CG31" s="115"/>
      <c r="CH31" s="115"/>
      <c r="CI31" s="115"/>
      <c r="CJ31" s="115"/>
      <c r="CK31" s="115"/>
      <c r="CL31" s="115"/>
      <c r="CM31" s="115"/>
      <c r="CN31" s="115"/>
      <c r="CO31" s="115"/>
      <c r="CP31" s="115"/>
      <c r="CQ31" s="115"/>
      <c r="CR31" s="115"/>
      <c r="CS31" s="115"/>
      <c r="CT31" s="115"/>
      <c r="CU31" s="115"/>
      <c r="CV31" s="115"/>
      <c r="CW31" s="115"/>
      <c r="CX31" s="115"/>
      <c r="CY31" s="115"/>
      <c r="CZ31" s="115"/>
      <c r="DA31" s="115"/>
      <c r="DB31" s="115"/>
      <c r="DC31" s="115"/>
      <c r="DD31" s="115"/>
      <c r="DE31" s="115"/>
      <c r="DF31" s="115"/>
      <c r="DG31" s="115"/>
      <c r="DH31" s="115"/>
      <c r="DI31" s="115"/>
      <c r="DJ31" s="115"/>
      <c r="DK31" s="115"/>
      <c r="DL31" s="115"/>
      <c r="DM31" s="115"/>
      <c r="DN31" s="115"/>
      <c r="DO31" s="115"/>
      <c r="DP31" s="115"/>
      <c r="DQ31" s="115"/>
      <c r="DR31" s="115"/>
      <c r="DS31" s="115"/>
      <c r="DT31" s="115"/>
      <c r="DU31" s="115"/>
      <c r="DV31" s="115"/>
      <c r="DW31" s="115"/>
      <c r="DX31" s="115"/>
      <c r="DY31" s="115"/>
      <c r="DZ31" s="115"/>
      <c r="EA31" s="115"/>
      <c r="EB31" s="115"/>
      <c r="EC31" s="115"/>
      <c r="ED31" s="115"/>
      <c r="EE31" s="115"/>
      <c r="EF31" s="115"/>
      <c r="EG31" s="115"/>
      <c r="EH31" s="115"/>
      <c r="EI31" s="115"/>
      <c r="EJ31" s="115"/>
      <c r="EK31" s="115"/>
      <c r="EL31" s="115"/>
      <c r="EM31" s="115"/>
      <c r="EN31" s="115"/>
      <c r="EO31" s="115"/>
      <c r="EP31" s="115"/>
      <c r="EQ31" s="115"/>
      <c r="ER31" s="115"/>
      <c r="ES31" s="115"/>
      <c r="ET31" s="115"/>
      <c r="EU31" s="115"/>
      <c r="EV31" s="115"/>
      <c r="EW31" s="115"/>
      <c r="EX31" s="115"/>
      <c r="EY31" s="115"/>
      <c r="EZ31" s="115"/>
      <c r="FA31" s="115"/>
      <c r="FB31" s="115"/>
      <c r="FC31" s="115"/>
      <c r="FD31" s="115"/>
      <c r="FE31" s="115"/>
      <c r="FF31" s="115"/>
      <c r="FG31" s="115"/>
      <c r="FH31" s="115"/>
      <c r="FI31" s="115"/>
      <c r="FJ31" s="115"/>
      <c r="FK31" s="115"/>
      <c r="FL31" s="115"/>
      <c r="FM31" s="115"/>
      <c r="FN31" s="115"/>
      <c r="FO31" s="115"/>
      <c r="FP31" s="115"/>
      <c r="FQ31" s="115"/>
      <c r="FR31" s="115"/>
      <c r="FS31" s="115"/>
      <c r="FT31" s="115"/>
      <c r="FU31" s="115"/>
      <c r="FV31" s="115"/>
      <c r="FW31" s="115"/>
      <c r="FX31" s="115"/>
      <c r="FY31" s="115"/>
      <c r="FZ31" s="115"/>
      <c r="GA31" s="115"/>
      <c r="GB31" s="115"/>
      <c r="GC31" s="115"/>
      <c r="GD31" s="115"/>
      <c r="GE31" s="115"/>
      <c r="GF31" s="115"/>
      <c r="GG31" s="115"/>
      <c r="GH31" s="115"/>
      <c r="GI31" s="115"/>
      <c r="GJ31" s="115"/>
      <c r="GK31" s="115"/>
      <c r="GL31" s="115"/>
      <c r="GM31" s="115"/>
      <c r="GN31" s="115"/>
      <c r="GO31" s="115"/>
      <c r="GP31" s="115"/>
      <c r="GQ31" s="115"/>
      <c r="GR31" s="115"/>
      <c r="GS31" s="115"/>
      <c r="GT31" s="115"/>
      <c r="GU31" s="115"/>
      <c r="GV31" s="115"/>
      <c r="GW31" s="115"/>
      <c r="GX31" s="115"/>
      <c r="GY31" s="115"/>
      <c r="GZ31" s="115"/>
      <c r="HA31" s="115"/>
      <c r="HB31" s="115"/>
      <c r="HC31" s="115"/>
      <c r="HD31" s="115"/>
      <c r="HE31" s="115"/>
      <c r="HF31" s="115"/>
      <c r="HG31" s="115"/>
      <c r="HH31" s="115"/>
      <c r="HI31" s="115"/>
      <c r="HJ31" s="115"/>
      <c r="HK31" s="115"/>
      <c r="HL31" s="115"/>
      <c r="HM31" s="115"/>
      <c r="HN31" s="115"/>
      <c r="HO31" s="115"/>
      <c r="HP31" s="115"/>
      <c r="HQ31" s="115"/>
      <c r="HR31" s="115"/>
      <c r="HS31" s="115"/>
      <c r="HT31" s="115"/>
      <c r="HU31" s="115"/>
      <c r="HV31" s="115"/>
      <c r="HW31" s="115"/>
      <c r="HX31" s="115"/>
      <c r="HY31" s="115"/>
      <c r="HZ31" s="115"/>
      <c r="IA31" s="115"/>
      <c r="IB31" s="115"/>
      <c r="IC31" s="115"/>
      <c r="ID31" s="115"/>
      <c r="IE31" s="115"/>
      <c r="IF31" s="115"/>
      <c r="IG31" s="115"/>
      <c r="IH31" s="115"/>
      <c r="II31" s="115"/>
      <c r="IJ31" s="115"/>
      <c r="IK31" s="115"/>
      <c r="IL31" s="115"/>
      <c r="IM31" s="115"/>
      <c r="IN31" s="115"/>
    </row>
    <row r="32" spans="1:248" ht="13.9" customHeight="1">
      <c r="A32" s="67">
        <v>15</v>
      </c>
      <c r="B32" s="373"/>
      <c r="C32" s="26"/>
      <c r="D32" s="26"/>
      <c r="E32" s="26"/>
      <c r="F32" s="26"/>
      <c r="G32" s="26"/>
      <c r="H32" s="26"/>
      <c r="I32" s="134"/>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c r="BH32" s="115"/>
      <c r="BI32" s="115"/>
      <c r="BJ32" s="115"/>
      <c r="BK32" s="115"/>
      <c r="BL32" s="115"/>
      <c r="BM32" s="115"/>
      <c r="BN32" s="115"/>
      <c r="BO32" s="115"/>
      <c r="BP32" s="115"/>
      <c r="BQ32" s="115"/>
      <c r="BR32" s="115"/>
      <c r="BS32" s="115"/>
      <c r="BT32" s="115"/>
      <c r="BU32" s="115"/>
      <c r="BV32" s="115"/>
      <c r="BW32" s="115"/>
      <c r="BX32" s="115"/>
      <c r="BY32" s="115"/>
      <c r="BZ32" s="115"/>
      <c r="CA32" s="115"/>
      <c r="CB32" s="115"/>
      <c r="CC32" s="115"/>
      <c r="CD32" s="115"/>
      <c r="CE32" s="115"/>
      <c r="CF32" s="115"/>
      <c r="CG32" s="115"/>
      <c r="CH32" s="115"/>
      <c r="CI32" s="115"/>
      <c r="CJ32" s="115"/>
      <c r="CK32" s="115"/>
      <c r="CL32" s="115"/>
      <c r="CM32" s="115"/>
      <c r="CN32" s="115"/>
      <c r="CO32" s="115"/>
      <c r="CP32" s="115"/>
      <c r="CQ32" s="115"/>
      <c r="CR32" s="115"/>
      <c r="CS32" s="115"/>
      <c r="CT32" s="115"/>
      <c r="CU32" s="115"/>
      <c r="CV32" s="115"/>
      <c r="CW32" s="115"/>
      <c r="CX32" s="115"/>
      <c r="CY32" s="115"/>
      <c r="CZ32" s="115"/>
      <c r="DA32" s="115"/>
      <c r="DB32" s="115"/>
      <c r="DC32" s="115"/>
      <c r="DD32" s="115"/>
      <c r="DE32" s="115"/>
      <c r="DF32" s="115"/>
      <c r="DG32" s="115"/>
      <c r="DH32" s="115"/>
      <c r="DI32" s="115"/>
      <c r="DJ32" s="115"/>
      <c r="DK32" s="115"/>
      <c r="DL32" s="115"/>
      <c r="DM32" s="115"/>
      <c r="DN32" s="115"/>
      <c r="DO32" s="115"/>
      <c r="DP32" s="115"/>
      <c r="DQ32" s="115"/>
      <c r="DR32" s="115"/>
      <c r="DS32" s="115"/>
      <c r="DT32" s="115"/>
      <c r="DU32" s="115"/>
      <c r="DV32" s="115"/>
      <c r="DW32" s="115"/>
      <c r="DX32" s="115"/>
      <c r="DY32" s="115"/>
      <c r="DZ32" s="115"/>
      <c r="EA32" s="115"/>
      <c r="EB32" s="115"/>
      <c r="EC32" s="115"/>
      <c r="ED32" s="115"/>
      <c r="EE32" s="115"/>
      <c r="EF32" s="115"/>
      <c r="EG32" s="115"/>
      <c r="EH32" s="115"/>
      <c r="EI32" s="115"/>
      <c r="EJ32" s="115"/>
      <c r="EK32" s="115"/>
      <c r="EL32" s="115"/>
      <c r="EM32" s="115"/>
      <c r="EN32" s="115"/>
      <c r="EO32" s="115"/>
      <c r="EP32" s="115"/>
      <c r="EQ32" s="115"/>
      <c r="ER32" s="115"/>
      <c r="ES32" s="115"/>
      <c r="ET32" s="115"/>
      <c r="EU32" s="115"/>
      <c r="EV32" s="115"/>
      <c r="EW32" s="115"/>
      <c r="EX32" s="115"/>
      <c r="EY32" s="115"/>
      <c r="EZ32" s="115"/>
      <c r="FA32" s="115"/>
      <c r="FB32" s="115"/>
      <c r="FC32" s="115"/>
      <c r="FD32" s="115"/>
      <c r="FE32" s="115"/>
      <c r="FF32" s="115"/>
      <c r="FG32" s="115"/>
      <c r="FH32" s="115"/>
      <c r="FI32" s="115"/>
      <c r="FJ32" s="115"/>
      <c r="FK32" s="115"/>
      <c r="FL32" s="115"/>
      <c r="FM32" s="115"/>
      <c r="FN32" s="115"/>
      <c r="FO32" s="115"/>
      <c r="FP32" s="115"/>
      <c r="FQ32" s="115"/>
      <c r="FR32" s="115"/>
      <c r="FS32" s="115"/>
      <c r="FT32" s="115"/>
      <c r="FU32" s="115"/>
      <c r="FV32" s="115"/>
      <c r="FW32" s="115"/>
      <c r="FX32" s="115"/>
      <c r="FY32" s="115"/>
      <c r="FZ32" s="115"/>
      <c r="GA32" s="115"/>
      <c r="GB32" s="115"/>
      <c r="GC32" s="115"/>
      <c r="GD32" s="115"/>
      <c r="GE32" s="115"/>
      <c r="GF32" s="115"/>
      <c r="GG32" s="115"/>
      <c r="GH32" s="115"/>
      <c r="GI32" s="115"/>
      <c r="GJ32" s="115"/>
      <c r="GK32" s="115"/>
      <c r="GL32" s="115"/>
      <c r="GM32" s="115"/>
      <c r="GN32" s="115"/>
      <c r="GO32" s="115"/>
      <c r="GP32" s="115"/>
      <c r="GQ32" s="115"/>
      <c r="GR32" s="115"/>
      <c r="GS32" s="115"/>
      <c r="GT32" s="115"/>
      <c r="GU32" s="115"/>
      <c r="GV32" s="115"/>
      <c r="GW32" s="115"/>
      <c r="GX32" s="115"/>
      <c r="GY32" s="115"/>
      <c r="GZ32" s="115"/>
      <c r="HA32" s="115"/>
      <c r="HB32" s="115"/>
      <c r="HC32" s="115"/>
      <c r="HD32" s="115"/>
      <c r="HE32" s="115"/>
      <c r="HF32" s="115"/>
      <c r="HG32" s="115"/>
      <c r="HH32" s="115"/>
      <c r="HI32" s="115"/>
      <c r="HJ32" s="115"/>
      <c r="HK32" s="115"/>
      <c r="HL32" s="115"/>
      <c r="HM32" s="115"/>
      <c r="HN32" s="115"/>
      <c r="HO32" s="115"/>
      <c r="HP32" s="115"/>
      <c r="HQ32" s="115"/>
      <c r="HR32" s="115"/>
      <c r="HS32" s="115"/>
      <c r="HT32" s="115"/>
      <c r="HU32" s="115"/>
      <c r="HV32" s="115"/>
      <c r="HW32" s="115"/>
      <c r="HX32" s="115"/>
      <c r="HY32" s="115"/>
      <c r="HZ32" s="115"/>
      <c r="IA32" s="115"/>
      <c r="IB32" s="115"/>
      <c r="IC32" s="115"/>
      <c r="ID32" s="115"/>
      <c r="IE32" s="115"/>
      <c r="IF32" s="115"/>
      <c r="IG32" s="115"/>
      <c r="IH32" s="115"/>
      <c r="II32" s="115"/>
      <c r="IJ32" s="115"/>
      <c r="IK32" s="115"/>
      <c r="IL32" s="115"/>
      <c r="IM32" s="115"/>
      <c r="IN32" s="115"/>
    </row>
    <row r="33" spans="1:248" ht="13.9" customHeight="1">
      <c r="A33" s="67">
        <v>16</v>
      </c>
      <c r="B33" s="373"/>
      <c r="C33" s="26"/>
      <c r="D33" s="26"/>
      <c r="E33" s="26"/>
      <c r="F33" s="26"/>
      <c r="G33" s="26"/>
      <c r="H33" s="26"/>
      <c r="I33" s="134"/>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c r="BH33" s="115"/>
      <c r="BI33" s="115"/>
      <c r="BJ33" s="115"/>
      <c r="BK33" s="115"/>
      <c r="BL33" s="115"/>
      <c r="BM33" s="115"/>
      <c r="BN33" s="115"/>
      <c r="BO33" s="115"/>
      <c r="BP33" s="115"/>
      <c r="BQ33" s="115"/>
      <c r="BR33" s="115"/>
      <c r="BS33" s="115"/>
      <c r="BT33" s="115"/>
      <c r="BU33" s="115"/>
      <c r="BV33" s="115"/>
      <c r="BW33" s="115"/>
      <c r="BX33" s="115"/>
      <c r="BY33" s="115"/>
      <c r="BZ33" s="115"/>
      <c r="CA33" s="115"/>
      <c r="CB33" s="115"/>
      <c r="CC33" s="115"/>
      <c r="CD33" s="115"/>
      <c r="CE33" s="115"/>
      <c r="CF33" s="115"/>
      <c r="CG33" s="115"/>
      <c r="CH33" s="115"/>
      <c r="CI33" s="115"/>
      <c r="CJ33" s="115"/>
      <c r="CK33" s="115"/>
      <c r="CL33" s="115"/>
      <c r="CM33" s="115"/>
      <c r="CN33" s="115"/>
      <c r="CO33" s="115"/>
      <c r="CP33" s="115"/>
      <c r="CQ33" s="115"/>
      <c r="CR33" s="115"/>
      <c r="CS33" s="115"/>
      <c r="CT33" s="115"/>
      <c r="CU33" s="115"/>
      <c r="CV33" s="115"/>
      <c r="CW33" s="115"/>
      <c r="CX33" s="115"/>
      <c r="CY33" s="115"/>
      <c r="CZ33" s="115"/>
      <c r="DA33" s="115"/>
      <c r="DB33" s="115"/>
      <c r="DC33" s="115"/>
      <c r="DD33" s="115"/>
      <c r="DE33" s="115"/>
      <c r="DF33" s="115"/>
      <c r="DG33" s="115"/>
      <c r="DH33" s="115"/>
      <c r="DI33" s="115"/>
      <c r="DJ33" s="115"/>
      <c r="DK33" s="115"/>
      <c r="DL33" s="115"/>
      <c r="DM33" s="115"/>
      <c r="DN33" s="115"/>
      <c r="DO33" s="115"/>
      <c r="DP33" s="115"/>
      <c r="DQ33" s="115"/>
      <c r="DR33" s="115"/>
      <c r="DS33" s="115"/>
      <c r="DT33" s="115"/>
      <c r="DU33" s="115"/>
      <c r="DV33" s="115"/>
      <c r="DW33" s="115"/>
      <c r="DX33" s="115"/>
      <c r="DY33" s="115"/>
      <c r="DZ33" s="115"/>
      <c r="EA33" s="115"/>
      <c r="EB33" s="115"/>
      <c r="EC33" s="115"/>
      <c r="ED33" s="115"/>
      <c r="EE33" s="115"/>
      <c r="EF33" s="115"/>
      <c r="EG33" s="115"/>
      <c r="EH33" s="115"/>
      <c r="EI33" s="115"/>
      <c r="EJ33" s="115"/>
      <c r="EK33" s="115"/>
      <c r="EL33" s="115"/>
      <c r="EM33" s="115"/>
      <c r="EN33" s="115"/>
      <c r="EO33" s="115"/>
      <c r="EP33" s="115"/>
      <c r="EQ33" s="115"/>
      <c r="ER33" s="115"/>
      <c r="ES33" s="115"/>
      <c r="ET33" s="115"/>
      <c r="EU33" s="115"/>
      <c r="EV33" s="115"/>
      <c r="EW33" s="115"/>
      <c r="EX33" s="115"/>
      <c r="EY33" s="115"/>
      <c r="EZ33" s="115"/>
      <c r="FA33" s="115"/>
      <c r="FB33" s="115"/>
      <c r="FC33" s="115"/>
      <c r="FD33" s="115"/>
      <c r="FE33" s="115"/>
      <c r="FF33" s="115"/>
      <c r="FG33" s="115"/>
      <c r="FH33" s="115"/>
      <c r="FI33" s="115"/>
      <c r="FJ33" s="115"/>
      <c r="FK33" s="115"/>
      <c r="FL33" s="115"/>
      <c r="FM33" s="115"/>
      <c r="FN33" s="115"/>
      <c r="FO33" s="115"/>
      <c r="FP33" s="115"/>
      <c r="FQ33" s="115"/>
      <c r="FR33" s="115"/>
      <c r="FS33" s="115"/>
      <c r="FT33" s="115"/>
      <c r="FU33" s="115"/>
      <c r="FV33" s="115"/>
      <c r="FW33" s="115"/>
      <c r="FX33" s="115"/>
      <c r="FY33" s="115"/>
      <c r="FZ33" s="115"/>
      <c r="GA33" s="115"/>
      <c r="GB33" s="115"/>
      <c r="GC33" s="115"/>
      <c r="GD33" s="115"/>
      <c r="GE33" s="115"/>
      <c r="GF33" s="115"/>
      <c r="GG33" s="115"/>
      <c r="GH33" s="115"/>
      <c r="GI33" s="115"/>
      <c r="GJ33" s="115"/>
      <c r="GK33" s="115"/>
      <c r="GL33" s="115"/>
      <c r="GM33" s="115"/>
      <c r="GN33" s="115"/>
      <c r="GO33" s="115"/>
      <c r="GP33" s="115"/>
      <c r="GQ33" s="115"/>
      <c r="GR33" s="115"/>
      <c r="GS33" s="115"/>
      <c r="GT33" s="115"/>
      <c r="GU33" s="115"/>
      <c r="GV33" s="115"/>
      <c r="GW33" s="115"/>
      <c r="GX33" s="115"/>
      <c r="GY33" s="115"/>
      <c r="GZ33" s="115"/>
      <c r="HA33" s="115"/>
      <c r="HB33" s="115"/>
      <c r="HC33" s="115"/>
      <c r="HD33" s="115"/>
      <c r="HE33" s="115"/>
      <c r="HF33" s="115"/>
      <c r="HG33" s="115"/>
      <c r="HH33" s="115"/>
      <c r="HI33" s="115"/>
      <c r="HJ33" s="115"/>
      <c r="HK33" s="115"/>
      <c r="HL33" s="115"/>
      <c r="HM33" s="115"/>
      <c r="HN33" s="115"/>
      <c r="HO33" s="115"/>
      <c r="HP33" s="115"/>
      <c r="HQ33" s="115"/>
      <c r="HR33" s="115"/>
      <c r="HS33" s="115"/>
      <c r="HT33" s="115"/>
      <c r="HU33" s="115"/>
      <c r="HV33" s="115"/>
      <c r="HW33" s="115"/>
      <c r="HX33" s="115"/>
      <c r="HY33" s="115"/>
      <c r="HZ33" s="115"/>
      <c r="IA33" s="115"/>
      <c r="IB33" s="115"/>
      <c r="IC33" s="115"/>
      <c r="ID33" s="115"/>
      <c r="IE33" s="115"/>
      <c r="IF33" s="115"/>
      <c r="IG33" s="115"/>
      <c r="IH33" s="115"/>
      <c r="II33" s="115"/>
      <c r="IJ33" s="115"/>
      <c r="IK33" s="115"/>
      <c r="IL33" s="115"/>
      <c r="IM33" s="115"/>
      <c r="IN33" s="115"/>
    </row>
    <row r="34" spans="1:248" ht="13.9" customHeight="1">
      <c r="A34" s="67">
        <v>17</v>
      </c>
      <c r="B34" s="373"/>
      <c r="C34" s="26"/>
      <c r="D34" s="26"/>
      <c r="E34" s="26"/>
      <c r="F34" s="26"/>
      <c r="G34" s="26"/>
      <c r="H34" s="26"/>
      <c r="I34" s="134"/>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5"/>
      <c r="BS34" s="115"/>
      <c r="BT34" s="115"/>
      <c r="BU34" s="115"/>
      <c r="BV34" s="115"/>
      <c r="BW34" s="115"/>
      <c r="BX34" s="115"/>
      <c r="BY34" s="115"/>
      <c r="BZ34" s="115"/>
      <c r="CA34" s="115"/>
      <c r="CB34" s="115"/>
      <c r="CC34" s="115"/>
      <c r="CD34" s="115"/>
      <c r="CE34" s="115"/>
      <c r="CF34" s="115"/>
      <c r="CG34" s="115"/>
      <c r="CH34" s="115"/>
      <c r="CI34" s="115"/>
      <c r="CJ34" s="115"/>
      <c r="CK34" s="115"/>
      <c r="CL34" s="115"/>
      <c r="CM34" s="115"/>
      <c r="CN34" s="115"/>
      <c r="CO34" s="115"/>
      <c r="CP34" s="115"/>
      <c r="CQ34" s="115"/>
      <c r="CR34" s="115"/>
      <c r="CS34" s="115"/>
      <c r="CT34" s="115"/>
      <c r="CU34" s="115"/>
      <c r="CV34" s="115"/>
      <c r="CW34" s="115"/>
      <c r="CX34" s="115"/>
      <c r="CY34" s="115"/>
      <c r="CZ34" s="115"/>
      <c r="DA34" s="115"/>
      <c r="DB34" s="115"/>
      <c r="DC34" s="115"/>
      <c r="DD34" s="115"/>
      <c r="DE34" s="115"/>
      <c r="DF34" s="115"/>
      <c r="DG34" s="115"/>
      <c r="DH34" s="115"/>
      <c r="DI34" s="115"/>
      <c r="DJ34" s="115"/>
      <c r="DK34" s="115"/>
      <c r="DL34" s="115"/>
      <c r="DM34" s="115"/>
      <c r="DN34" s="115"/>
      <c r="DO34" s="115"/>
      <c r="DP34" s="115"/>
      <c r="DQ34" s="115"/>
      <c r="DR34" s="115"/>
      <c r="DS34" s="115"/>
      <c r="DT34" s="115"/>
      <c r="DU34" s="115"/>
      <c r="DV34" s="115"/>
      <c r="DW34" s="115"/>
      <c r="DX34" s="115"/>
      <c r="DY34" s="115"/>
      <c r="DZ34" s="115"/>
      <c r="EA34" s="115"/>
      <c r="EB34" s="115"/>
      <c r="EC34" s="115"/>
      <c r="ED34" s="115"/>
      <c r="EE34" s="115"/>
      <c r="EF34" s="115"/>
      <c r="EG34" s="115"/>
      <c r="EH34" s="115"/>
      <c r="EI34" s="115"/>
      <c r="EJ34" s="115"/>
      <c r="EK34" s="115"/>
      <c r="EL34" s="115"/>
      <c r="EM34" s="115"/>
      <c r="EN34" s="115"/>
      <c r="EO34" s="115"/>
      <c r="EP34" s="115"/>
      <c r="EQ34" s="115"/>
      <c r="ER34" s="115"/>
      <c r="ES34" s="115"/>
      <c r="ET34" s="115"/>
      <c r="EU34" s="115"/>
      <c r="EV34" s="115"/>
      <c r="EW34" s="115"/>
      <c r="EX34" s="115"/>
      <c r="EY34" s="115"/>
      <c r="EZ34" s="115"/>
      <c r="FA34" s="115"/>
      <c r="FB34" s="115"/>
      <c r="FC34" s="115"/>
      <c r="FD34" s="115"/>
      <c r="FE34" s="115"/>
      <c r="FF34" s="115"/>
      <c r="FG34" s="115"/>
      <c r="FH34" s="115"/>
      <c r="FI34" s="115"/>
      <c r="FJ34" s="115"/>
      <c r="FK34" s="115"/>
      <c r="FL34" s="115"/>
      <c r="FM34" s="115"/>
      <c r="FN34" s="115"/>
      <c r="FO34" s="115"/>
      <c r="FP34" s="115"/>
      <c r="FQ34" s="115"/>
      <c r="FR34" s="115"/>
      <c r="FS34" s="115"/>
      <c r="FT34" s="115"/>
      <c r="FU34" s="115"/>
      <c r="FV34" s="115"/>
      <c r="FW34" s="115"/>
      <c r="FX34" s="115"/>
      <c r="FY34" s="115"/>
      <c r="FZ34" s="115"/>
      <c r="GA34" s="115"/>
      <c r="GB34" s="115"/>
      <c r="GC34" s="115"/>
      <c r="GD34" s="115"/>
      <c r="GE34" s="115"/>
      <c r="GF34" s="115"/>
      <c r="GG34" s="115"/>
      <c r="GH34" s="115"/>
      <c r="GI34" s="115"/>
      <c r="GJ34" s="115"/>
      <c r="GK34" s="115"/>
      <c r="GL34" s="115"/>
      <c r="GM34" s="115"/>
      <c r="GN34" s="115"/>
      <c r="GO34" s="115"/>
      <c r="GP34" s="115"/>
      <c r="GQ34" s="115"/>
      <c r="GR34" s="115"/>
      <c r="GS34" s="115"/>
      <c r="GT34" s="115"/>
      <c r="GU34" s="115"/>
      <c r="GV34" s="115"/>
      <c r="GW34" s="115"/>
      <c r="GX34" s="115"/>
      <c r="GY34" s="115"/>
      <c r="GZ34" s="115"/>
      <c r="HA34" s="115"/>
      <c r="HB34" s="115"/>
      <c r="HC34" s="115"/>
      <c r="HD34" s="115"/>
      <c r="HE34" s="115"/>
      <c r="HF34" s="115"/>
      <c r="HG34" s="115"/>
      <c r="HH34" s="115"/>
      <c r="HI34" s="115"/>
      <c r="HJ34" s="115"/>
      <c r="HK34" s="115"/>
      <c r="HL34" s="115"/>
      <c r="HM34" s="115"/>
      <c r="HN34" s="115"/>
      <c r="HO34" s="115"/>
      <c r="HP34" s="115"/>
      <c r="HQ34" s="115"/>
      <c r="HR34" s="115"/>
      <c r="HS34" s="115"/>
      <c r="HT34" s="115"/>
      <c r="HU34" s="115"/>
      <c r="HV34" s="115"/>
      <c r="HW34" s="115"/>
      <c r="HX34" s="115"/>
      <c r="HY34" s="115"/>
      <c r="HZ34" s="115"/>
      <c r="IA34" s="115"/>
      <c r="IB34" s="115"/>
      <c r="IC34" s="115"/>
      <c r="ID34" s="115"/>
      <c r="IE34" s="115"/>
      <c r="IF34" s="115"/>
      <c r="IG34" s="115"/>
      <c r="IH34" s="115"/>
      <c r="II34" s="115"/>
      <c r="IJ34" s="115"/>
      <c r="IK34" s="115"/>
      <c r="IL34" s="115"/>
      <c r="IM34" s="115"/>
      <c r="IN34" s="115"/>
    </row>
    <row r="35" spans="1:248" ht="13.9" customHeight="1">
      <c r="A35" s="67">
        <v>18</v>
      </c>
      <c r="B35" s="373"/>
      <c r="C35" s="26"/>
      <c r="D35" s="26"/>
      <c r="E35" s="26"/>
      <c r="F35" s="26"/>
      <c r="G35" s="26"/>
      <c r="H35" s="26"/>
      <c r="I35" s="134"/>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c r="BM35" s="115"/>
      <c r="BN35" s="115"/>
      <c r="BO35" s="115"/>
      <c r="BP35" s="115"/>
      <c r="BQ35" s="115"/>
      <c r="BR35" s="115"/>
      <c r="BS35" s="115"/>
      <c r="BT35" s="115"/>
      <c r="BU35" s="115"/>
      <c r="BV35" s="115"/>
      <c r="BW35" s="115"/>
      <c r="BX35" s="115"/>
      <c r="BY35" s="115"/>
      <c r="BZ35" s="115"/>
      <c r="CA35" s="115"/>
      <c r="CB35" s="115"/>
      <c r="CC35" s="115"/>
      <c r="CD35" s="115"/>
      <c r="CE35" s="115"/>
      <c r="CF35" s="115"/>
      <c r="CG35" s="115"/>
      <c r="CH35" s="115"/>
      <c r="CI35" s="115"/>
      <c r="CJ35" s="115"/>
      <c r="CK35" s="115"/>
      <c r="CL35" s="115"/>
      <c r="CM35" s="115"/>
      <c r="CN35" s="115"/>
      <c r="CO35" s="115"/>
      <c r="CP35" s="115"/>
      <c r="CQ35" s="115"/>
      <c r="CR35" s="115"/>
      <c r="CS35" s="115"/>
      <c r="CT35" s="115"/>
      <c r="CU35" s="115"/>
      <c r="CV35" s="115"/>
      <c r="CW35" s="115"/>
      <c r="CX35" s="115"/>
      <c r="CY35" s="115"/>
      <c r="CZ35" s="115"/>
      <c r="DA35" s="115"/>
      <c r="DB35" s="115"/>
      <c r="DC35" s="115"/>
      <c r="DD35" s="115"/>
      <c r="DE35" s="115"/>
      <c r="DF35" s="115"/>
      <c r="DG35" s="115"/>
      <c r="DH35" s="115"/>
      <c r="DI35" s="115"/>
      <c r="DJ35" s="115"/>
      <c r="DK35" s="115"/>
      <c r="DL35" s="115"/>
      <c r="DM35" s="115"/>
      <c r="DN35" s="115"/>
      <c r="DO35" s="115"/>
      <c r="DP35" s="115"/>
      <c r="DQ35" s="115"/>
      <c r="DR35" s="115"/>
      <c r="DS35" s="115"/>
      <c r="DT35" s="115"/>
      <c r="DU35" s="115"/>
      <c r="DV35" s="115"/>
      <c r="DW35" s="115"/>
      <c r="DX35" s="115"/>
      <c r="DY35" s="115"/>
      <c r="DZ35" s="115"/>
      <c r="EA35" s="115"/>
      <c r="EB35" s="115"/>
      <c r="EC35" s="115"/>
      <c r="ED35" s="115"/>
      <c r="EE35" s="115"/>
      <c r="EF35" s="115"/>
      <c r="EG35" s="115"/>
      <c r="EH35" s="115"/>
      <c r="EI35" s="115"/>
      <c r="EJ35" s="115"/>
      <c r="EK35" s="115"/>
      <c r="EL35" s="115"/>
      <c r="EM35" s="115"/>
      <c r="EN35" s="115"/>
      <c r="EO35" s="115"/>
      <c r="EP35" s="115"/>
      <c r="EQ35" s="115"/>
      <c r="ER35" s="115"/>
      <c r="ES35" s="115"/>
      <c r="ET35" s="115"/>
      <c r="EU35" s="115"/>
      <c r="EV35" s="115"/>
      <c r="EW35" s="115"/>
      <c r="EX35" s="115"/>
      <c r="EY35" s="115"/>
      <c r="EZ35" s="115"/>
      <c r="FA35" s="115"/>
      <c r="FB35" s="115"/>
      <c r="FC35" s="115"/>
      <c r="FD35" s="115"/>
      <c r="FE35" s="115"/>
      <c r="FF35" s="115"/>
      <c r="FG35" s="115"/>
      <c r="FH35" s="115"/>
      <c r="FI35" s="115"/>
      <c r="FJ35" s="115"/>
      <c r="FK35" s="115"/>
      <c r="FL35" s="115"/>
      <c r="FM35" s="115"/>
      <c r="FN35" s="115"/>
      <c r="FO35" s="115"/>
      <c r="FP35" s="115"/>
      <c r="FQ35" s="115"/>
      <c r="FR35" s="115"/>
      <c r="FS35" s="115"/>
      <c r="FT35" s="115"/>
      <c r="FU35" s="115"/>
      <c r="FV35" s="115"/>
      <c r="FW35" s="115"/>
      <c r="FX35" s="115"/>
      <c r="FY35" s="115"/>
      <c r="FZ35" s="115"/>
      <c r="GA35" s="115"/>
      <c r="GB35" s="115"/>
      <c r="GC35" s="115"/>
      <c r="GD35" s="115"/>
      <c r="GE35" s="115"/>
      <c r="GF35" s="115"/>
      <c r="GG35" s="115"/>
      <c r="GH35" s="115"/>
      <c r="GI35" s="115"/>
      <c r="GJ35" s="115"/>
      <c r="GK35" s="115"/>
      <c r="GL35" s="115"/>
      <c r="GM35" s="115"/>
      <c r="GN35" s="115"/>
      <c r="GO35" s="115"/>
      <c r="GP35" s="115"/>
      <c r="GQ35" s="115"/>
      <c r="GR35" s="115"/>
      <c r="GS35" s="115"/>
      <c r="GT35" s="115"/>
      <c r="GU35" s="115"/>
      <c r="GV35" s="115"/>
      <c r="GW35" s="115"/>
      <c r="GX35" s="115"/>
      <c r="GY35" s="115"/>
      <c r="GZ35" s="115"/>
      <c r="HA35" s="115"/>
      <c r="HB35" s="115"/>
      <c r="HC35" s="115"/>
      <c r="HD35" s="115"/>
      <c r="HE35" s="115"/>
      <c r="HF35" s="115"/>
      <c r="HG35" s="115"/>
      <c r="HH35" s="115"/>
      <c r="HI35" s="115"/>
      <c r="HJ35" s="115"/>
      <c r="HK35" s="115"/>
      <c r="HL35" s="115"/>
      <c r="HM35" s="115"/>
      <c r="HN35" s="115"/>
      <c r="HO35" s="115"/>
      <c r="HP35" s="115"/>
      <c r="HQ35" s="115"/>
      <c r="HR35" s="115"/>
      <c r="HS35" s="115"/>
      <c r="HT35" s="115"/>
      <c r="HU35" s="115"/>
      <c r="HV35" s="115"/>
      <c r="HW35" s="115"/>
      <c r="HX35" s="115"/>
      <c r="HY35" s="115"/>
      <c r="HZ35" s="115"/>
      <c r="IA35" s="115"/>
      <c r="IB35" s="115"/>
      <c r="IC35" s="115"/>
      <c r="ID35" s="115"/>
      <c r="IE35" s="115"/>
      <c r="IF35" s="115"/>
      <c r="IG35" s="115"/>
      <c r="IH35" s="115"/>
      <c r="II35" s="115"/>
      <c r="IJ35" s="115"/>
      <c r="IK35" s="115"/>
      <c r="IL35" s="115"/>
      <c r="IM35" s="115"/>
      <c r="IN35" s="115"/>
    </row>
    <row r="36" spans="1:248" ht="13.9" customHeight="1">
      <c r="A36" s="67">
        <v>19</v>
      </c>
      <c r="B36" s="373"/>
      <c r="C36" s="26"/>
      <c r="D36" s="26"/>
      <c r="E36" s="26"/>
      <c r="F36" s="26"/>
      <c r="G36" s="26"/>
      <c r="H36" s="26"/>
      <c r="I36" s="134"/>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c r="BH36" s="115"/>
      <c r="BI36" s="115"/>
      <c r="BJ36" s="115"/>
      <c r="BK36" s="115"/>
      <c r="BL36" s="115"/>
      <c r="BM36" s="115"/>
      <c r="BN36" s="115"/>
      <c r="BO36" s="115"/>
      <c r="BP36" s="115"/>
      <c r="BQ36" s="115"/>
      <c r="BR36" s="115"/>
      <c r="BS36" s="115"/>
      <c r="BT36" s="115"/>
      <c r="BU36" s="115"/>
      <c r="BV36" s="115"/>
      <c r="BW36" s="115"/>
      <c r="BX36" s="115"/>
      <c r="BY36" s="115"/>
      <c r="BZ36" s="115"/>
      <c r="CA36" s="115"/>
      <c r="CB36" s="115"/>
      <c r="CC36" s="115"/>
      <c r="CD36" s="115"/>
      <c r="CE36" s="115"/>
      <c r="CF36" s="115"/>
      <c r="CG36" s="115"/>
      <c r="CH36" s="115"/>
      <c r="CI36" s="115"/>
      <c r="CJ36" s="115"/>
      <c r="CK36" s="115"/>
      <c r="CL36" s="115"/>
      <c r="CM36" s="115"/>
      <c r="CN36" s="115"/>
      <c r="CO36" s="115"/>
      <c r="CP36" s="115"/>
      <c r="CQ36" s="115"/>
      <c r="CR36" s="115"/>
      <c r="CS36" s="115"/>
      <c r="CT36" s="115"/>
      <c r="CU36" s="115"/>
      <c r="CV36" s="115"/>
      <c r="CW36" s="115"/>
      <c r="CX36" s="115"/>
      <c r="CY36" s="115"/>
      <c r="CZ36" s="115"/>
      <c r="DA36" s="115"/>
      <c r="DB36" s="115"/>
      <c r="DC36" s="115"/>
      <c r="DD36" s="115"/>
      <c r="DE36" s="115"/>
      <c r="DF36" s="115"/>
      <c r="DG36" s="115"/>
      <c r="DH36" s="115"/>
      <c r="DI36" s="115"/>
      <c r="DJ36" s="115"/>
      <c r="DK36" s="115"/>
      <c r="DL36" s="115"/>
      <c r="DM36" s="115"/>
      <c r="DN36" s="115"/>
      <c r="DO36" s="115"/>
      <c r="DP36" s="115"/>
      <c r="DQ36" s="115"/>
      <c r="DR36" s="115"/>
      <c r="DS36" s="115"/>
      <c r="DT36" s="115"/>
      <c r="DU36" s="115"/>
      <c r="DV36" s="115"/>
      <c r="DW36" s="115"/>
      <c r="DX36" s="115"/>
      <c r="DY36" s="115"/>
      <c r="DZ36" s="115"/>
      <c r="EA36" s="115"/>
      <c r="EB36" s="115"/>
      <c r="EC36" s="115"/>
      <c r="ED36" s="115"/>
      <c r="EE36" s="115"/>
      <c r="EF36" s="115"/>
      <c r="EG36" s="115"/>
      <c r="EH36" s="115"/>
      <c r="EI36" s="115"/>
      <c r="EJ36" s="115"/>
      <c r="EK36" s="115"/>
      <c r="EL36" s="115"/>
      <c r="EM36" s="115"/>
      <c r="EN36" s="115"/>
      <c r="EO36" s="115"/>
      <c r="EP36" s="115"/>
      <c r="EQ36" s="115"/>
      <c r="ER36" s="115"/>
      <c r="ES36" s="115"/>
      <c r="ET36" s="115"/>
      <c r="EU36" s="115"/>
      <c r="EV36" s="115"/>
      <c r="EW36" s="115"/>
      <c r="EX36" s="115"/>
      <c r="EY36" s="115"/>
      <c r="EZ36" s="115"/>
      <c r="FA36" s="115"/>
      <c r="FB36" s="115"/>
      <c r="FC36" s="115"/>
      <c r="FD36" s="115"/>
      <c r="FE36" s="115"/>
      <c r="FF36" s="115"/>
      <c r="FG36" s="115"/>
      <c r="FH36" s="115"/>
      <c r="FI36" s="115"/>
      <c r="FJ36" s="115"/>
      <c r="FK36" s="115"/>
      <c r="FL36" s="115"/>
      <c r="FM36" s="115"/>
      <c r="FN36" s="115"/>
      <c r="FO36" s="115"/>
      <c r="FP36" s="115"/>
      <c r="FQ36" s="115"/>
      <c r="FR36" s="115"/>
      <c r="FS36" s="115"/>
      <c r="FT36" s="115"/>
      <c r="FU36" s="115"/>
      <c r="FV36" s="115"/>
      <c r="FW36" s="115"/>
      <c r="FX36" s="115"/>
      <c r="FY36" s="115"/>
      <c r="FZ36" s="115"/>
      <c r="GA36" s="115"/>
      <c r="GB36" s="115"/>
      <c r="GC36" s="115"/>
      <c r="GD36" s="115"/>
      <c r="GE36" s="115"/>
      <c r="GF36" s="115"/>
      <c r="GG36" s="115"/>
      <c r="GH36" s="115"/>
      <c r="GI36" s="115"/>
      <c r="GJ36" s="115"/>
      <c r="GK36" s="115"/>
      <c r="GL36" s="115"/>
      <c r="GM36" s="115"/>
      <c r="GN36" s="115"/>
      <c r="GO36" s="115"/>
      <c r="GP36" s="115"/>
      <c r="GQ36" s="115"/>
      <c r="GR36" s="115"/>
      <c r="GS36" s="115"/>
      <c r="GT36" s="115"/>
      <c r="GU36" s="115"/>
      <c r="GV36" s="115"/>
      <c r="GW36" s="115"/>
      <c r="GX36" s="115"/>
      <c r="GY36" s="115"/>
      <c r="GZ36" s="115"/>
      <c r="HA36" s="115"/>
      <c r="HB36" s="115"/>
      <c r="HC36" s="115"/>
      <c r="HD36" s="115"/>
      <c r="HE36" s="115"/>
      <c r="HF36" s="115"/>
      <c r="HG36" s="115"/>
      <c r="HH36" s="115"/>
      <c r="HI36" s="115"/>
      <c r="HJ36" s="115"/>
      <c r="HK36" s="115"/>
      <c r="HL36" s="115"/>
      <c r="HM36" s="115"/>
      <c r="HN36" s="115"/>
      <c r="HO36" s="115"/>
      <c r="HP36" s="115"/>
      <c r="HQ36" s="115"/>
      <c r="HR36" s="115"/>
      <c r="HS36" s="115"/>
      <c r="HT36" s="115"/>
      <c r="HU36" s="115"/>
      <c r="HV36" s="115"/>
      <c r="HW36" s="115"/>
      <c r="HX36" s="115"/>
      <c r="HY36" s="115"/>
      <c r="HZ36" s="115"/>
      <c r="IA36" s="115"/>
      <c r="IB36" s="115"/>
      <c r="IC36" s="115"/>
      <c r="ID36" s="115"/>
      <c r="IE36" s="115"/>
      <c r="IF36" s="115"/>
      <c r="IG36" s="115"/>
      <c r="IH36" s="115"/>
      <c r="II36" s="115"/>
      <c r="IJ36" s="115"/>
      <c r="IK36" s="115"/>
      <c r="IL36" s="115"/>
      <c r="IM36" s="115"/>
      <c r="IN36" s="115"/>
    </row>
    <row r="37" spans="1:248" ht="13.9" customHeight="1">
      <c r="A37" s="67">
        <v>20</v>
      </c>
      <c r="B37" s="373"/>
      <c r="C37" s="26"/>
      <c r="D37" s="26"/>
      <c r="E37" s="26"/>
      <c r="F37" s="26"/>
      <c r="G37" s="26"/>
      <c r="H37" s="26"/>
      <c r="I37" s="134"/>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c r="BH37" s="115"/>
      <c r="BI37" s="115"/>
      <c r="BJ37" s="115"/>
      <c r="BK37" s="115"/>
      <c r="BL37" s="115"/>
      <c r="BM37" s="115"/>
      <c r="BN37" s="115"/>
      <c r="BO37" s="115"/>
      <c r="BP37" s="115"/>
      <c r="BQ37" s="115"/>
      <c r="BR37" s="115"/>
      <c r="BS37" s="115"/>
      <c r="BT37" s="115"/>
      <c r="BU37" s="115"/>
      <c r="BV37" s="115"/>
      <c r="BW37" s="115"/>
      <c r="BX37" s="115"/>
      <c r="BY37" s="115"/>
      <c r="BZ37" s="115"/>
      <c r="CA37" s="115"/>
      <c r="CB37" s="115"/>
      <c r="CC37" s="115"/>
      <c r="CD37" s="115"/>
      <c r="CE37" s="115"/>
      <c r="CF37" s="115"/>
      <c r="CG37" s="115"/>
      <c r="CH37" s="115"/>
      <c r="CI37" s="115"/>
      <c r="CJ37" s="115"/>
      <c r="CK37" s="115"/>
      <c r="CL37" s="115"/>
      <c r="CM37" s="115"/>
      <c r="CN37" s="115"/>
      <c r="CO37" s="115"/>
      <c r="CP37" s="115"/>
      <c r="CQ37" s="115"/>
      <c r="CR37" s="115"/>
      <c r="CS37" s="115"/>
      <c r="CT37" s="115"/>
      <c r="CU37" s="115"/>
      <c r="CV37" s="115"/>
      <c r="CW37" s="115"/>
      <c r="CX37" s="115"/>
      <c r="CY37" s="115"/>
      <c r="CZ37" s="115"/>
      <c r="DA37" s="115"/>
      <c r="DB37" s="115"/>
      <c r="DC37" s="115"/>
      <c r="DD37" s="115"/>
      <c r="DE37" s="115"/>
      <c r="DF37" s="115"/>
      <c r="DG37" s="115"/>
      <c r="DH37" s="115"/>
      <c r="DI37" s="115"/>
      <c r="DJ37" s="115"/>
      <c r="DK37" s="115"/>
      <c r="DL37" s="115"/>
      <c r="DM37" s="115"/>
      <c r="DN37" s="115"/>
      <c r="DO37" s="115"/>
      <c r="DP37" s="115"/>
      <c r="DQ37" s="115"/>
      <c r="DR37" s="115"/>
      <c r="DS37" s="115"/>
      <c r="DT37" s="115"/>
      <c r="DU37" s="115"/>
      <c r="DV37" s="115"/>
      <c r="DW37" s="115"/>
      <c r="DX37" s="115"/>
      <c r="DY37" s="115"/>
      <c r="DZ37" s="115"/>
      <c r="EA37" s="115"/>
      <c r="EB37" s="115"/>
      <c r="EC37" s="115"/>
      <c r="ED37" s="115"/>
      <c r="EE37" s="115"/>
      <c r="EF37" s="115"/>
      <c r="EG37" s="115"/>
      <c r="EH37" s="115"/>
      <c r="EI37" s="115"/>
      <c r="EJ37" s="115"/>
      <c r="EK37" s="115"/>
      <c r="EL37" s="115"/>
      <c r="EM37" s="115"/>
      <c r="EN37" s="115"/>
      <c r="EO37" s="115"/>
      <c r="EP37" s="115"/>
      <c r="EQ37" s="115"/>
      <c r="ER37" s="115"/>
      <c r="ES37" s="115"/>
      <c r="ET37" s="115"/>
      <c r="EU37" s="115"/>
      <c r="EV37" s="115"/>
      <c r="EW37" s="115"/>
      <c r="EX37" s="115"/>
      <c r="EY37" s="115"/>
      <c r="EZ37" s="115"/>
      <c r="FA37" s="115"/>
      <c r="FB37" s="115"/>
      <c r="FC37" s="115"/>
      <c r="FD37" s="115"/>
      <c r="FE37" s="115"/>
      <c r="FF37" s="115"/>
      <c r="FG37" s="115"/>
      <c r="FH37" s="115"/>
      <c r="FI37" s="115"/>
      <c r="FJ37" s="115"/>
      <c r="FK37" s="115"/>
      <c r="FL37" s="115"/>
      <c r="FM37" s="115"/>
      <c r="FN37" s="115"/>
      <c r="FO37" s="115"/>
      <c r="FP37" s="115"/>
      <c r="FQ37" s="115"/>
      <c r="FR37" s="115"/>
      <c r="FS37" s="115"/>
      <c r="FT37" s="115"/>
      <c r="FU37" s="115"/>
      <c r="FV37" s="115"/>
      <c r="FW37" s="115"/>
      <c r="FX37" s="115"/>
      <c r="FY37" s="115"/>
      <c r="FZ37" s="115"/>
      <c r="GA37" s="115"/>
      <c r="GB37" s="115"/>
      <c r="GC37" s="115"/>
      <c r="GD37" s="115"/>
      <c r="GE37" s="115"/>
      <c r="GF37" s="115"/>
      <c r="GG37" s="115"/>
      <c r="GH37" s="115"/>
      <c r="GI37" s="115"/>
      <c r="GJ37" s="115"/>
      <c r="GK37" s="115"/>
      <c r="GL37" s="115"/>
      <c r="GM37" s="115"/>
      <c r="GN37" s="115"/>
      <c r="GO37" s="115"/>
      <c r="GP37" s="115"/>
      <c r="GQ37" s="115"/>
      <c r="GR37" s="115"/>
      <c r="GS37" s="115"/>
      <c r="GT37" s="115"/>
      <c r="GU37" s="115"/>
      <c r="GV37" s="115"/>
      <c r="GW37" s="115"/>
      <c r="GX37" s="115"/>
      <c r="GY37" s="115"/>
      <c r="GZ37" s="115"/>
      <c r="HA37" s="115"/>
      <c r="HB37" s="115"/>
      <c r="HC37" s="115"/>
      <c r="HD37" s="115"/>
      <c r="HE37" s="115"/>
      <c r="HF37" s="115"/>
      <c r="HG37" s="115"/>
      <c r="HH37" s="115"/>
      <c r="HI37" s="115"/>
      <c r="HJ37" s="115"/>
      <c r="HK37" s="115"/>
      <c r="HL37" s="115"/>
      <c r="HM37" s="115"/>
      <c r="HN37" s="115"/>
      <c r="HO37" s="115"/>
      <c r="HP37" s="115"/>
      <c r="HQ37" s="115"/>
      <c r="HR37" s="115"/>
      <c r="HS37" s="115"/>
      <c r="HT37" s="115"/>
      <c r="HU37" s="115"/>
      <c r="HV37" s="115"/>
      <c r="HW37" s="115"/>
      <c r="HX37" s="115"/>
      <c r="HY37" s="115"/>
      <c r="HZ37" s="115"/>
      <c r="IA37" s="115"/>
      <c r="IB37" s="115"/>
      <c r="IC37" s="115"/>
      <c r="ID37" s="115"/>
      <c r="IE37" s="115"/>
      <c r="IF37" s="115"/>
      <c r="IG37" s="115"/>
      <c r="IH37" s="115"/>
      <c r="II37" s="115"/>
      <c r="IJ37" s="115"/>
      <c r="IK37" s="115"/>
      <c r="IL37" s="115"/>
      <c r="IM37" s="115"/>
      <c r="IN37" s="115"/>
    </row>
    <row r="38" spans="1:248" ht="13.9" customHeight="1">
      <c r="A38" s="67">
        <v>21</v>
      </c>
      <c r="B38" s="373"/>
      <c r="C38" s="26"/>
      <c r="D38" s="26"/>
      <c r="E38" s="26"/>
      <c r="F38" s="26"/>
      <c r="G38" s="26"/>
      <c r="H38" s="26"/>
      <c r="I38" s="134"/>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c r="BH38" s="115"/>
      <c r="BI38" s="115"/>
      <c r="BJ38" s="115"/>
      <c r="BK38" s="115"/>
      <c r="BL38" s="115"/>
      <c r="BM38" s="115"/>
      <c r="BN38" s="115"/>
      <c r="BO38" s="115"/>
      <c r="BP38" s="115"/>
      <c r="BQ38" s="115"/>
      <c r="BR38" s="115"/>
      <c r="BS38" s="115"/>
      <c r="BT38" s="115"/>
      <c r="BU38" s="115"/>
      <c r="BV38" s="115"/>
      <c r="BW38" s="115"/>
      <c r="BX38" s="115"/>
      <c r="BY38" s="115"/>
      <c r="BZ38" s="115"/>
      <c r="CA38" s="115"/>
      <c r="CB38" s="115"/>
      <c r="CC38" s="115"/>
      <c r="CD38" s="115"/>
      <c r="CE38" s="115"/>
      <c r="CF38" s="115"/>
      <c r="CG38" s="115"/>
      <c r="CH38" s="115"/>
      <c r="CI38" s="115"/>
      <c r="CJ38" s="115"/>
      <c r="CK38" s="115"/>
      <c r="CL38" s="115"/>
      <c r="CM38" s="115"/>
      <c r="CN38" s="115"/>
      <c r="CO38" s="115"/>
      <c r="CP38" s="115"/>
      <c r="CQ38" s="115"/>
      <c r="CR38" s="115"/>
      <c r="CS38" s="115"/>
      <c r="CT38" s="115"/>
      <c r="CU38" s="115"/>
      <c r="CV38" s="115"/>
      <c r="CW38" s="115"/>
      <c r="CX38" s="115"/>
      <c r="CY38" s="115"/>
      <c r="CZ38" s="115"/>
      <c r="DA38" s="115"/>
      <c r="DB38" s="115"/>
      <c r="DC38" s="115"/>
      <c r="DD38" s="115"/>
      <c r="DE38" s="115"/>
      <c r="DF38" s="115"/>
      <c r="DG38" s="115"/>
      <c r="DH38" s="115"/>
      <c r="DI38" s="115"/>
      <c r="DJ38" s="115"/>
      <c r="DK38" s="115"/>
      <c r="DL38" s="115"/>
      <c r="DM38" s="115"/>
      <c r="DN38" s="115"/>
      <c r="DO38" s="115"/>
      <c r="DP38" s="115"/>
      <c r="DQ38" s="115"/>
      <c r="DR38" s="115"/>
      <c r="DS38" s="115"/>
      <c r="DT38" s="115"/>
      <c r="DU38" s="115"/>
      <c r="DV38" s="115"/>
      <c r="DW38" s="115"/>
      <c r="DX38" s="115"/>
      <c r="DY38" s="115"/>
      <c r="DZ38" s="115"/>
      <c r="EA38" s="115"/>
      <c r="EB38" s="115"/>
      <c r="EC38" s="115"/>
      <c r="ED38" s="115"/>
      <c r="EE38" s="115"/>
      <c r="EF38" s="115"/>
      <c r="EG38" s="115"/>
      <c r="EH38" s="115"/>
      <c r="EI38" s="115"/>
      <c r="EJ38" s="115"/>
      <c r="EK38" s="115"/>
      <c r="EL38" s="115"/>
      <c r="EM38" s="115"/>
      <c r="EN38" s="115"/>
      <c r="EO38" s="115"/>
      <c r="EP38" s="115"/>
      <c r="EQ38" s="115"/>
      <c r="ER38" s="115"/>
      <c r="ES38" s="115"/>
      <c r="ET38" s="115"/>
      <c r="EU38" s="115"/>
      <c r="EV38" s="115"/>
      <c r="EW38" s="115"/>
      <c r="EX38" s="115"/>
      <c r="EY38" s="115"/>
      <c r="EZ38" s="115"/>
      <c r="FA38" s="115"/>
      <c r="FB38" s="115"/>
      <c r="FC38" s="115"/>
      <c r="FD38" s="115"/>
      <c r="FE38" s="115"/>
      <c r="FF38" s="115"/>
      <c r="FG38" s="115"/>
      <c r="FH38" s="115"/>
      <c r="FI38" s="115"/>
      <c r="FJ38" s="115"/>
      <c r="FK38" s="115"/>
      <c r="FL38" s="115"/>
      <c r="FM38" s="115"/>
      <c r="FN38" s="115"/>
      <c r="FO38" s="115"/>
      <c r="FP38" s="115"/>
      <c r="FQ38" s="115"/>
      <c r="FR38" s="115"/>
      <c r="FS38" s="115"/>
      <c r="FT38" s="115"/>
      <c r="FU38" s="115"/>
      <c r="FV38" s="115"/>
      <c r="FW38" s="115"/>
      <c r="FX38" s="115"/>
      <c r="FY38" s="115"/>
      <c r="FZ38" s="115"/>
      <c r="GA38" s="115"/>
      <c r="GB38" s="115"/>
      <c r="GC38" s="115"/>
      <c r="GD38" s="115"/>
      <c r="GE38" s="115"/>
      <c r="GF38" s="115"/>
      <c r="GG38" s="115"/>
      <c r="GH38" s="115"/>
      <c r="GI38" s="115"/>
      <c r="GJ38" s="115"/>
      <c r="GK38" s="115"/>
      <c r="GL38" s="115"/>
      <c r="GM38" s="115"/>
      <c r="GN38" s="115"/>
      <c r="GO38" s="115"/>
      <c r="GP38" s="115"/>
      <c r="GQ38" s="115"/>
      <c r="GR38" s="115"/>
      <c r="GS38" s="115"/>
      <c r="GT38" s="115"/>
      <c r="GU38" s="115"/>
      <c r="GV38" s="115"/>
      <c r="GW38" s="115"/>
      <c r="GX38" s="115"/>
      <c r="GY38" s="115"/>
      <c r="GZ38" s="115"/>
      <c r="HA38" s="115"/>
      <c r="HB38" s="115"/>
      <c r="HC38" s="115"/>
      <c r="HD38" s="115"/>
      <c r="HE38" s="115"/>
      <c r="HF38" s="115"/>
      <c r="HG38" s="115"/>
      <c r="HH38" s="115"/>
      <c r="HI38" s="115"/>
      <c r="HJ38" s="115"/>
      <c r="HK38" s="115"/>
      <c r="HL38" s="115"/>
      <c r="HM38" s="115"/>
      <c r="HN38" s="115"/>
      <c r="HO38" s="115"/>
      <c r="HP38" s="115"/>
      <c r="HQ38" s="115"/>
      <c r="HR38" s="115"/>
      <c r="HS38" s="115"/>
      <c r="HT38" s="115"/>
      <c r="HU38" s="115"/>
      <c r="HV38" s="115"/>
      <c r="HW38" s="115"/>
      <c r="HX38" s="115"/>
      <c r="HY38" s="115"/>
      <c r="HZ38" s="115"/>
      <c r="IA38" s="115"/>
      <c r="IB38" s="115"/>
      <c r="IC38" s="115"/>
      <c r="ID38" s="115"/>
      <c r="IE38" s="115"/>
      <c r="IF38" s="115"/>
      <c r="IG38" s="115"/>
      <c r="IH38" s="115"/>
      <c r="II38" s="115"/>
      <c r="IJ38" s="115"/>
      <c r="IK38" s="115"/>
      <c r="IL38" s="115"/>
      <c r="IM38" s="115"/>
      <c r="IN38" s="115"/>
    </row>
    <row r="39" spans="1:248" ht="13.9" customHeight="1">
      <c r="A39" s="67">
        <v>22</v>
      </c>
      <c r="B39" s="373"/>
      <c r="C39" s="26"/>
      <c r="D39" s="26"/>
      <c r="E39" s="26"/>
      <c r="F39" s="26"/>
      <c r="G39" s="26"/>
      <c r="H39" s="26"/>
      <c r="I39" s="134"/>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c r="BH39" s="115"/>
      <c r="BI39" s="115"/>
      <c r="BJ39" s="115"/>
      <c r="BK39" s="115"/>
      <c r="BL39" s="115"/>
      <c r="BM39" s="115"/>
      <c r="BN39" s="115"/>
      <c r="BO39" s="115"/>
      <c r="BP39" s="115"/>
      <c r="BQ39" s="115"/>
      <c r="BR39" s="115"/>
      <c r="BS39" s="115"/>
      <c r="BT39" s="115"/>
      <c r="BU39" s="115"/>
      <c r="BV39" s="115"/>
      <c r="BW39" s="115"/>
      <c r="BX39" s="115"/>
      <c r="BY39" s="115"/>
      <c r="BZ39" s="115"/>
      <c r="CA39" s="115"/>
      <c r="CB39" s="115"/>
      <c r="CC39" s="115"/>
      <c r="CD39" s="115"/>
      <c r="CE39" s="115"/>
      <c r="CF39" s="115"/>
      <c r="CG39" s="115"/>
      <c r="CH39" s="115"/>
      <c r="CI39" s="115"/>
      <c r="CJ39" s="115"/>
      <c r="CK39" s="115"/>
      <c r="CL39" s="115"/>
      <c r="CM39" s="115"/>
      <c r="CN39" s="115"/>
      <c r="CO39" s="115"/>
      <c r="CP39" s="115"/>
      <c r="CQ39" s="115"/>
      <c r="CR39" s="115"/>
      <c r="CS39" s="115"/>
      <c r="CT39" s="115"/>
      <c r="CU39" s="115"/>
      <c r="CV39" s="115"/>
      <c r="CW39" s="115"/>
      <c r="CX39" s="115"/>
      <c r="CY39" s="115"/>
      <c r="CZ39" s="115"/>
      <c r="DA39" s="115"/>
      <c r="DB39" s="115"/>
      <c r="DC39" s="115"/>
      <c r="DD39" s="115"/>
      <c r="DE39" s="115"/>
      <c r="DF39" s="115"/>
      <c r="DG39" s="115"/>
      <c r="DH39" s="115"/>
      <c r="DI39" s="115"/>
      <c r="DJ39" s="115"/>
      <c r="DK39" s="115"/>
      <c r="DL39" s="115"/>
      <c r="DM39" s="115"/>
      <c r="DN39" s="115"/>
      <c r="DO39" s="115"/>
      <c r="DP39" s="115"/>
      <c r="DQ39" s="115"/>
      <c r="DR39" s="115"/>
      <c r="DS39" s="115"/>
      <c r="DT39" s="115"/>
      <c r="DU39" s="115"/>
      <c r="DV39" s="115"/>
      <c r="DW39" s="115"/>
      <c r="DX39" s="115"/>
      <c r="DY39" s="115"/>
      <c r="DZ39" s="115"/>
      <c r="EA39" s="115"/>
      <c r="EB39" s="115"/>
      <c r="EC39" s="115"/>
      <c r="ED39" s="115"/>
      <c r="EE39" s="115"/>
      <c r="EF39" s="115"/>
      <c r="EG39" s="115"/>
      <c r="EH39" s="115"/>
      <c r="EI39" s="115"/>
      <c r="EJ39" s="115"/>
      <c r="EK39" s="115"/>
      <c r="EL39" s="115"/>
      <c r="EM39" s="115"/>
      <c r="EN39" s="115"/>
      <c r="EO39" s="115"/>
      <c r="EP39" s="115"/>
      <c r="EQ39" s="115"/>
      <c r="ER39" s="115"/>
      <c r="ES39" s="115"/>
      <c r="ET39" s="115"/>
      <c r="EU39" s="115"/>
      <c r="EV39" s="115"/>
      <c r="EW39" s="115"/>
      <c r="EX39" s="115"/>
      <c r="EY39" s="115"/>
      <c r="EZ39" s="115"/>
      <c r="FA39" s="115"/>
      <c r="FB39" s="115"/>
      <c r="FC39" s="115"/>
      <c r="FD39" s="115"/>
      <c r="FE39" s="115"/>
      <c r="FF39" s="115"/>
      <c r="FG39" s="115"/>
      <c r="FH39" s="115"/>
      <c r="FI39" s="115"/>
      <c r="FJ39" s="115"/>
      <c r="FK39" s="115"/>
      <c r="FL39" s="115"/>
      <c r="FM39" s="115"/>
      <c r="FN39" s="115"/>
      <c r="FO39" s="115"/>
      <c r="FP39" s="115"/>
      <c r="FQ39" s="115"/>
      <c r="FR39" s="115"/>
      <c r="FS39" s="115"/>
      <c r="FT39" s="115"/>
      <c r="FU39" s="115"/>
      <c r="FV39" s="115"/>
      <c r="FW39" s="115"/>
      <c r="FX39" s="115"/>
      <c r="FY39" s="115"/>
      <c r="FZ39" s="115"/>
      <c r="GA39" s="115"/>
      <c r="GB39" s="115"/>
      <c r="GC39" s="115"/>
      <c r="GD39" s="115"/>
      <c r="GE39" s="115"/>
      <c r="GF39" s="115"/>
      <c r="GG39" s="115"/>
      <c r="GH39" s="115"/>
      <c r="GI39" s="115"/>
      <c r="GJ39" s="115"/>
      <c r="GK39" s="115"/>
      <c r="GL39" s="115"/>
      <c r="GM39" s="115"/>
      <c r="GN39" s="115"/>
      <c r="GO39" s="115"/>
      <c r="GP39" s="115"/>
      <c r="GQ39" s="115"/>
      <c r="GR39" s="115"/>
      <c r="GS39" s="115"/>
      <c r="GT39" s="115"/>
      <c r="GU39" s="115"/>
      <c r="GV39" s="115"/>
      <c r="GW39" s="115"/>
      <c r="GX39" s="115"/>
      <c r="GY39" s="115"/>
      <c r="GZ39" s="115"/>
      <c r="HA39" s="115"/>
      <c r="HB39" s="115"/>
      <c r="HC39" s="115"/>
      <c r="HD39" s="115"/>
      <c r="HE39" s="115"/>
      <c r="HF39" s="115"/>
      <c r="HG39" s="115"/>
      <c r="HH39" s="115"/>
      <c r="HI39" s="115"/>
      <c r="HJ39" s="115"/>
      <c r="HK39" s="115"/>
      <c r="HL39" s="115"/>
      <c r="HM39" s="115"/>
      <c r="HN39" s="115"/>
      <c r="HO39" s="115"/>
      <c r="HP39" s="115"/>
      <c r="HQ39" s="115"/>
      <c r="HR39" s="115"/>
      <c r="HS39" s="115"/>
      <c r="HT39" s="115"/>
      <c r="HU39" s="115"/>
      <c r="HV39" s="115"/>
      <c r="HW39" s="115"/>
      <c r="HX39" s="115"/>
      <c r="HY39" s="115"/>
      <c r="HZ39" s="115"/>
      <c r="IA39" s="115"/>
      <c r="IB39" s="115"/>
      <c r="IC39" s="115"/>
      <c r="ID39" s="115"/>
      <c r="IE39" s="115"/>
      <c r="IF39" s="115"/>
      <c r="IG39" s="115"/>
      <c r="IH39" s="115"/>
      <c r="II39" s="115"/>
      <c r="IJ39" s="115"/>
      <c r="IK39" s="115"/>
      <c r="IL39" s="115"/>
      <c r="IM39" s="115"/>
      <c r="IN39" s="115"/>
    </row>
    <row r="40" spans="1:248" ht="13.9" customHeight="1">
      <c r="A40" s="67">
        <v>23</v>
      </c>
      <c r="B40" s="373"/>
      <c r="C40" s="26"/>
      <c r="D40" s="26"/>
      <c r="E40" s="26"/>
      <c r="F40" s="26"/>
      <c r="G40" s="26"/>
      <c r="H40" s="26"/>
      <c r="I40" s="134"/>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c r="BY40" s="115"/>
      <c r="BZ40" s="115"/>
      <c r="CA40" s="115"/>
      <c r="CB40" s="115"/>
      <c r="CC40" s="115"/>
      <c r="CD40" s="115"/>
      <c r="CE40" s="115"/>
      <c r="CF40" s="115"/>
      <c r="CG40" s="115"/>
      <c r="CH40" s="115"/>
      <c r="CI40" s="115"/>
      <c r="CJ40" s="115"/>
      <c r="CK40" s="115"/>
      <c r="CL40" s="115"/>
      <c r="CM40" s="115"/>
      <c r="CN40" s="115"/>
      <c r="CO40" s="115"/>
      <c r="CP40" s="115"/>
      <c r="CQ40" s="115"/>
      <c r="CR40" s="115"/>
      <c r="CS40" s="115"/>
      <c r="CT40" s="115"/>
      <c r="CU40" s="115"/>
      <c r="CV40" s="115"/>
      <c r="CW40" s="115"/>
      <c r="CX40" s="115"/>
      <c r="CY40" s="115"/>
      <c r="CZ40" s="115"/>
      <c r="DA40" s="115"/>
      <c r="DB40" s="115"/>
      <c r="DC40" s="115"/>
      <c r="DD40" s="115"/>
      <c r="DE40" s="115"/>
      <c r="DF40" s="115"/>
      <c r="DG40" s="115"/>
      <c r="DH40" s="115"/>
      <c r="DI40" s="115"/>
      <c r="DJ40" s="115"/>
      <c r="DK40" s="115"/>
      <c r="DL40" s="115"/>
      <c r="DM40" s="115"/>
      <c r="DN40" s="115"/>
      <c r="DO40" s="115"/>
      <c r="DP40" s="115"/>
      <c r="DQ40" s="115"/>
      <c r="DR40" s="115"/>
      <c r="DS40" s="115"/>
      <c r="DT40" s="115"/>
      <c r="DU40" s="115"/>
      <c r="DV40" s="115"/>
      <c r="DW40" s="115"/>
      <c r="DX40" s="115"/>
      <c r="DY40" s="115"/>
      <c r="DZ40" s="115"/>
      <c r="EA40" s="115"/>
      <c r="EB40" s="115"/>
      <c r="EC40" s="115"/>
      <c r="ED40" s="115"/>
      <c r="EE40" s="115"/>
      <c r="EF40" s="115"/>
      <c r="EG40" s="115"/>
      <c r="EH40" s="115"/>
      <c r="EI40" s="115"/>
      <c r="EJ40" s="115"/>
      <c r="EK40" s="115"/>
      <c r="EL40" s="115"/>
      <c r="EM40" s="115"/>
      <c r="EN40" s="115"/>
      <c r="EO40" s="115"/>
      <c r="EP40" s="115"/>
      <c r="EQ40" s="115"/>
      <c r="ER40" s="115"/>
      <c r="ES40" s="115"/>
      <c r="ET40" s="115"/>
      <c r="EU40" s="115"/>
      <c r="EV40" s="115"/>
      <c r="EW40" s="115"/>
      <c r="EX40" s="115"/>
      <c r="EY40" s="115"/>
      <c r="EZ40" s="115"/>
      <c r="FA40" s="115"/>
      <c r="FB40" s="115"/>
      <c r="FC40" s="115"/>
      <c r="FD40" s="115"/>
      <c r="FE40" s="115"/>
      <c r="FF40" s="115"/>
      <c r="FG40" s="115"/>
      <c r="FH40" s="115"/>
      <c r="FI40" s="115"/>
      <c r="FJ40" s="115"/>
      <c r="FK40" s="115"/>
      <c r="FL40" s="115"/>
      <c r="FM40" s="115"/>
      <c r="FN40" s="115"/>
      <c r="FO40" s="115"/>
      <c r="FP40" s="115"/>
      <c r="FQ40" s="115"/>
      <c r="FR40" s="115"/>
      <c r="FS40" s="115"/>
      <c r="FT40" s="115"/>
      <c r="FU40" s="115"/>
      <c r="FV40" s="115"/>
      <c r="FW40" s="115"/>
      <c r="FX40" s="115"/>
      <c r="FY40" s="115"/>
      <c r="FZ40" s="115"/>
      <c r="GA40" s="115"/>
      <c r="GB40" s="115"/>
      <c r="GC40" s="115"/>
      <c r="GD40" s="115"/>
      <c r="GE40" s="115"/>
      <c r="GF40" s="115"/>
      <c r="GG40" s="115"/>
      <c r="GH40" s="115"/>
      <c r="GI40" s="115"/>
      <c r="GJ40" s="115"/>
      <c r="GK40" s="115"/>
      <c r="GL40" s="115"/>
      <c r="GM40" s="115"/>
      <c r="GN40" s="115"/>
      <c r="GO40" s="115"/>
      <c r="GP40" s="115"/>
      <c r="GQ40" s="115"/>
      <c r="GR40" s="115"/>
      <c r="GS40" s="115"/>
      <c r="GT40" s="115"/>
      <c r="GU40" s="115"/>
      <c r="GV40" s="115"/>
      <c r="GW40" s="115"/>
      <c r="GX40" s="115"/>
      <c r="GY40" s="115"/>
      <c r="GZ40" s="115"/>
      <c r="HA40" s="115"/>
      <c r="HB40" s="115"/>
      <c r="HC40" s="115"/>
      <c r="HD40" s="115"/>
      <c r="HE40" s="115"/>
      <c r="HF40" s="115"/>
      <c r="HG40" s="115"/>
      <c r="HH40" s="115"/>
      <c r="HI40" s="115"/>
      <c r="HJ40" s="115"/>
      <c r="HK40" s="115"/>
      <c r="HL40" s="115"/>
      <c r="HM40" s="115"/>
      <c r="HN40" s="115"/>
      <c r="HO40" s="115"/>
      <c r="HP40" s="115"/>
      <c r="HQ40" s="115"/>
      <c r="HR40" s="115"/>
      <c r="HS40" s="115"/>
      <c r="HT40" s="115"/>
      <c r="HU40" s="115"/>
      <c r="HV40" s="115"/>
      <c r="HW40" s="115"/>
      <c r="HX40" s="115"/>
      <c r="HY40" s="115"/>
      <c r="HZ40" s="115"/>
      <c r="IA40" s="115"/>
      <c r="IB40" s="115"/>
      <c r="IC40" s="115"/>
      <c r="ID40" s="115"/>
      <c r="IE40" s="115"/>
      <c r="IF40" s="115"/>
      <c r="IG40" s="115"/>
      <c r="IH40" s="115"/>
      <c r="II40" s="115"/>
      <c r="IJ40" s="115"/>
      <c r="IK40" s="115"/>
      <c r="IL40" s="115"/>
      <c r="IM40" s="115"/>
      <c r="IN40" s="115"/>
    </row>
    <row r="41" spans="1:248" ht="13.9" customHeight="1">
      <c r="A41" s="67">
        <v>24</v>
      </c>
      <c r="B41" s="373"/>
      <c r="C41" s="26"/>
      <c r="D41" s="26"/>
      <c r="E41" s="26"/>
      <c r="F41" s="26"/>
      <c r="G41" s="26"/>
      <c r="H41" s="26"/>
      <c r="I41" s="134"/>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5"/>
      <c r="BU41" s="115"/>
      <c r="BV41" s="115"/>
      <c r="BW41" s="115"/>
      <c r="BX41" s="115"/>
      <c r="BY41" s="115"/>
      <c r="BZ41" s="115"/>
      <c r="CA41" s="115"/>
      <c r="CB41" s="115"/>
      <c r="CC41" s="115"/>
      <c r="CD41" s="115"/>
      <c r="CE41" s="115"/>
      <c r="CF41" s="115"/>
      <c r="CG41" s="115"/>
      <c r="CH41" s="115"/>
      <c r="CI41" s="115"/>
      <c r="CJ41" s="115"/>
      <c r="CK41" s="115"/>
      <c r="CL41" s="115"/>
      <c r="CM41" s="115"/>
      <c r="CN41" s="115"/>
      <c r="CO41" s="115"/>
      <c r="CP41" s="115"/>
      <c r="CQ41" s="115"/>
      <c r="CR41" s="115"/>
      <c r="CS41" s="115"/>
      <c r="CT41" s="115"/>
      <c r="CU41" s="115"/>
      <c r="CV41" s="115"/>
      <c r="CW41" s="115"/>
      <c r="CX41" s="115"/>
      <c r="CY41" s="115"/>
      <c r="CZ41" s="115"/>
      <c r="DA41" s="115"/>
      <c r="DB41" s="115"/>
      <c r="DC41" s="115"/>
      <c r="DD41" s="115"/>
      <c r="DE41" s="115"/>
      <c r="DF41" s="115"/>
      <c r="DG41" s="115"/>
      <c r="DH41" s="115"/>
      <c r="DI41" s="115"/>
      <c r="DJ41" s="115"/>
      <c r="DK41" s="115"/>
      <c r="DL41" s="115"/>
      <c r="DM41" s="115"/>
      <c r="DN41" s="115"/>
      <c r="DO41" s="115"/>
      <c r="DP41" s="115"/>
      <c r="DQ41" s="115"/>
      <c r="DR41" s="115"/>
      <c r="DS41" s="115"/>
      <c r="DT41" s="115"/>
      <c r="DU41" s="115"/>
      <c r="DV41" s="115"/>
      <c r="DW41" s="115"/>
      <c r="DX41" s="115"/>
      <c r="DY41" s="115"/>
      <c r="DZ41" s="115"/>
      <c r="EA41" s="115"/>
      <c r="EB41" s="115"/>
      <c r="EC41" s="115"/>
      <c r="ED41" s="115"/>
      <c r="EE41" s="115"/>
      <c r="EF41" s="115"/>
      <c r="EG41" s="115"/>
      <c r="EH41" s="115"/>
      <c r="EI41" s="115"/>
      <c r="EJ41" s="115"/>
      <c r="EK41" s="115"/>
      <c r="EL41" s="115"/>
      <c r="EM41" s="115"/>
      <c r="EN41" s="115"/>
      <c r="EO41" s="115"/>
      <c r="EP41" s="115"/>
      <c r="EQ41" s="115"/>
      <c r="ER41" s="115"/>
      <c r="ES41" s="115"/>
      <c r="ET41" s="115"/>
      <c r="EU41" s="115"/>
      <c r="EV41" s="115"/>
      <c r="EW41" s="115"/>
      <c r="EX41" s="115"/>
      <c r="EY41" s="115"/>
      <c r="EZ41" s="115"/>
      <c r="FA41" s="115"/>
      <c r="FB41" s="115"/>
      <c r="FC41" s="115"/>
      <c r="FD41" s="115"/>
      <c r="FE41" s="115"/>
      <c r="FF41" s="115"/>
      <c r="FG41" s="115"/>
      <c r="FH41" s="115"/>
      <c r="FI41" s="115"/>
      <c r="FJ41" s="115"/>
      <c r="FK41" s="115"/>
      <c r="FL41" s="115"/>
      <c r="FM41" s="115"/>
      <c r="FN41" s="115"/>
      <c r="FO41" s="115"/>
      <c r="FP41" s="115"/>
      <c r="FQ41" s="115"/>
      <c r="FR41" s="115"/>
      <c r="FS41" s="115"/>
      <c r="FT41" s="115"/>
      <c r="FU41" s="115"/>
      <c r="FV41" s="115"/>
      <c r="FW41" s="115"/>
      <c r="FX41" s="115"/>
      <c r="FY41" s="115"/>
      <c r="FZ41" s="115"/>
      <c r="GA41" s="115"/>
      <c r="GB41" s="115"/>
      <c r="GC41" s="115"/>
      <c r="GD41" s="115"/>
      <c r="GE41" s="115"/>
      <c r="GF41" s="115"/>
      <c r="GG41" s="115"/>
      <c r="GH41" s="115"/>
      <c r="GI41" s="115"/>
      <c r="GJ41" s="115"/>
      <c r="GK41" s="115"/>
      <c r="GL41" s="115"/>
      <c r="GM41" s="115"/>
      <c r="GN41" s="115"/>
      <c r="GO41" s="115"/>
      <c r="GP41" s="115"/>
      <c r="GQ41" s="115"/>
      <c r="GR41" s="115"/>
      <c r="GS41" s="115"/>
      <c r="GT41" s="115"/>
      <c r="GU41" s="115"/>
      <c r="GV41" s="115"/>
      <c r="GW41" s="115"/>
      <c r="GX41" s="115"/>
      <c r="GY41" s="115"/>
      <c r="GZ41" s="115"/>
      <c r="HA41" s="115"/>
      <c r="HB41" s="115"/>
      <c r="HC41" s="115"/>
      <c r="HD41" s="115"/>
      <c r="HE41" s="115"/>
      <c r="HF41" s="115"/>
      <c r="HG41" s="115"/>
      <c r="HH41" s="115"/>
      <c r="HI41" s="115"/>
      <c r="HJ41" s="115"/>
      <c r="HK41" s="115"/>
      <c r="HL41" s="115"/>
      <c r="HM41" s="115"/>
      <c r="HN41" s="115"/>
      <c r="HO41" s="115"/>
      <c r="HP41" s="115"/>
      <c r="HQ41" s="115"/>
      <c r="HR41" s="115"/>
      <c r="HS41" s="115"/>
      <c r="HT41" s="115"/>
      <c r="HU41" s="115"/>
      <c r="HV41" s="115"/>
      <c r="HW41" s="115"/>
      <c r="HX41" s="115"/>
      <c r="HY41" s="115"/>
      <c r="HZ41" s="115"/>
      <c r="IA41" s="115"/>
      <c r="IB41" s="115"/>
      <c r="IC41" s="115"/>
      <c r="ID41" s="115"/>
      <c r="IE41" s="115"/>
      <c r="IF41" s="115"/>
      <c r="IG41" s="115"/>
      <c r="IH41" s="115"/>
      <c r="II41" s="115"/>
      <c r="IJ41" s="115"/>
      <c r="IK41" s="115"/>
      <c r="IL41" s="115"/>
      <c r="IM41" s="115"/>
      <c r="IN41" s="115"/>
    </row>
    <row r="42" spans="1:248" ht="13.9" customHeight="1">
      <c r="A42" s="67">
        <v>25</v>
      </c>
      <c r="B42" s="373"/>
      <c r="C42" s="26"/>
      <c r="D42" s="26"/>
      <c r="E42" s="26"/>
      <c r="F42" s="665"/>
      <c r="G42" s="26"/>
      <c r="H42" s="26"/>
      <c r="I42" s="134"/>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115"/>
      <c r="AN42" s="115"/>
      <c r="AO42" s="115"/>
      <c r="AP42" s="115"/>
      <c r="AQ42" s="115"/>
      <c r="AR42" s="115"/>
      <c r="AS42" s="115"/>
      <c r="AT42" s="115"/>
      <c r="AU42" s="115"/>
      <c r="AV42" s="115"/>
      <c r="AW42" s="115"/>
      <c r="AX42" s="115"/>
      <c r="AY42" s="115"/>
      <c r="AZ42" s="115"/>
      <c r="BA42" s="115"/>
      <c r="BB42" s="115"/>
      <c r="BC42" s="115"/>
      <c r="BD42" s="115"/>
      <c r="BE42" s="115"/>
      <c r="BF42" s="115"/>
      <c r="BG42" s="115"/>
      <c r="BH42" s="115"/>
      <c r="BI42" s="115"/>
      <c r="BJ42" s="115"/>
      <c r="BK42" s="115"/>
      <c r="BL42" s="115"/>
      <c r="BM42" s="115"/>
      <c r="BN42" s="115"/>
      <c r="BO42" s="115"/>
      <c r="BP42" s="115"/>
      <c r="BQ42" s="115"/>
      <c r="BR42" s="115"/>
      <c r="BS42" s="115"/>
      <c r="BT42" s="115"/>
      <c r="BU42" s="115"/>
      <c r="BV42" s="115"/>
      <c r="BW42" s="115"/>
      <c r="BX42" s="115"/>
      <c r="BY42" s="115"/>
      <c r="BZ42" s="115"/>
      <c r="CA42" s="115"/>
      <c r="CB42" s="115"/>
      <c r="CC42" s="115"/>
      <c r="CD42" s="115"/>
      <c r="CE42" s="115"/>
      <c r="CF42" s="115"/>
      <c r="CG42" s="115"/>
      <c r="CH42" s="115"/>
      <c r="CI42" s="115"/>
      <c r="CJ42" s="115"/>
      <c r="CK42" s="115"/>
      <c r="CL42" s="115"/>
      <c r="CM42" s="115"/>
      <c r="CN42" s="115"/>
      <c r="CO42" s="115"/>
      <c r="CP42" s="115"/>
      <c r="CQ42" s="115"/>
      <c r="CR42" s="115"/>
      <c r="CS42" s="115"/>
      <c r="CT42" s="115"/>
      <c r="CU42" s="115"/>
      <c r="CV42" s="115"/>
      <c r="CW42" s="115"/>
      <c r="CX42" s="115"/>
      <c r="CY42" s="115"/>
      <c r="CZ42" s="115"/>
      <c r="DA42" s="115"/>
      <c r="DB42" s="115"/>
      <c r="DC42" s="115"/>
      <c r="DD42" s="115"/>
      <c r="DE42" s="115"/>
      <c r="DF42" s="115"/>
      <c r="DG42" s="115"/>
      <c r="DH42" s="115"/>
      <c r="DI42" s="115"/>
      <c r="DJ42" s="115"/>
      <c r="DK42" s="115"/>
      <c r="DL42" s="115"/>
      <c r="DM42" s="115"/>
      <c r="DN42" s="115"/>
      <c r="DO42" s="115"/>
      <c r="DP42" s="115"/>
      <c r="DQ42" s="115"/>
      <c r="DR42" s="115"/>
      <c r="DS42" s="115"/>
      <c r="DT42" s="115"/>
      <c r="DU42" s="115"/>
      <c r="DV42" s="115"/>
      <c r="DW42" s="115"/>
      <c r="DX42" s="115"/>
      <c r="DY42" s="115"/>
      <c r="DZ42" s="115"/>
      <c r="EA42" s="115"/>
      <c r="EB42" s="115"/>
      <c r="EC42" s="115"/>
      <c r="ED42" s="115"/>
      <c r="EE42" s="115"/>
      <c r="EF42" s="115"/>
      <c r="EG42" s="115"/>
      <c r="EH42" s="115"/>
      <c r="EI42" s="115"/>
      <c r="EJ42" s="115"/>
      <c r="EK42" s="115"/>
      <c r="EL42" s="115"/>
      <c r="EM42" s="115"/>
      <c r="EN42" s="115"/>
      <c r="EO42" s="115"/>
      <c r="EP42" s="115"/>
      <c r="EQ42" s="115"/>
      <c r="ER42" s="115"/>
      <c r="ES42" s="115"/>
      <c r="ET42" s="115"/>
      <c r="EU42" s="115"/>
      <c r="EV42" s="115"/>
      <c r="EW42" s="115"/>
      <c r="EX42" s="115"/>
      <c r="EY42" s="115"/>
      <c r="EZ42" s="115"/>
      <c r="FA42" s="115"/>
      <c r="FB42" s="115"/>
      <c r="FC42" s="115"/>
      <c r="FD42" s="115"/>
      <c r="FE42" s="115"/>
      <c r="FF42" s="115"/>
      <c r="FG42" s="115"/>
      <c r="FH42" s="115"/>
      <c r="FI42" s="115"/>
      <c r="FJ42" s="115"/>
      <c r="FK42" s="115"/>
      <c r="FL42" s="115"/>
      <c r="FM42" s="115"/>
      <c r="FN42" s="115"/>
      <c r="FO42" s="115"/>
      <c r="FP42" s="115"/>
      <c r="FQ42" s="115"/>
      <c r="FR42" s="115"/>
      <c r="FS42" s="115"/>
      <c r="FT42" s="115"/>
      <c r="FU42" s="115"/>
      <c r="FV42" s="115"/>
      <c r="FW42" s="115"/>
      <c r="FX42" s="115"/>
      <c r="FY42" s="115"/>
      <c r="FZ42" s="115"/>
      <c r="GA42" s="115"/>
      <c r="GB42" s="115"/>
      <c r="GC42" s="115"/>
      <c r="GD42" s="115"/>
      <c r="GE42" s="115"/>
      <c r="GF42" s="115"/>
      <c r="GG42" s="115"/>
      <c r="GH42" s="115"/>
      <c r="GI42" s="115"/>
      <c r="GJ42" s="115"/>
      <c r="GK42" s="115"/>
      <c r="GL42" s="115"/>
      <c r="GM42" s="115"/>
      <c r="GN42" s="115"/>
      <c r="GO42" s="115"/>
      <c r="GP42" s="115"/>
      <c r="GQ42" s="115"/>
      <c r="GR42" s="115"/>
      <c r="GS42" s="115"/>
      <c r="GT42" s="115"/>
      <c r="GU42" s="115"/>
      <c r="GV42" s="115"/>
      <c r="GW42" s="115"/>
      <c r="GX42" s="115"/>
      <c r="GY42" s="115"/>
      <c r="GZ42" s="115"/>
      <c r="HA42" s="115"/>
      <c r="HB42" s="115"/>
      <c r="HC42" s="115"/>
      <c r="HD42" s="115"/>
      <c r="HE42" s="115"/>
      <c r="HF42" s="115"/>
      <c r="HG42" s="115"/>
      <c r="HH42" s="115"/>
      <c r="HI42" s="115"/>
      <c r="HJ42" s="115"/>
      <c r="HK42" s="115"/>
      <c r="HL42" s="115"/>
      <c r="HM42" s="115"/>
      <c r="HN42" s="115"/>
      <c r="HO42" s="115"/>
      <c r="HP42" s="115"/>
      <c r="HQ42" s="115"/>
      <c r="HR42" s="115"/>
      <c r="HS42" s="115"/>
      <c r="HT42" s="115"/>
      <c r="HU42" s="115"/>
      <c r="HV42" s="115"/>
      <c r="HW42" s="115"/>
      <c r="HX42" s="115"/>
      <c r="HY42" s="115"/>
      <c r="HZ42" s="115"/>
      <c r="IA42" s="115"/>
      <c r="IB42" s="115"/>
      <c r="IC42" s="115"/>
      <c r="ID42" s="115"/>
      <c r="IE42" s="115"/>
      <c r="IF42" s="115"/>
      <c r="IG42" s="115"/>
      <c r="IH42" s="115"/>
      <c r="II42" s="115"/>
      <c r="IJ42" s="115"/>
      <c r="IK42" s="115"/>
      <c r="IL42" s="115"/>
      <c r="IM42" s="115"/>
      <c r="IN42" s="115"/>
    </row>
    <row r="43" spans="1:248" ht="13.9" customHeight="1">
      <c r="A43" s="67">
        <v>26</v>
      </c>
      <c r="B43" s="373"/>
      <c r="C43" s="26"/>
      <c r="D43" s="26"/>
      <c r="E43" s="26"/>
      <c r="F43" s="665"/>
      <c r="G43" s="26"/>
      <c r="H43" s="26"/>
      <c r="I43" s="134"/>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c r="BB43" s="115"/>
      <c r="BC43" s="115"/>
      <c r="BD43" s="115"/>
      <c r="BE43" s="115"/>
      <c r="BF43" s="115"/>
      <c r="BG43" s="115"/>
      <c r="BH43" s="115"/>
      <c r="BI43" s="115"/>
      <c r="BJ43" s="115"/>
      <c r="BK43" s="115"/>
      <c r="BL43" s="115"/>
      <c r="BM43" s="115"/>
      <c r="BN43" s="115"/>
      <c r="BO43" s="115"/>
      <c r="BP43" s="115"/>
      <c r="BQ43" s="115"/>
      <c r="BR43" s="115"/>
      <c r="BS43" s="115"/>
      <c r="BT43" s="115"/>
      <c r="BU43" s="115"/>
      <c r="BV43" s="115"/>
      <c r="BW43" s="115"/>
      <c r="BX43" s="115"/>
      <c r="BY43" s="115"/>
      <c r="BZ43" s="115"/>
      <c r="CA43" s="115"/>
      <c r="CB43" s="115"/>
      <c r="CC43" s="115"/>
      <c r="CD43" s="115"/>
      <c r="CE43" s="115"/>
      <c r="CF43" s="115"/>
      <c r="CG43" s="115"/>
      <c r="CH43" s="115"/>
      <c r="CI43" s="115"/>
      <c r="CJ43" s="115"/>
      <c r="CK43" s="115"/>
      <c r="CL43" s="115"/>
      <c r="CM43" s="115"/>
      <c r="CN43" s="115"/>
      <c r="CO43" s="115"/>
      <c r="CP43" s="115"/>
      <c r="CQ43" s="115"/>
      <c r="CR43" s="115"/>
      <c r="CS43" s="115"/>
      <c r="CT43" s="115"/>
      <c r="CU43" s="115"/>
      <c r="CV43" s="115"/>
      <c r="CW43" s="115"/>
      <c r="CX43" s="115"/>
      <c r="CY43" s="115"/>
      <c r="CZ43" s="115"/>
      <c r="DA43" s="115"/>
      <c r="DB43" s="115"/>
      <c r="DC43" s="115"/>
      <c r="DD43" s="115"/>
      <c r="DE43" s="115"/>
      <c r="DF43" s="115"/>
      <c r="DG43" s="115"/>
      <c r="DH43" s="115"/>
      <c r="DI43" s="115"/>
      <c r="DJ43" s="115"/>
      <c r="DK43" s="115"/>
      <c r="DL43" s="115"/>
      <c r="DM43" s="115"/>
      <c r="DN43" s="115"/>
      <c r="DO43" s="115"/>
      <c r="DP43" s="115"/>
      <c r="DQ43" s="115"/>
      <c r="DR43" s="115"/>
      <c r="DS43" s="115"/>
      <c r="DT43" s="115"/>
      <c r="DU43" s="115"/>
      <c r="DV43" s="115"/>
      <c r="DW43" s="115"/>
      <c r="DX43" s="115"/>
      <c r="DY43" s="115"/>
      <c r="DZ43" s="115"/>
      <c r="EA43" s="115"/>
      <c r="EB43" s="115"/>
      <c r="EC43" s="115"/>
      <c r="ED43" s="115"/>
      <c r="EE43" s="115"/>
      <c r="EF43" s="115"/>
      <c r="EG43" s="115"/>
      <c r="EH43" s="115"/>
      <c r="EI43" s="115"/>
      <c r="EJ43" s="115"/>
      <c r="EK43" s="115"/>
      <c r="EL43" s="115"/>
      <c r="EM43" s="115"/>
      <c r="EN43" s="115"/>
      <c r="EO43" s="115"/>
      <c r="EP43" s="115"/>
      <c r="EQ43" s="115"/>
      <c r="ER43" s="115"/>
      <c r="ES43" s="115"/>
      <c r="ET43" s="115"/>
      <c r="EU43" s="115"/>
      <c r="EV43" s="115"/>
      <c r="EW43" s="115"/>
      <c r="EX43" s="115"/>
      <c r="EY43" s="115"/>
      <c r="EZ43" s="115"/>
      <c r="FA43" s="115"/>
      <c r="FB43" s="115"/>
      <c r="FC43" s="115"/>
      <c r="FD43" s="115"/>
      <c r="FE43" s="115"/>
      <c r="FF43" s="115"/>
      <c r="FG43" s="115"/>
      <c r="FH43" s="115"/>
      <c r="FI43" s="115"/>
      <c r="FJ43" s="115"/>
      <c r="FK43" s="115"/>
      <c r="FL43" s="115"/>
      <c r="FM43" s="115"/>
      <c r="FN43" s="115"/>
      <c r="FO43" s="115"/>
      <c r="FP43" s="115"/>
      <c r="FQ43" s="115"/>
      <c r="FR43" s="115"/>
      <c r="FS43" s="115"/>
      <c r="FT43" s="115"/>
      <c r="FU43" s="115"/>
      <c r="FV43" s="115"/>
      <c r="FW43" s="115"/>
      <c r="FX43" s="115"/>
      <c r="FY43" s="115"/>
      <c r="FZ43" s="115"/>
      <c r="GA43" s="115"/>
      <c r="GB43" s="115"/>
      <c r="GC43" s="115"/>
      <c r="GD43" s="115"/>
      <c r="GE43" s="115"/>
      <c r="GF43" s="115"/>
      <c r="GG43" s="115"/>
      <c r="GH43" s="115"/>
      <c r="GI43" s="115"/>
      <c r="GJ43" s="115"/>
      <c r="GK43" s="115"/>
      <c r="GL43" s="115"/>
      <c r="GM43" s="115"/>
      <c r="GN43" s="115"/>
      <c r="GO43" s="115"/>
      <c r="GP43" s="115"/>
      <c r="GQ43" s="115"/>
      <c r="GR43" s="115"/>
      <c r="GS43" s="115"/>
      <c r="GT43" s="115"/>
      <c r="GU43" s="115"/>
      <c r="GV43" s="115"/>
      <c r="GW43" s="115"/>
      <c r="GX43" s="115"/>
      <c r="GY43" s="115"/>
      <c r="GZ43" s="115"/>
      <c r="HA43" s="115"/>
      <c r="HB43" s="115"/>
      <c r="HC43" s="115"/>
      <c r="HD43" s="115"/>
      <c r="HE43" s="115"/>
      <c r="HF43" s="115"/>
      <c r="HG43" s="115"/>
      <c r="HH43" s="115"/>
      <c r="HI43" s="115"/>
      <c r="HJ43" s="115"/>
      <c r="HK43" s="115"/>
      <c r="HL43" s="115"/>
      <c r="HM43" s="115"/>
      <c r="HN43" s="115"/>
      <c r="HO43" s="115"/>
      <c r="HP43" s="115"/>
      <c r="HQ43" s="115"/>
      <c r="HR43" s="115"/>
      <c r="HS43" s="115"/>
      <c r="HT43" s="115"/>
      <c r="HU43" s="115"/>
      <c r="HV43" s="115"/>
      <c r="HW43" s="115"/>
      <c r="HX43" s="115"/>
      <c r="HY43" s="115"/>
      <c r="HZ43" s="115"/>
      <c r="IA43" s="115"/>
      <c r="IB43" s="115"/>
      <c r="IC43" s="115"/>
      <c r="ID43" s="115"/>
      <c r="IE43" s="115"/>
      <c r="IF43" s="115"/>
      <c r="IG43" s="115"/>
      <c r="IH43" s="115"/>
      <c r="II43" s="115"/>
      <c r="IJ43" s="115"/>
      <c r="IK43" s="115"/>
      <c r="IL43" s="115"/>
      <c r="IM43" s="115"/>
      <c r="IN43" s="115"/>
    </row>
    <row r="44" spans="1:248" ht="13.9" customHeight="1">
      <c r="A44" s="67">
        <v>27</v>
      </c>
      <c r="B44" s="373"/>
      <c r="C44" s="26"/>
      <c r="D44" s="26"/>
      <c r="E44" s="26"/>
      <c r="F44" s="665"/>
      <c r="G44" s="26"/>
      <c r="H44" s="26"/>
      <c r="I44" s="134"/>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c r="BF44" s="115"/>
      <c r="BG44" s="115"/>
      <c r="BH44" s="115"/>
      <c r="BI44" s="115"/>
      <c r="BJ44" s="115"/>
      <c r="BK44" s="115"/>
      <c r="BL44" s="115"/>
      <c r="BM44" s="115"/>
      <c r="BN44" s="115"/>
      <c r="BO44" s="115"/>
      <c r="BP44" s="115"/>
      <c r="BQ44" s="115"/>
      <c r="BR44" s="115"/>
      <c r="BS44" s="115"/>
      <c r="BT44" s="115"/>
      <c r="BU44" s="115"/>
      <c r="BV44" s="115"/>
      <c r="BW44" s="115"/>
      <c r="BX44" s="115"/>
      <c r="BY44" s="115"/>
      <c r="BZ44" s="115"/>
      <c r="CA44" s="115"/>
      <c r="CB44" s="115"/>
      <c r="CC44" s="115"/>
      <c r="CD44" s="115"/>
      <c r="CE44" s="115"/>
      <c r="CF44" s="115"/>
      <c r="CG44" s="115"/>
      <c r="CH44" s="115"/>
      <c r="CI44" s="115"/>
      <c r="CJ44" s="115"/>
      <c r="CK44" s="115"/>
      <c r="CL44" s="115"/>
      <c r="CM44" s="115"/>
      <c r="CN44" s="115"/>
      <c r="CO44" s="115"/>
      <c r="CP44" s="115"/>
      <c r="CQ44" s="115"/>
      <c r="CR44" s="115"/>
      <c r="CS44" s="115"/>
      <c r="CT44" s="115"/>
      <c r="CU44" s="115"/>
      <c r="CV44" s="115"/>
      <c r="CW44" s="115"/>
      <c r="CX44" s="115"/>
      <c r="CY44" s="115"/>
      <c r="CZ44" s="115"/>
      <c r="DA44" s="115"/>
      <c r="DB44" s="115"/>
      <c r="DC44" s="115"/>
      <c r="DD44" s="115"/>
      <c r="DE44" s="115"/>
      <c r="DF44" s="115"/>
      <c r="DG44" s="115"/>
      <c r="DH44" s="115"/>
      <c r="DI44" s="115"/>
      <c r="DJ44" s="115"/>
      <c r="DK44" s="115"/>
      <c r="DL44" s="115"/>
      <c r="DM44" s="115"/>
      <c r="DN44" s="115"/>
      <c r="DO44" s="115"/>
      <c r="DP44" s="115"/>
      <c r="DQ44" s="115"/>
      <c r="DR44" s="115"/>
      <c r="DS44" s="115"/>
      <c r="DT44" s="115"/>
      <c r="DU44" s="115"/>
      <c r="DV44" s="115"/>
      <c r="DW44" s="115"/>
      <c r="DX44" s="115"/>
      <c r="DY44" s="115"/>
      <c r="DZ44" s="115"/>
      <c r="EA44" s="115"/>
      <c r="EB44" s="115"/>
      <c r="EC44" s="115"/>
      <c r="ED44" s="115"/>
      <c r="EE44" s="115"/>
      <c r="EF44" s="115"/>
      <c r="EG44" s="115"/>
      <c r="EH44" s="115"/>
      <c r="EI44" s="115"/>
      <c r="EJ44" s="115"/>
      <c r="EK44" s="115"/>
      <c r="EL44" s="115"/>
      <c r="EM44" s="115"/>
      <c r="EN44" s="115"/>
      <c r="EO44" s="115"/>
      <c r="EP44" s="115"/>
      <c r="EQ44" s="115"/>
      <c r="ER44" s="115"/>
      <c r="ES44" s="115"/>
      <c r="ET44" s="115"/>
      <c r="EU44" s="115"/>
      <c r="EV44" s="115"/>
      <c r="EW44" s="115"/>
      <c r="EX44" s="115"/>
      <c r="EY44" s="115"/>
      <c r="EZ44" s="115"/>
      <c r="FA44" s="115"/>
      <c r="FB44" s="115"/>
      <c r="FC44" s="115"/>
      <c r="FD44" s="115"/>
      <c r="FE44" s="115"/>
      <c r="FF44" s="115"/>
      <c r="FG44" s="115"/>
      <c r="FH44" s="115"/>
      <c r="FI44" s="115"/>
      <c r="FJ44" s="115"/>
      <c r="FK44" s="115"/>
      <c r="FL44" s="115"/>
      <c r="FM44" s="115"/>
      <c r="FN44" s="115"/>
      <c r="FO44" s="115"/>
      <c r="FP44" s="115"/>
      <c r="FQ44" s="115"/>
      <c r="FR44" s="115"/>
      <c r="FS44" s="115"/>
      <c r="FT44" s="115"/>
      <c r="FU44" s="115"/>
      <c r="FV44" s="115"/>
      <c r="FW44" s="115"/>
      <c r="FX44" s="115"/>
      <c r="FY44" s="115"/>
      <c r="FZ44" s="115"/>
      <c r="GA44" s="115"/>
      <c r="GB44" s="115"/>
      <c r="GC44" s="115"/>
      <c r="GD44" s="115"/>
      <c r="GE44" s="115"/>
      <c r="GF44" s="115"/>
      <c r="GG44" s="115"/>
      <c r="GH44" s="115"/>
      <c r="GI44" s="115"/>
      <c r="GJ44" s="115"/>
      <c r="GK44" s="115"/>
      <c r="GL44" s="115"/>
      <c r="GM44" s="115"/>
      <c r="GN44" s="115"/>
      <c r="GO44" s="115"/>
      <c r="GP44" s="115"/>
      <c r="GQ44" s="115"/>
      <c r="GR44" s="115"/>
      <c r="GS44" s="115"/>
      <c r="GT44" s="115"/>
      <c r="GU44" s="115"/>
      <c r="GV44" s="115"/>
      <c r="GW44" s="115"/>
      <c r="GX44" s="115"/>
      <c r="GY44" s="115"/>
      <c r="GZ44" s="115"/>
      <c r="HA44" s="115"/>
      <c r="HB44" s="115"/>
      <c r="HC44" s="115"/>
      <c r="HD44" s="115"/>
      <c r="HE44" s="115"/>
      <c r="HF44" s="115"/>
      <c r="HG44" s="115"/>
      <c r="HH44" s="115"/>
      <c r="HI44" s="115"/>
      <c r="HJ44" s="115"/>
      <c r="HK44" s="115"/>
      <c r="HL44" s="115"/>
      <c r="HM44" s="115"/>
      <c r="HN44" s="115"/>
      <c r="HO44" s="115"/>
      <c r="HP44" s="115"/>
      <c r="HQ44" s="115"/>
      <c r="HR44" s="115"/>
      <c r="HS44" s="115"/>
      <c r="HT44" s="115"/>
      <c r="HU44" s="115"/>
      <c r="HV44" s="115"/>
      <c r="HW44" s="115"/>
      <c r="HX44" s="115"/>
      <c r="HY44" s="115"/>
      <c r="HZ44" s="115"/>
      <c r="IA44" s="115"/>
      <c r="IB44" s="115"/>
      <c r="IC44" s="115"/>
      <c r="ID44" s="115"/>
      <c r="IE44" s="115"/>
      <c r="IF44" s="115"/>
      <c r="IG44" s="115"/>
      <c r="IH44" s="115"/>
      <c r="II44" s="115"/>
      <c r="IJ44" s="115"/>
      <c r="IK44" s="115"/>
      <c r="IL44" s="115"/>
      <c r="IM44" s="115"/>
      <c r="IN44" s="115"/>
    </row>
    <row r="45" spans="1:248" ht="13.9" customHeight="1">
      <c r="A45" s="67">
        <v>28</v>
      </c>
      <c r="B45" s="373"/>
      <c r="C45" s="26"/>
      <c r="D45" s="26"/>
      <c r="E45" s="26"/>
      <c r="F45" s="665"/>
      <c r="G45" s="26"/>
      <c r="H45" s="26"/>
      <c r="I45" s="134"/>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5"/>
      <c r="BB45" s="115"/>
      <c r="BC45" s="115"/>
      <c r="BD45" s="115"/>
      <c r="BE45" s="115"/>
      <c r="BF45" s="115"/>
      <c r="BG45" s="115"/>
      <c r="BH45" s="115"/>
      <c r="BI45" s="115"/>
      <c r="BJ45" s="115"/>
      <c r="BK45" s="115"/>
      <c r="BL45" s="115"/>
      <c r="BM45" s="115"/>
      <c r="BN45" s="115"/>
      <c r="BO45" s="115"/>
      <c r="BP45" s="115"/>
      <c r="BQ45" s="115"/>
      <c r="BR45" s="115"/>
      <c r="BS45" s="115"/>
      <c r="BT45" s="115"/>
      <c r="BU45" s="115"/>
      <c r="BV45" s="115"/>
      <c r="BW45" s="115"/>
      <c r="BX45" s="115"/>
      <c r="BY45" s="115"/>
      <c r="BZ45" s="115"/>
      <c r="CA45" s="115"/>
      <c r="CB45" s="115"/>
      <c r="CC45" s="115"/>
      <c r="CD45" s="115"/>
      <c r="CE45" s="115"/>
      <c r="CF45" s="115"/>
      <c r="CG45" s="115"/>
      <c r="CH45" s="115"/>
      <c r="CI45" s="115"/>
      <c r="CJ45" s="115"/>
      <c r="CK45" s="115"/>
      <c r="CL45" s="115"/>
      <c r="CM45" s="115"/>
      <c r="CN45" s="115"/>
      <c r="CO45" s="115"/>
      <c r="CP45" s="115"/>
      <c r="CQ45" s="115"/>
      <c r="CR45" s="115"/>
      <c r="CS45" s="115"/>
      <c r="CT45" s="115"/>
      <c r="CU45" s="115"/>
      <c r="CV45" s="115"/>
      <c r="CW45" s="115"/>
      <c r="CX45" s="115"/>
      <c r="CY45" s="115"/>
      <c r="CZ45" s="115"/>
      <c r="DA45" s="115"/>
      <c r="DB45" s="115"/>
      <c r="DC45" s="115"/>
      <c r="DD45" s="115"/>
      <c r="DE45" s="115"/>
      <c r="DF45" s="115"/>
      <c r="DG45" s="115"/>
      <c r="DH45" s="115"/>
      <c r="DI45" s="115"/>
      <c r="DJ45" s="115"/>
      <c r="DK45" s="115"/>
      <c r="DL45" s="115"/>
      <c r="DM45" s="115"/>
      <c r="DN45" s="115"/>
      <c r="DO45" s="115"/>
      <c r="DP45" s="115"/>
      <c r="DQ45" s="115"/>
      <c r="DR45" s="115"/>
      <c r="DS45" s="115"/>
      <c r="DT45" s="115"/>
      <c r="DU45" s="115"/>
      <c r="DV45" s="115"/>
      <c r="DW45" s="115"/>
      <c r="DX45" s="115"/>
      <c r="DY45" s="115"/>
      <c r="DZ45" s="115"/>
      <c r="EA45" s="115"/>
      <c r="EB45" s="115"/>
      <c r="EC45" s="115"/>
      <c r="ED45" s="115"/>
      <c r="EE45" s="115"/>
      <c r="EF45" s="115"/>
      <c r="EG45" s="115"/>
      <c r="EH45" s="115"/>
      <c r="EI45" s="115"/>
      <c r="EJ45" s="115"/>
      <c r="EK45" s="115"/>
      <c r="EL45" s="115"/>
      <c r="EM45" s="115"/>
      <c r="EN45" s="115"/>
      <c r="EO45" s="115"/>
      <c r="EP45" s="115"/>
      <c r="EQ45" s="115"/>
      <c r="ER45" s="115"/>
      <c r="ES45" s="115"/>
      <c r="ET45" s="115"/>
      <c r="EU45" s="115"/>
      <c r="EV45" s="115"/>
      <c r="EW45" s="115"/>
      <c r="EX45" s="115"/>
      <c r="EY45" s="115"/>
      <c r="EZ45" s="115"/>
      <c r="FA45" s="115"/>
      <c r="FB45" s="115"/>
      <c r="FC45" s="115"/>
      <c r="FD45" s="115"/>
      <c r="FE45" s="115"/>
      <c r="FF45" s="115"/>
      <c r="FG45" s="115"/>
      <c r="FH45" s="115"/>
      <c r="FI45" s="115"/>
      <c r="FJ45" s="115"/>
      <c r="FK45" s="115"/>
      <c r="FL45" s="115"/>
      <c r="FM45" s="115"/>
      <c r="FN45" s="115"/>
      <c r="FO45" s="115"/>
      <c r="FP45" s="115"/>
      <c r="FQ45" s="115"/>
      <c r="FR45" s="115"/>
      <c r="FS45" s="115"/>
      <c r="FT45" s="115"/>
      <c r="FU45" s="115"/>
      <c r="FV45" s="115"/>
      <c r="FW45" s="115"/>
      <c r="FX45" s="115"/>
      <c r="FY45" s="115"/>
      <c r="FZ45" s="115"/>
      <c r="GA45" s="115"/>
      <c r="GB45" s="115"/>
      <c r="GC45" s="115"/>
      <c r="GD45" s="115"/>
      <c r="GE45" s="115"/>
      <c r="GF45" s="115"/>
      <c r="GG45" s="115"/>
      <c r="GH45" s="115"/>
      <c r="GI45" s="115"/>
      <c r="GJ45" s="115"/>
      <c r="GK45" s="115"/>
      <c r="GL45" s="115"/>
      <c r="GM45" s="115"/>
      <c r="GN45" s="115"/>
      <c r="GO45" s="115"/>
      <c r="GP45" s="115"/>
      <c r="GQ45" s="115"/>
      <c r="GR45" s="115"/>
      <c r="GS45" s="115"/>
      <c r="GT45" s="115"/>
      <c r="GU45" s="115"/>
      <c r="GV45" s="115"/>
      <c r="GW45" s="115"/>
      <c r="GX45" s="115"/>
      <c r="GY45" s="115"/>
      <c r="GZ45" s="115"/>
      <c r="HA45" s="115"/>
      <c r="HB45" s="115"/>
      <c r="HC45" s="115"/>
      <c r="HD45" s="115"/>
      <c r="HE45" s="115"/>
      <c r="HF45" s="115"/>
      <c r="HG45" s="115"/>
      <c r="HH45" s="115"/>
      <c r="HI45" s="115"/>
      <c r="HJ45" s="115"/>
      <c r="HK45" s="115"/>
      <c r="HL45" s="115"/>
      <c r="HM45" s="115"/>
      <c r="HN45" s="115"/>
      <c r="HO45" s="115"/>
      <c r="HP45" s="115"/>
      <c r="HQ45" s="115"/>
      <c r="HR45" s="115"/>
      <c r="HS45" s="115"/>
      <c r="HT45" s="115"/>
      <c r="HU45" s="115"/>
      <c r="HV45" s="115"/>
      <c r="HW45" s="115"/>
      <c r="HX45" s="115"/>
      <c r="HY45" s="115"/>
      <c r="HZ45" s="115"/>
      <c r="IA45" s="115"/>
      <c r="IB45" s="115"/>
      <c r="IC45" s="115"/>
      <c r="ID45" s="115"/>
      <c r="IE45" s="115"/>
      <c r="IF45" s="115"/>
      <c r="IG45" s="115"/>
      <c r="IH45" s="115"/>
      <c r="II45" s="115"/>
      <c r="IJ45" s="115"/>
      <c r="IK45" s="115"/>
      <c r="IL45" s="115"/>
      <c r="IM45" s="115"/>
      <c r="IN45" s="115"/>
    </row>
    <row r="46" spans="1:248" ht="13.9" customHeight="1" thickBot="1">
      <c r="A46" s="700">
        <v>29</v>
      </c>
      <c r="B46" s="1539" t="s">
        <v>872</v>
      </c>
      <c r="C46" s="1133">
        <f>SUM(C18:C45)</f>
        <v>308</v>
      </c>
      <c r="D46" s="1133">
        <f>SUM(D18:D45)</f>
        <v>550041</v>
      </c>
      <c r="E46" s="1133">
        <f>SUM(E18:E45)</f>
        <v>16143</v>
      </c>
      <c r="F46" s="1133">
        <f>SUM(F18:F45)</f>
        <v>1256986</v>
      </c>
      <c r="G46" s="1133">
        <f>SUM(G18:G45)</f>
        <v>90395</v>
      </c>
      <c r="H46" s="1133"/>
      <c r="I46" s="1540">
        <f>SUM(I18:I45)</f>
        <v>21743310.55371647</v>
      </c>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c r="BE46" s="115"/>
      <c r="BF46" s="115"/>
      <c r="BG46" s="115"/>
      <c r="BH46" s="115"/>
      <c r="BI46" s="115"/>
      <c r="BJ46" s="115"/>
      <c r="BK46" s="115"/>
      <c r="BL46" s="115"/>
      <c r="BM46" s="115"/>
      <c r="BN46" s="115"/>
      <c r="BO46" s="115"/>
      <c r="BP46" s="115"/>
      <c r="BQ46" s="115"/>
      <c r="BR46" s="115"/>
      <c r="BS46" s="115"/>
      <c r="BT46" s="115"/>
      <c r="BU46" s="115"/>
      <c r="BV46" s="115"/>
      <c r="BW46" s="115"/>
      <c r="BX46" s="115"/>
      <c r="BY46" s="115"/>
      <c r="BZ46" s="115"/>
      <c r="CA46" s="115"/>
      <c r="CB46" s="115"/>
      <c r="CC46" s="115"/>
      <c r="CD46" s="115"/>
      <c r="CE46" s="115"/>
      <c r="CF46" s="115"/>
      <c r="CG46" s="115"/>
      <c r="CH46" s="115"/>
      <c r="CI46" s="115"/>
      <c r="CJ46" s="115"/>
      <c r="CK46" s="115"/>
      <c r="CL46" s="115"/>
      <c r="CM46" s="115"/>
      <c r="CN46" s="115"/>
      <c r="CO46" s="115"/>
      <c r="CP46" s="115"/>
      <c r="CQ46" s="115"/>
      <c r="CR46" s="115"/>
      <c r="CS46" s="115"/>
      <c r="CT46" s="115"/>
      <c r="CU46" s="115"/>
      <c r="CV46" s="115"/>
      <c r="CW46" s="115"/>
      <c r="CX46" s="115"/>
      <c r="CY46" s="115"/>
      <c r="CZ46" s="115"/>
      <c r="DA46" s="115"/>
      <c r="DB46" s="115"/>
      <c r="DC46" s="115"/>
      <c r="DD46" s="115"/>
      <c r="DE46" s="115"/>
      <c r="DF46" s="115"/>
      <c r="DG46" s="115"/>
      <c r="DH46" s="115"/>
      <c r="DI46" s="115"/>
      <c r="DJ46" s="115"/>
      <c r="DK46" s="115"/>
      <c r="DL46" s="115"/>
      <c r="DM46" s="115"/>
      <c r="DN46" s="115"/>
      <c r="DO46" s="115"/>
      <c r="DP46" s="115"/>
      <c r="DQ46" s="115"/>
      <c r="DR46" s="115"/>
      <c r="DS46" s="115"/>
      <c r="DT46" s="115"/>
      <c r="DU46" s="115"/>
      <c r="DV46" s="115"/>
      <c r="DW46" s="115"/>
      <c r="DX46" s="115"/>
      <c r="DY46" s="115"/>
      <c r="DZ46" s="115"/>
      <c r="EA46" s="115"/>
      <c r="EB46" s="115"/>
      <c r="EC46" s="115"/>
      <c r="ED46" s="115"/>
      <c r="EE46" s="115"/>
      <c r="EF46" s="115"/>
      <c r="EG46" s="115"/>
      <c r="EH46" s="115"/>
      <c r="EI46" s="115"/>
      <c r="EJ46" s="115"/>
      <c r="EK46" s="115"/>
      <c r="EL46" s="115"/>
      <c r="EM46" s="115"/>
      <c r="EN46" s="115"/>
      <c r="EO46" s="115"/>
      <c r="EP46" s="115"/>
      <c r="EQ46" s="115"/>
      <c r="ER46" s="115"/>
      <c r="ES46" s="115"/>
      <c r="ET46" s="115"/>
      <c r="EU46" s="115"/>
      <c r="EV46" s="115"/>
      <c r="EW46" s="115"/>
      <c r="EX46" s="115"/>
      <c r="EY46" s="115"/>
      <c r="EZ46" s="115"/>
      <c r="FA46" s="115"/>
      <c r="FB46" s="115"/>
      <c r="FC46" s="115"/>
      <c r="FD46" s="115"/>
      <c r="FE46" s="115"/>
      <c r="FF46" s="115"/>
      <c r="FG46" s="115"/>
      <c r="FH46" s="115"/>
      <c r="FI46" s="115"/>
      <c r="FJ46" s="115"/>
      <c r="FK46" s="115"/>
      <c r="FL46" s="115"/>
      <c r="FM46" s="115"/>
      <c r="FN46" s="115"/>
      <c r="FO46" s="115"/>
      <c r="FP46" s="115"/>
      <c r="FQ46" s="115"/>
      <c r="FR46" s="115"/>
      <c r="FS46" s="115"/>
      <c r="FT46" s="115"/>
      <c r="FU46" s="115"/>
      <c r="FV46" s="115"/>
      <c r="FW46" s="115"/>
      <c r="FX46" s="115"/>
      <c r="FY46" s="115"/>
      <c r="FZ46" s="115"/>
      <c r="GA46" s="115"/>
      <c r="GB46" s="115"/>
      <c r="GC46" s="115"/>
      <c r="GD46" s="115"/>
      <c r="GE46" s="115"/>
      <c r="GF46" s="115"/>
      <c r="GG46" s="115"/>
      <c r="GH46" s="115"/>
      <c r="GI46" s="115"/>
      <c r="GJ46" s="115"/>
      <c r="GK46" s="115"/>
      <c r="GL46" s="115"/>
      <c r="GM46" s="115"/>
      <c r="GN46" s="115"/>
      <c r="GO46" s="115"/>
      <c r="GP46" s="115"/>
      <c r="GQ46" s="115"/>
      <c r="GR46" s="115"/>
      <c r="GS46" s="115"/>
      <c r="GT46" s="115"/>
      <c r="GU46" s="115"/>
      <c r="GV46" s="115"/>
      <c r="GW46" s="115"/>
      <c r="GX46" s="115"/>
      <c r="GY46" s="115"/>
      <c r="GZ46" s="115"/>
      <c r="HA46" s="115"/>
      <c r="HB46" s="115"/>
      <c r="HC46" s="115"/>
      <c r="HD46" s="115"/>
      <c r="HE46" s="115"/>
      <c r="HF46" s="115"/>
      <c r="HG46" s="115"/>
      <c r="HH46" s="115"/>
      <c r="HI46" s="115"/>
      <c r="HJ46" s="115"/>
      <c r="HK46" s="115"/>
      <c r="HL46" s="115"/>
      <c r="HM46" s="115"/>
      <c r="HN46" s="115"/>
      <c r="HO46" s="115"/>
      <c r="HP46" s="115"/>
      <c r="HQ46" s="115"/>
      <c r="HR46" s="115"/>
      <c r="HS46" s="115"/>
      <c r="HT46" s="115"/>
      <c r="HU46" s="115"/>
      <c r="HV46" s="115"/>
      <c r="HW46" s="115"/>
      <c r="HX46" s="115"/>
      <c r="HY46" s="115"/>
      <c r="HZ46" s="115"/>
      <c r="IA46" s="115"/>
      <c r="IB46" s="115"/>
      <c r="IC46" s="115"/>
      <c r="ID46" s="115"/>
      <c r="IE46" s="115"/>
      <c r="IF46" s="115"/>
      <c r="IG46" s="115"/>
      <c r="IH46" s="115"/>
      <c r="II46" s="115"/>
      <c r="IJ46" s="115"/>
      <c r="IK46" s="115"/>
      <c r="IL46" s="115"/>
      <c r="IM46" s="115"/>
      <c r="IN46" s="115"/>
    </row>
    <row r="47" spans="1:248">
      <c r="A47" s="4"/>
      <c r="B47" s="4"/>
      <c r="C47" s="4"/>
      <c r="D47" s="4"/>
      <c r="E47" s="4"/>
      <c r="F47" s="4"/>
      <c r="G47" s="4"/>
      <c r="H47" s="4"/>
      <c r="I47" s="682" t="s">
        <v>1935</v>
      </c>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c r="BE47" s="115"/>
      <c r="BF47" s="115"/>
      <c r="BG47" s="115"/>
      <c r="BH47" s="115"/>
      <c r="BI47" s="115"/>
      <c r="BJ47" s="115"/>
      <c r="BK47" s="115"/>
      <c r="BL47" s="115"/>
      <c r="BM47" s="115"/>
      <c r="BN47" s="115"/>
      <c r="BO47" s="115"/>
      <c r="BP47" s="115"/>
      <c r="BQ47" s="115"/>
      <c r="BR47" s="115"/>
      <c r="BS47" s="115"/>
      <c r="BT47" s="115"/>
      <c r="BU47" s="115"/>
      <c r="BV47" s="115"/>
      <c r="BW47" s="115"/>
      <c r="BX47" s="115"/>
      <c r="BY47" s="115"/>
      <c r="BZ47" s="115"/>
      <c r="CA47" s="115"/>
      <c r="CB47" s="115"/>
      <c r="CC47" s="115"/>
      <c r="CD47" s="115"/>
      <c r="CE47" s="115"/>
      <c r="CF47" s="115"/>
      <c r="CG47" s="115"/>
      <c r="CH47" s="115"/>
      <c r="CI47" s="115"/>
      <c r="CJ47" s="115"/>
      <c r="CK47" s="115"/>
      <c r="CL47" s="115"/>
      <c r="CM47" s="115"/>
      <c r="CN47" s="115"/>
      <c r="CO47" s="115"/>
      <c r="CP47" s="115"/>
      <c r="CQ47" s="115"/>
      <c r="CR47" s="115"/>
      <c r="CS47" s="115"/>
      <c r="CT47" s="115"/>
      <c r="CU47" s="115"/>
      <c r="CV47" s="115"/>
      <c r="CW47" s="115"/>
      <c r="CX47" s="115"/>
      <c r="CY47" s="115"/>
      <c r="CZ47" s="115"/>
      <c r="DA47" s="115"/>
      <c r="DB47" s="115"/>
      <c r="DC47" s="115"/>
      <c r="DD47" s="115"/>
      <c r="DE47" s="115"/>
      <c r="DF47" s="115"/>
      <c r="DG47" s="115"/>
      <c r="DH47" s="115"/>
      <c r="DI47" s="115"/>
      <c r="DJ47" s="115"/>
      <c r="DK47" s="115"/>
      <c r="DL47" s="115"/>
      <c r="DM47" s="115"/>
      <c r="DN47" s="115"/>
      <c r="DO47" s="115"/>
      <c r="DP47" s="115"/>
      <c r="DQ47" s="115"/>
      <c r="DR47" s="115"/>
      <c r="DS47" s="115"/>
      <c r="DT47" s="115"/>
      <c r="DU47" s="115"/>
      <c r="DV47" s="115"/>
      <c r="DW47" s="115"/>
      <c r="DX47" s="115"/>
      <c r="DY47" s="115"/>
      <c r="DZ47" s="115"/>
      <c r="EA47" s="115"/>
      <c r="EB47" s="115"/>
      <c r="EC47" s="115"/>
      <c r="ED47" s="115"/>
      <c r="EE47" s="115"/>
      <c r="EF47" s="115"/>
      <c r="EG47" s="115"/>
      <c r="EH47" s="115"/>
      <c r="EI47" s="115"/>
      <c r="EJ47" s="115"/>
      <c r="EK47" s="115"/>
      <c r="EL47" s="115"/>
      <c r="EM47" s="115"/>
      <c r="EN47" s="115"/>
      <c r="EO47" s="115"/>
      <c r="EP47" s="115"/>
      <c r="EQ47" s="115"/>
      <c r="ER47" s="115"/>
      <c r="ES47" s="115"/>
      <c r="ET47" s="115"/>
      <c r="EU47" s="115"/>
      <c r="EV47" s="115"/>
      <c r="EW47" s="115"/>
      <c r="EX47" s="115"/>
      <c r="EY47" s="115"/>
      <c r="EZ47" s="115"/>
      <c r="FA47" s="115"/>
      <c r="FB47" s="115"/>
      <c r="FC47" s="115"/>
      <c r="FD47" s="115"/>
      <c r="FE47" s="115"/>
      <c r="FF47" s="115"/>
      <c r="FG47" s="115"/>
      <c r="FH47" s="115"/>
      <c r="FI47" s="115"/>
      <c r="FJ47" s="115"/>
      <c r="FK47" s="115"/>
      <c r="FL47" s="115"/>
      <c r="FM47" s="115"/>
      <c r="FN47" s="115"/>
      <c r="FO47" s="115"/>
      <c r="FP47" s="115"/>
      <c r="FQ47" s="115"/>
      <c r="FR47" s="115"/>
      <c r="FS47" s="115"/>
      <c r="FT47" s="115"/>
      <c r="FU47" s="115"/>
      <c r="FV47" s="115"/>
      <c r="FW47" s="115"/>
      <c r="FX47" s="115"/>
      <c r="FY47" s="115"/>
      <c r="FZ47" s="115"/>
      <c r="GA47" s="115"/>
      <c r="GB47" s="115"/>
      <c r="GC47" s="115"/>
      <c r="GD47" s="115"/>
      <c r="GE47" s="115"/>
      <c r="GF47" s="115"/>
      <c r="GG47" s="115"/>
      <c r="GH47" s="115"/>
      <c r="GI47" s="115"/>
      <c r="GJ47" s="115"/>
      <c r="GK47" s="115"/>
      <c r="GL47" s="115"/>
      <c r="GM47" s="115"/>
      <c r="GN47" s="115"/>
      <c r="GO47" s="115"/>
      <c r="GP47" s="115"/>
      <c r="GQ47" s="115"/>
      <c r="GR47" s="115"/>
      <c r="GS47" s="115"/>
      <c r="GT47" s="115"/>
      <c r="GU47" s="115"/>
      <c r="GV47" s="115"/>
      <c r="GW47" s="115"/>
      <c r="GX47" s="115"/>
      <c r="GY47" s="115"/>
      <c r="GZ47" s="115"/>
      <c r="HA47" s="115"/>
      <c r="HB47" s="115"/>
      <c r="HC47" s="115"/>
      <c r="HD47" s="115"/>
      <c r="HE47" s="115"/>
      <c r="HF47" s="115"/>
      <c r="HG47" s="115"/>
      <c r="HH47" s="115"/>
      <c r="HI47" s="115"/>
      <c r="HJ47" s="115"/>
      <c r="HK47" s="115"/>
      <c r="HL47" s="115"/>
      <c r="HM47" s="115"/>
      <c r="HN47" s="115"/>
      <c r="HO47" s="115"/>
      <c r="HP47" s="115"/>
      <c r="HQ47" s="115"/>
      <c r="HR47" s="115"/>
      <c r="HS47" s="115"/>
      <c r="HT47" s="115"/>
      <c r="HU47" s="115"/>
      <c r="HV47" s="115"/>
      <c r="HW47" s="115"/>
      <c r="HX47" s="115"/>
      <c r="HY47" s="115"/>
      <c r="HZ47" s="115"/>
      <c r="IA47" s="115"/>
      <c r="IB47" s="115"/>
      <c r="IC47" s="115"/>
      <c r="ID47" s="115"/>
      <c r="IE47" s="115"/>
      <c r="IF47" s="115"/>
      <c r="IG47" s="115"/>
      <c r="IH47" s="115"/>
      <c r="II47" s="115"/>
      <c r="IJ47" s="115"/>
      <c r="IK47" s="115"/>
      <c r="IL47" s="115"/>
      <c r="IM47" s="115"/>
      <c r="IN47" s="115"/>
    </row>
    <row r="48" spans="1:248">
      <c r="A48" s="12" t="s">
        <v>253</v>
      </c>
      <c r="B48" s="12"/>
      <c r="C48" s="12"/>
      <c r="D48" s="12"/>
      <c r="E48" s="12"/>
      <c r="F48" s="12"/>
      <c r="G48" s="12"/>
      <c r="H48" s="12"/>
      <c r="I48" s="12"/>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c r="BA48" s="115"/>
      <c r="BB48" s="115"/>
      <c r="BC48" s="115"/>
      <c r="BD48" s="115"/>
      <c r="BE48" s="115"/>
      <c r="BF48" s="115"/>
      <c r="BG48" s="115"/>
      <c r="BH48" s="115"/>
      <c r="BI48" s="115"/>
      <c r="BJ48" s="115"/>
      <c r="BK48" s="115"/>
      <c r="BL48" s="115"/>
      <c r="BM48" s="115"/>
      <c r="BN48" s="115"/>
      <c r="BO48" s="115"/>
      <c r="BP48" s="115"/>
      <c r="BQ48" s="115"/>
      <c r="BR48" s="115"/>
      <c r="BS48" s="115"/>
      <c r="BT48" s="115"/>
      <c r="BU48" s="115"/>
      <c r="BV48" s="115"/>
      <c r="BW48" s="115"/>
      <c r="BX48" s="115"/>
      <c r="BY48" s="115"/>
      <c r="BZ48" s="115"/>
      <c r="CA48" s="115"/>
      <c r="CB48" s="115"/>
      <c r="CC48" s="115"/>
      <c r="CD48" s="115"/>
      <c r="CE48" s="115"/>
      <c r="CF48" s="115"/>
      <c r="CG48" s="115"/>
      <c r="CH48" s="115"/>
      <c r="CI48" s="115"/>
      <c r="CJ48" s="115"/>
      <c r="CK48" s="115"/>
      <c r="CL48" s="115"/>
      <c r="CM48" s="115"/>
      <c r="CN48" s="115"/>
      <c r="CO48" s="115"/>
      <c r="CP48" s="115"/>
      <c r="CQ48" s="115"/>
      <c r="CR48" s="115"/>
      <c r="CS48" s="115"/>
      <c r="CT48" s="115"/>
      <c r="CU48" s="115"/>
      <c r="CV48" s="115"/>
      <c r="CW48" s="115"/>
      <c r="CX48" s="115"/>
      <c r="CY48" s="115"/>
      <c r="CZ48" s="115"/>
      <c r="DA48" s="115"/>
      <c r="DB48" s="115"/>
      <c r="DC48" s="115"/>
      <c r="DD48" s="115"/>
      <c r="DE48" s="115"/>
      <c r="DF48" s="115"/>
      <c r="DG48" s="115"/>
      <c r="DH48" s="115"/>
      <c r="DI48" s="115"/>
      <c r="DJ48" s="115"/>
      <c r="DK48" s="115"/>
      <c r="DL48" s="115"/>
      <c r="DM48" s="115"/>
      <c r="DN48" s="115"/>
      <c r="DO48" s="115"/>
      <c r="DP48" s="115"/>
      <c r="DQ48" s="115"/>
      <c r="DR48" s="115"/>
      <c r="DS48" s="115"/>
      <c r="DT48" s="115"/>
      <c r="DU48" s="115"/>
      <c r="DV48" s="115"/>
      <c r="DW48" s="115"/>
      <c r="DX48" s="115"/>
      <c r="DY48" s="115"/>
      <c r="DZ48" s="115"/>
      <c r="EA48" s="115"/>
      <c r="EB48" s="115"/>
      <c r="EC48" s="115"/>
      <c r="ED48" s="115"/>
      <c r="EE48" s="115"/>
      <c r="EF48" s="115"/>
      <c r="EG48" s="115"/>
      <c r="EH48" s="115"/>
      <c r="EI48" s="115"/>
      <c r="EJ48" s="115"/>
      <c r="EK48" s="115"/>
      <c r="EL48" s="115"/>
      <c r="EM48" s="115"/>
      <c r="EN48" s="115"/>
      <c r="EO48" s="115"/>
      <c r="EP48" s="115"/>
      <c r="EQ48" s="115"/>
      <c r="ER48" s="115"/>
      <c r="ES48" s="115"/>
      <c r="ET48" s="115"/>
      <c r="EU48" s="115"/>
      <c r="EV48" s="115"/>
      <c r="EW48" s="115"/>
      <c r="EX48" s="115"/>
      <c r="EY48" s="115"/>
      <c r="EZ48" s="115"/>
      <c r="FA48" s="115"/>
      <c r="FB48" s="115"/>
      <c r="FC48" s="115"/>
      <c r="FD48" s="115"/>
      <c r="FE48" s="115"/>
      <c r="FF48" s="115"/>
      <c r="FG48" s="115"/>
      <c r="FH48" s="115"/>
      <c r="FI48" s="115"/>
      <c r="FJ48" s="115"/>
      <c r="FK48" s="115"/>
      <c r="FL48" s="115"/>
      <c r="FM48" s="115"/>
      <c r="FN48" s="115"/>
      <c r="FO48" s="115"/>
      <c r="FP48" s="115"/>
      <c r="FQ48" s="115"/>
      <c r="FR48" s="115"/>
      <c r="FS48" s="115"/>
      <c r="FT48" s="115"/>
      <c r="FU48" s="115"/>
      <c r="FV48" s="115"/>
      <c r="FW48" s="115"/>
      <c r="FX48" s="115"/>
      <c r="FY48" s="115"/>
      <c r="FZ48" s="115"/>
      <c r="GA48" s="115"/>
      <c r="GB48" s="115"/>
      <c r="GC48" s="115"/>
      <c r="GD48" s="115"/>
      <c r="GE48" s="115"/>
      <c r="GF48" s="115"/>
      <c r="GG48" s="115"/>
      <c r="GH48" s="115"/>
      <c r="GI48" s="115"/>
      <c r="GJ48" s="115"/>
      <c r="GK48" s="115"/>
      <c r="GL48" s="115"/>
      <c r="GM48" s="115"/>
      <c r="GN48" s="115"/>
      <c r="GO48" s="115"/>
      <c r="GP48" s="115"/>
      <c r="GQ48" s="115"/>
      <c r="GR48" s="115"/>
      <c r="GS48" s="115"/>
      <c r="GT48" s="115"/>
      <c r="GU48" s="115"/>
      <c r="GV48" s="115"/>
      <c r="GW48" s="115"/>
      <c r="GX48" s="115"/>
      <c r="GY48" s="115"/>
      <c r="GZ48" s="115"/>
      <c r="HA48" s="115"/>
      <c r="HB48" s="115"/>
      <c r="HC48" s="115"/>
      <c r="HD48" s="115"/>
      <c r="HE48" s="115"/>
      <c r="HF48" s="115"/>
      <c r="HG48" s="115"/>
      <c r="HH48" s="115"/>
      <c r="HI48" s="115"/>
      <c r="HJ48" s="115"/>
      <c r="HK48" s="115"/>
      <c r="HL48" s="115"/>
      <c r="HM48" s="115"/>
      <c r="HN48" s="115"/>
      <c r="HO48" s="115"/>
      <c r="HP48" s="115"/>
      <c r="HQ48" s="115"/>
      <c r="HR48" s="115"/>
      <c r="HS48" s="115"/>
      <c r="HT48" s="115"/>
      <c r="HU48" s="115"/>
      <c r="HV48" s="115"/>
      <c r="HW48" s="115"/>
      <c r="HX48" s="115"/>
      <c r="HY48" s="115"/>
      <c r="HZ48" s="115"/>
      <c r="IA48" s="115"/>
      <c r="IB48" s="115"/>
      <c r="IC48" s="115"/>
      <c r="ID48" s="115"/>
      <c r="IE48" s="115"/>
      <c r="IF48" s="115"/>
      <c r="IG48" s="115"/>
      <c r="IH48" s="115"/>
      <c r="II48" s="115"/>
      <c r="IJ48" s="115"/>
      <c r="IK48" s="115"/>
      <c r="IL48" s="115"/>
      <c r="IM48" s="115"/>
      <c r="IN48" s="115"/>
    </row>
    <row r="49" spans="1:248" ht="15.75" thickBot="1">
      <c r="A49" s="2" t="str">
        <f>'Data Sheet'!$A$49</f>
        <v>Annual Report of The Brooklyn Union Gas Company d/b/a National Grid New York</v>
      </c>
      <c r="B49" s="4"/>
      <c r="C49" s="4"/>
      <c r="D49" s="4"/>
      <c r="E49" s="4"/>
      <c r="F49" s="4"/>
      <c r="G49" s="226" t="str">
        <f>'Data Sheet'!$A$45</f>
        <v>Year ended December 31, 2016</v>
      </c>
      <c r="H49" s="12"/>
      <c r="I49" s="12"/>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AY49" s="115"/>
      <c r="AZ49" s="115"/>
      <c r="BA49" s="115"/>
      <c r="BB49" s="115"/>
      <c r="BC49" s="115"/>
      <c r="BD49" s="115"/>
      <c r="BE49" s="115"/>
      <c r="BF49" s="115"/>
      <c r="BG49" s="115"/>
      <c r="BH49" s="115"/>
      <c r="BI49" s="115"/>
      <c r="BJ49" s="115"/>
      <c r="BK49" s="115"/>
      <c r="BL49" s="115"/>
      <c r="BM49" s="115"/>
      <c r="BN49" s="115"/>
      <c r="BO49" s="115"/>
      <c r="BP49" s="115"/>
      <c r="BQ49" s="115"/>
      <c r="BR49" s="115"/>
      <c r="BS49" s="115"/>
      <c r="BT49" s="115"/>
      <c r="BU49" s="115"/>
      <c r="BV49" s="115"/>
      <c r="BW49" s="115"/>
      <c r="BX49" s="115"/>
      <c r="BY49" s="115"/>
      <c r="BZ49" s="115"/>
      <c r="CA49" s="115"/>
      <c r="CB49" s="115"/>
      <c r="CC49" s="115"/>
      <c r="CD49" s="115"/>
      <c r="CE49" s="115"/>
      <c r="CF49" s="115"/>
      <c r="CG49" s="115"/>
      <c r="CH49" s="115"/>
      <c r="CI49" s="115"/>
      <c r="CJ49" s="115"/>
      <c r="CK49" s="115"/>
      <c r="CL49" s="115"/>
      <c r="CM49" s="115"/>
      <c r="CN49" s="115"/>
      <c r="CO49" s="115"/>
      <c r="CP49" s="115"/>
      <c r="CQ49" s="115"/>
      <c r="CR49" s="115"/>
      <c r="CS49" s="115"/>
      <c r="CT49" s="115"/>
      <c r="CU49" s="115"/>
      <c r="CV49" s="115"/>
      <c r="CW49" s="115"/>
      <c r="CX49" s="115"/>
      <c r="CY49" s="115"/>
      <c r="CZ49" s="115"/>
      <c r="DA49" s="115"/>
      <c r="DB49" s="115"/>
      <c r="DC49" s="115"/>
      <c r="DD49" s="115"/>
      <c r="DE49" s="115"/>
      <c r="DF49" s="115"/>
      <c r="DG49" s="115"/>
      <c r="DH49" s="115"/>
      <c r="DI49" s="115"/>
      <c r="DJ49" s="115"/>
      <c r="DK49" s="115"/>
      <c r="DL49" s="115"/>
      <c r="DM49" s="115"/>
      <c r="DN49" s="115"/>
      <c r="DO49" s="115"/>
      <c r="DP49" s="115"/>
      <c r="DQ49" s="115"/>
      <c r="DR49" s="115"/>
      <c r="DS49" s="115"/>
      <c r="DT49" s="115"/>
      <c r="DU49" s="115"/>
      <c r="DV49" s="115"/>
      <c r="DW49" s="115"/>
      <c r="DX49" s="115"/>
      <c r="DY49" s="115"/>
      <c r="DZ49" s="115"/>
      <c r="EA49" s="115"/>
      <c r="EB49" s="115"/>
      <c r="EC49" s="115"/>
      <c r="ED49" s="115"/>
      <c r="EE49" s="115"/>
      <c r="EF49" s="115"/>
      <c r="EG49" s="115"/>
      <c r="EH49" s="115"/>
      <c r="EI49" s="115"/>
      <c r="EJ49" s="115"/>
      <c r="EK49" s="115"/>
      <c r="EL49" s="115"/>
      <c r="EM49" s="115"/>
      <c r="EN49" s="115"/>
      <c r="EO49" s="115"/>
      <c r="EP49" s="115"/>
      <c r="EQ49" s="115"/>
      <c r="ER49" s="115"/>
      <c r="ES49" s="115"/>
      <c r="ET49" s="115"/>
      <c r="EU49" s="115"/>
      <c r="EV49" s="115"/>
      <c r="EW49" s="115"/>
      <c r="EX49" s="115"/>
      <c r="EY49" s="115"/>
      <c r="EZ49" s="115"/>
      <c r="FA49" s="115"/>
      <c r="FB49" s="115"/>
      <c r="FC49" s="115"/>
      <c r="FD49" s="115"/>
      <c r="FE49" s="115"/>
      <c r="FF49" s="115"/>
      <c r="FG49" s="115"/>
      <c r="FH49" s="115"/>
      <c r="FI49" s="115"/>
      <c r="FJ49" s="115"/>
      <c r="FK49" s="115"/>
      <c r="FL49" s="115"/>
      <c r="FM49" s="115"/>
      <c r="FN49" s="115"/>
      <c r="FO49" s="115"/>
      <c r="FP49" s="115"/>
      <c r="FQ49" s="115"/>
      <c r="FR49" s="115"/>
      <c r="FS49" s="115"/>
      <c r="FT49" s="115"/>
      <c r="FU49" s="115"/>
      <c r="FV49" s="115"/>
      <c r="FW49" s="115"/>
      <c r="FX49" s="115"/>
      <c r="FY49" s="115"/>
      <c r="FZ49" s="115"/>
      <c r="GA49" s="115"/>
      <c r="GB49" s="115"/>
      <c r="GC49" s="115"/>
      <c r="GD49" s="115"/>
      <c r="GE49" s="115"/>
      <c r="GF49" s="115"/>
      <c r="GG49" s="115"/>
      <c r="GH49" s="115"/>
      <c r="GI49" s="115"/>
      <c r="GJ49" s="115"/>
      <c r="GK49" s="115"/>
      <c r="GL49" s="115"/>
      <c r="GM49" s="115"/>
      <c r="GN49" s="115"/>
      <c r="GO49" s="115"/>
      <c r="GP49" s="115"/>
      <c r="GQ49" s="115"/>
      <c r="GR49" s="115"/>
      <c r="GS49" s="115"/>
      <c r="GT49" s="115"/>
      <c r="GU49" s="115"/>
      <c r="GV49" s="115"/>
      <c r="GW49" s="115"/>
      <c r="GX49" s="115"/>
      <c r="GY49" s="115"/>
      <c r="GZ49" s="115"/>
      <c r="HA49" s="115"/>
      <c r="HB49" s="115"/>
      <c r="HC49" s="115"/>
      <c r="HD49" s="115"/>
      <c r="HE49" s="115"/>
      <c r="HF49" s="115"/>
      <c r="HG49" s="115"/>
      <c r="HH49" s="115"/>
      <c r="HI49" s="115"/>
      <c r="HJ49" s="115"/>
      <c r="HK49" s="115"/>
      <c r="HL49" s="115"/>
      <c r="HM49" s="115"/>
      <c r="HN49" s="115"/>
      <c r="HO49" s="115"/>
      <c r="HP49" s="115"/>
      <c r="HQ49" s="115"/>
      <c r="HR49" s="115"/>
      <c r="HS49" s="115"/>
      <c r="HT49" s="115"/>
      <c r="HU49" s="115"/>
      <c r="HV49" s="115"/>
      <c r="HW49" s="115"/>
      <c r="HX49" s="115"/>
      <c r="HY49" s="115"/>
      <c r="HZ49" s="115"/>
      <c r="IA49" s="115"/>
      <c r="IB49" s="115"/>
      <c r="IC49" s="115"/>
      <c r="ID49" s="115"/>
      <c r="IE49" s="115"/>
      <c r="IF49" s="115"/>
      <c r="IG49" s="115"/>
      <c r="IH49" s="115"/>
      <c r="II49" s="115"/>
      <c r="IJ49" s="115"/>
      <c r="IK49" s="115"/>
      <c r="IL49" s="115"/>
      <c r="IM49" s="115"/>
      <c r="IN49" s="115"/>
    </row>
    <row r="50" spans="1:248">
      <c r="A50" s="132"/>
      <c r="B50" s="8"/>
      <c r="C50" s="8"/>
      <c r="D50" s="8"/>
      <c r="E50" s="8"/>
      <c r="F50" s="8"/>
      <c r="G50" s="8"/>
      <c r="H50" s="8"/>
      <c r="I50" s="133"/>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AY50" s="115"/>
      <c r="AZ50" s="115"/>
      <c r="BA50" s="115"/>
      <c r="BB50" s="115"/>
      <c r="BC50" s="115"/>
      <c r="BD50" s="115"/>
      <c r="BE50" s="115"/>
      <c r="BF50" s="115"/>
      <c r="BG50" s="115"/>
      <c r="BH50" s="115"/>
      <c r="BI50" s="115"/>
      <c r="BJ50" s="115"/>
      <c r="BK50" s="115"/>
      <c r="BL50" s="115"/>
      <c r="BM50" s="115"/>
      <c r="BN50" s="115"/>
      <c r="BO50" s="115"/>
      <c r="BP50" s="115"/>
      <c r="BQ50" s="115"/>
      <c r="BR50" s="115"/>
      <c r="BS50" s="115"/>
      <c r="BT50" s="115"/>
      <c r="BU50" s="115"/>
      <c r="BV50" s="115"/>
      <c r="BW50" s="115"/>
      <c r="BX50" s="115"/>
      <c r="BY50" s="115"/>
      <c r="BZ50" s="115"/>
      <c r="CA50" s="115"/>
      <c r="CB50" s="115"/>
      <c r="CC50" s="115"/>
      <c r="CD50" s="115"/>
      <c r="CE50" s="115"/>
      <c r="CF50" s="115"/>
      <c r="CG50" s="115"/>
      <c r="CH50" s="115"/>
      <c r="CI50" s="115"/>
      <c r="CJ50" s="115"/>
      <c r="CK50" s="115"/>
      <c r="CL50" s="115"/>
      <c r="CM50" s="115"/>
      <c r="CN50" s="115"/>
      <c r="CO50" s="115"/>
      <c r="CP50" s="115"/>
      <c r="CQ50" s="115"/>
      <c r="CR50" s="115"/>
      <c r="CS50" s="115"/>
      <c r="CT50" s="115"/>
      <c r="CU50" s="115"/>
      <c r="CV50" s="115"/>
      <c r="CW50" s="115"/>
      <c r="CX50" s="115"/>
      <c r="CY50" s="115"/>
      <c r="CZ50" s="115"/>
      <c r="DA50" s="115"/>
      <c r="DB50" s="115"/>
      <c r="DC50" s="115"/>
      <c r="DD50" s="115"/>
      <c r="DE50" s="115"/>
      <c r="DF50" s="115"/>
      <c r="DG50" s="115"/>
      <c r="DH50" s="115"/>
      <c r="DI50" s="115"/>
      <c r="DJ50" s="115"/>
      <c r="DK50" s="115"/>
      <c r="DL50" s="115"/>
      <c r="DM50" s="115"/>
      <c r="DN50" s="115"/>
      <c r="DO50" s="115"/>
      <c r="DP50" s="115"/>
      <c r="DQ50" s="115"/>
      <c r="DR50" s="115"/>
      <c r="DS50" s="115"/>
      <c r="DT50" s="115"/>
      <c r="DU50" s="115"/>
      <c r="DV50" s="115"/>
      <c r="DW50" s="115"/>
      <c r="DX50" s="115"/>
      <c r="DY50" s="115"/>
      <c r="DZ50" s="115"/>
      <c r="EA50" s="115"/>
      <c r="EB50" s="115"/>
      <c r="EC50" s="115"/>
      <c r="ED50" s="115"/>
      <c r="EE50" s="115"/>
      <c r="EF50" s="115"/>
      <c r="EG50" s="115"/>
      <c r="EH50" s="115"/>
      <c r="EI50" s="115"/>
      <c r="EJ50" s="115"/>
      <c r="EK50" s="115"/>
      <c r="EL50" s="115"/>
      <c r="EM50" s="115"/>
      <c r="EN50" s="115"/>
      <c r="EO50" s="115"/>
      <c r="EP50" s="115"/>
      <c r="EQ50" s="115"/>
      <c r="ER50" s="115"/>
      <c r="ES50" s="115"/>
      <c r="ET50" s="115"/>
      <c r="EU50" s="115"/>
      <c r="EV50" s="115"/>
      <c r="EW50" s="115"/>
      <c r="EX50" s="115"/>
      <c r="EY50" s="115"/>
      <c r="EZ50" s="115"/>
      <c r="FA50" s="115"/>
      <c r="FB50" s="115"/>
      <c r="FC50" s="115"/>
      <c r="FD50" s="115"/>
      <c r="FE50" s="115"/>
      <c r="FF50" s="115"/>
      <c r="FG50" s="115"/>
      <c r="FH50" s="115"/>
      <c r="FI50" s="115"/>
      <c r="FJ50" s="115"/>
      <c r="FK50" s="115"/>
      <c r="FL50" s="115"/>
      <c r="FM50" s="115"/>
      <c r="FN50" s="115"/>
      <c r="FO50" s="115"/>
      <c r="FP50" s="115"/>
      <c r="FQ50" s="115"/>
      <c r="FR50" s="115"/>
      <c r="FS50" s="115"/>
      <c r="FT50" s="115"/>
      <c r="FU50" s="115"/>
      <c r="FV50" s="115"/>
      <c r="FW50" s="115"/>
      <c r="FX50" s="115"/>
      <c r="FY50" s="115"/>
      <c r="FZ50" s="115"/>
      <c r="GA50" s="115"/>
      <c r="GB50" s="115"/>
      <c r="GC50" s="115"/>
      <c r="GD50" s="115"/>
      <c r="GE50" s="115"/>
      <c r="GF50" s="115"/>
      <c r="GG50" s="115"/>
      <c r="GH50" s="115"/>
      <c r="GI50" s="115"/>
      <c r="GJ50" s="115"/>
      <c r="GK50" s="115"/>
      <c r="GL50" s="115"/>
      <c r="GM50" s="115"/>
      <c r="GN50" s="115"/>
      <c r="GO50" s="115"/>
      <c r="GP50" s="115"/>
      <c r="GQ50" s="115"/>
      <c r="GR50" s="115"/>
      <c r="GS50" s="115"/>
      <c r="GT50" s="115"/>
      <c r="GU50" s="115"/>
      <c r="GV50" s="115"/>
      <c r="GW50" s="115"/>
      <c r="GX50" s="115"/>
      <c r="GY50" s="115"/>
      <c r="GZ50" s="115"/>
      <c r="HA50" s="115"/>
      <c r="HB50" s="115"/>
      <c r="HC50" s="115"/>
      <c r="HD50" s="115"/>
      <c r="HE50" s="115"/>
      <c r="HF50" s="115"/>
      <c r="HG50" s="115"/>
      <c r="HH50" s="115"/>
      <c r="HI50" s="115"/>
      <c r="HJ50" s="115"/>
      <c r="HK50" s="115"/>
      <c r="HL50" s="115"/>
      <c r="HM50" s="115"/>
      <c r="HN50" s="115"/>
      <c r="HO50" s="115"/>
      <c r="HP50" s="115"/>
      <c r="HQ50" s="115"/>
      <c r="HR50" s="115"/>
      <c r="HS50" s="115"/>
      <c r="HT50" s="115"/>
      <c r="HU50" s="115"/>
      <c r="HV50" s="115"/>
      <c r="HW50" s="115"/>
      <c r="HX50" s="115"/>
      <c r="HY50" s="115"/>
      <c r="HZ50" s="115"/>
      <c r="IA50" s="115"/>
      <c r="IB50" s="115"/>
      <c r="IC50" s="115"/>
      <c r="ID50" s="115"/>
      <c r="IE50" s="115"/>
      <c r="IF50" s="115"/>
      <c r="IG50" s="115"/>
      <c r="IH50" s="115"/>
      <c r="II50" s="115"/>
      <c r="IJ50" s="115"/>
      <c r="IK50" s="115"/>
      <c r="IL50" s="115"/>
      <c r="IM50" s="115"/>
      <c r="IN50" s="115"/>
    </row>
    <row r="51" spans="1:248" ht="15.75">
      <c r="A51" s="232" t="s">
        <v>254</v>
      </c>
      <c r="B51" s="263"/>
      <c r="C51" s="263"/>
      <c r="D51" s="263"/>
      <c r="E51" s="263"/>
      <c r="F51" s="263"/>
      <c r="G51" s="263"/>
      <c r="H51" s="263"/>
      <c r="I51" s="776"/>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5"/>
      <c r="AW51" s="115"/>
      <c r="AX51" s="115"/>
      <c r="AY51" s="115"/>
      <c r="AZ51" s="115"/>
      <c r="BA51" s="115"/>
      <c r="BB51" s="115"/>
      <c r="BC51" s="115"/>
      <c r="BD51" s="115"/>
      <c r="BE51" s="115"/>
      <c r="BF51" s="115"/>
      <c r="BG51" s="115"/>
      <c r="BH51" s="115"/>
      <c r="BI51" s="115"/>
      <c r="BJ51" s="115"/>
      <c r="BK51" s="115"/>
      <c r="BL51" s="115"/>
      <c r="BM51" s="115"/>
      <c r="BN51" s="115"/>
      <c r="BO51" s="115"/>
      <c r="BP51" s="115"/>
      <c r="BQ51" s="115"/>
      <c r="BR51" s="115"/>
      <c r="BS51" s="115"/>
      <c r="BT51" s="115"/>
      <c r="BU51" s="115"/>
      <c r="BV51" s="115"/>
      <c r="BW51" s="115"/>
      <c r="BX51" s="115"/>
      <c r="BY51" s="115"/>
      <c r="BZ51" s="115"/>
      <c r="CA51" s="115"/>
      <c r="CB51" s="115"/>
      <c r="CC51" s="115"/>
      <c r="CD51" s="115"/>
      <c r="CE51" s="115"/>
      <c r="CF51" s="115"/>
      <c r="CG51" s="115"/>
      <c r="CH51" s="115"/>
      <c r="CI51" s="115"/>
      <c r="CJ51" s="115"/>
      <c r="CK51" s="115"/>
      <c r="CL51" s="115"/>
      <c r="CM51" s="115"/>
      <c r="CN51" s="115"/>
      <c r="CO51" s="115"/>
      <c r="CP51" s="115"/>
      <c r="CQ51" s="115"/>
      <c r="CR51" s="115"/>
      <c r="CS51" s="115"/>
      <c r="CT51" s="115"/>
      <c r="CU51" s="115"/>
      <c r="CV51" s="115"/>
      <c r="CW51" s="115"/>
      <c r="CX51" s="115"/>
      <c r="CY51" s="115"/>
      <c r="CZ51" s="115"/>
      <c r="DA51" s="115"/>
      <c r="DB51" s="115"/>
      <c r="DC51" s="115"/>
      <c r="DD51" s="115"/>
      <c r="DE51" s="115"/>
      <c r="DF51" s="115"/>
      <c r="DG51" s="115"/>
      <c r="DH51" s="115"/>
      <c r="DI51" s="115"/>
      <c r="DJ51" s="115"/>
      <c r="DK51" s="115"/>
      <c r="DL51" s="115"/>
      <c r="DM51" s="115"/>
      <c r="DN51" s="115"/>
      <c r="DO51" s="115"/>
      <c r="DP51" s="115"/>
      <c r="DQ51" s="115"/>
      <c r="DR51" s="115"/>
      <c r="DS51" s="115"/>
      <c r="DT51" s="115"/>
      <c r="DU51" s="115"/>
      <c r="DV51" s="115"/>
      <c r="DW51" s="115"/>
      <c r="DX51" s="115"/>
      <c r="DY51" s="115"/>
      <c r="DZ51" s="115"/>
      <c r="EA51" s="115"/>
      <c r="EB51" s="115"/>
      <c r="EC51" s="115"/>
      <c r="ED51" s="115"/>
      <c r="EE51" s="115"/>
      <c r="EF51" s="115"/>
      <c r="EG51" s="115"/>
      <c r="EH51" s="115"/>
      <c r="EI51" s="115"/>
      <c r="EJ51" s="115"/>
      <c r="EK51" s="115"/>
      <c r="EL51" s="115"/>
      <c r="EM51" s="115"/>
      <c r="EN51" s="115"/>
      <c r="EO51" s="115"/>
      <c r="EP51" s="115"/>
      <c r="EQ51" s="115"/>
      <c r="ER51" s="115"/>
      <c r="ES51" s="115"/>
      <c r="ET51" s="115"/>
      <c r="EU51" s="115"/>
      <c r="EV51" s="115"/>
      <c r="EW51" s="115"/>
      <c r="EX51" s="115"/>
      <c r="EY51" s="115"/>
      <c r="EZ51" s="115"/>
      <c r="FA51" s="115"/>
      <c r="FB51" s="115"/>
      <c r="FC51" s="115"/>
      <c r="FD51" s="115"/>
      <c r="FE51" s="115"/>
      <c r="FF51" s="115"/>
      <c r="FG51" s="115"/>
      <c r="FH51" s="115"/>
      <c r="FI51" s="115"/>
      <c r="FJ51" s="115"/>
      <c r="FK51" s="115"/>
      <c r="FL51" s="115"/>
      <c r="FM51" s="115"/>
      <c r="FN51" s="115"/>
      <c r="FO51" s="115"/>
      <c r="FP51" s="115"/>
      <c r="FQ51" s="115"/>
      <c r="FR51" s="115"/>
      <c r="FS51" s="115"/>
      <c r="FT51" s="115"/>
      <c r="FU51" s="115"/>
      <c r="FV51" s="115"/>
      <c r="FW51" s="115"/>
      <c r="FX51" s="115"/>
      <c r="FY51" s="115"/>
      <c r="FZ51" s="115"/>
      <c r="GA51" s="115"/>
      <c r="GB51" s="115"/>
      <c r="GC51" s="115"/>
      <c r="GD51" s="115"/>
      <c r="GE51" s="115"/>
      <c r="GF51" s="115"/>
      <c r="GG51" s="115"/>
      <c r="GH51" s="115"/>
      <c r="GI51" s="115"/>
      <c r="GJ51" s="115"/>
      <c r="GK51" s="115"/>
      <c r="GL51" s="115"/>
      <c r="GM51" s="115"/>
      <c r="GN51" s="115"/>
      <c r="GO51" s="115"/>
      <c r="GP51" s="115"/>
      <c r="GQ51" s="115"/>
      <c r="GR51" s="115"/>
      <c r="GS51" s="115"/>
      <c r="GT51" s="115"/>
      <c r="GU51" s="115"/>
      <c r="GV51" s="115"/>
      <c r="GW51" s="115"/>
      <c r="GX51" s="115"/>
      <c r="GY51" s="115"/>
      <c r="GZ51" s="115"/>
      <c r="HA51" s="115"/>
      <c r="HB51" s="115"/>
      <c r="HC51" s="115"/>
      <c r="HD51" s="115"/>
      <c r="HE51" s="115"/>
      <c r="HF51" s="115"/>
      <c r="HG51" s="115"/>
      <c r="HH51" s="115"/>
      <c r="HI51" s="115"/>
      <c r="HJ51" s="115"/>
      <c r="HK51" s="115"/>
      <c r="HL51" s="115"/>
      <c r="HM51" s="115"/>
      <c r="HN51" s="115"/>
      <c r="HO51" s="115"/>
      <c r="HP51" s="115"/>
      <c r="HQ51" s="115"/>
      <c r="HR51" s="115"/>
      <c r="HS51" s="115"/>
      <c r="HT51" s="115"/>
      <c r="HU51" s="115"/>
      <c r="HV51" s="115"/>
      <c r="HW51" s="115"/>
      <c r="HX51" s="115"/>
      <c r="HY51" s="115"/>
      <c r="HZ51" s="115"/>
      <c r="IA51" s="115"/>
      <c r="IB51" s="115"/>
      <c r="IC51" s="115"/>
      <c r="ID51" s="115"/>
      <c r="IE51" s="115"/>
      <c r="IF51" s="115"/>
      <c r="IG51" s="115"/>
      <c r="IH51" s="115"/>
      <c r="II51" s="115"/>
      <c r="IJ51" s="115"/>
      <c r="IK51" s="115"/>
      <c r="IL51" s="115"/>
      <c r="IM51" s="115"/>
      <c r="IN51" s="115"/>
    </row>
    <row r="52" spans="1:248">
      <c r="A52" s="140"/>
      <c r="B52" s="371"/>
      <c r="C52" s="371"/>
      <c r="D52" s="371"/>
      <c r="E52" s="371"/>
      <c r="F52" s="371"/>
      <c r="G52" s="371"/>
      <c r="H52" s="371"/>
      <c r="I52" s="372"/>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c r="BQ52" s="115"/>
      <c r="BR52" s="115"/>
      <c r="BS52" s="115"/>
      <c r="BT52" s="115"/>
      <c r="BU52" s="115"/>
      <c r="BV52" s="115"/>
      <c r="BW52" s="115"/>
      <c r="BX52" s="115"/>
      <c r="BY52" s="115"/>
      <c r="BZ52" s="115"/>
      <c r="CA52" s="115"/>
      <c r="CB52" s="115"/>
      <c r="CC52" s="115"/>
      <c r="CD52" s="115"/>
      <c r="CE52" s="115"/>
      <c r="CF52" s="115"/>
      <c r="CG52" s="115"/>
      <c r="CH52" s="115"/>
      <c r="CI52" s="115"/>
      <c r="CJ52" s="115"/>
      <c r="CK52" s="115"/>
      <c r="CL52" s="115"/>
      <c r="CM52" s="115"/>
      <c r="CN52" s="115"/>
      <c r="CO52" s="115"/>
      <c r="CP52" s="115"/>
      <c r="CQ52" s="115"/>
      <c r="CR52" s="115"/>
      <c r="CS52" s="115"/>
      <c r="CT52" s="115"/>
      <c r="CU52" s="115"/>
      <c r="CV52" s="115"/>
      <c r="CW52" s="115"/>
      <c r="CX52" s="115"/>
      <c r="CY52" s="115"/>
      <c r="CZ52" s="115"/>
      <c r="DA52" s="115"/>
      <c r="DB52" s="115"/>
      <c r="DC52" s="115"/>
      <c r="DD52" s="115"/>
      <c r="DE52" s="115"/>
      <c r="DF52" s="115"/>
      <c r="DG52" s="115"/>
      <c r="DH52" s="115"/>
      <c r="DI52" s="115"/>
      <c r="DJ52" s="115"/>
      <c r="DK52" s="115"/>
      <c r="DL52" s="115"/>
      <c r="DM52" s="115"/>
      <c r="DN52" s="115"/>
      <c r="DO52" s="115"/>
      <c r="DP52" s="115"/>
      <c r="DQ52" s="115"/>
      <c r="DR52" s="115"/>
      <c r="DS52" s="115"/>
      <c r="DT52" s="115"/>
      <c r="DU52" s="115"/>
      <c r="DV52" s="115"/>
      <c r="DW52" s="115"/>
      <c r="DX52" s="115"/>
      <c r="DY52" s="115"/>
      <c r="DZ52" s="115"/>
      <c r="EA52" s="115"/>
      <c r="EB52" s="115"/>
      <c r="EC52" s="115"/>
      <c r="ED52" s="115"/>
      <c r="EE52" s="115"/>
      <c r="EF52" s="115"/>
      <c r="EG52" s="115"/>
      <c r="EH52" s="115"/>
      <c r="EI52" s="115"/>
      <c r="EJ52" s="115"/>
      <c r="EK52" s="115"/>
      <c r="EL52" s="115"/>
      <c r="EM52" s="115"/>
      <c r="EN52" s="115"/>
      <c r="EO52" s="115"/>
      <c r="EP52" s="115"/>
      <c r="EQ52" s="115"/>
      <c r="ER52" s="115"/>
      <c r="ES52" s="115"/>
      <c r="ET52" s="115"/>
      <c r="EU52" s="115"/>
      <c r="EV52" s="115"/>
      <c r="EW52" s="115"/>
      <c r="EX52" s="115"/>
      <c r="EY52" s="115"/>
      <c r="EZ52" s="115"/>
      <c r="FA52" s="115"/>
      <c r="FB52" s="115"/>
      <c r="FC52" s="115"/>
      <c r="FD52" s="115"/>
      <c r="FE52" s="115"/>
      <c r="FF52" s="115"/>
      <c r="FG52" s="115"/>
      <c r="FH52" s="115"/>
      <c r="FI52" s="115"/>
      <c r="FJ52" s="115"/>
      <c r="FK52" s="115"/>
      <c r="FL52" s="115"/>
      <c r="FM52" s="115"/>
      <c r="FN52" s="115"/>
      <c r="FO52" s="115"/>
      <c r="FP52" s="115"/>
      <c r="FQ52" s="115"/>
      <c r="FR52" s="115"/>
      <c r="FS52" s="115"/>
      <c r="FT52" s="115"/>
      <c r="FU52" s="115"/>
      <c r="FV52" s="115"/>
      <c r="FW52" s="115"/>
      <c r="FX52" s="115"/>
      <c r="FY52" s="115"/>
      <c r="FZ52" s="115"/>
      <c r="GA52" s="115"/>
      <c r="GB52" s="115"/>
      <c r="GC52" s="115"/>
      <c r="GD52" s="115"/>
      <c r="GE52" s="115"/>
      <c r="GF52" s="115"/>
      <c r="GG52" s="115"/>
      <c r="GH52" s="115"/>
      <c r="GI52" s="115"/>
      <c r="GJ52" s="115"/>
      <c r="GK52" s="115"/>
      <c r="GL52" s="115"/>
      <c r="GM52" s="115"/>
      <c r="GN52" s="115"/>
      <c r="GO52" s="115"/>
      <c r="GP52" s="115"/>
      <c r="GQ52" s="115"/>
      <c r="GR52" s="115"/>
      <c r="GS52" s="115"/>
      <c r="GT52" s="115"/>
      <c r="GU52" s="115"/>
      <c r="GV52" s="115"/>
      <c r="GW52" s="115"/>
      <c r="GX52" s="115"/>
      <c r="GY52" s="115"/>
      <c r="GZ52" s="115"/>
      <c r="HA52" s="115"/>
      <c r="HB52" s="115"/>
      <c r="HC52" s="115"/>
      <c r="HD52" s="115"/>
      <c r="HE52" s="115"/>
      <c r="HF52" s="115"/>
      <c r="HG52" s="115"/>
      <c r="HH52" s="115"/>
      <c r="HI52" s="115"/>
      <c r="HJ52" s="115"/>
      <c r="HK52" s="115"/>
      <c r="HL52" s="115"/>
      <c r="HM52" s="115"/>
      <c r="HN52" s="115"/>
      <c r="HO52" s="115"/>
      <c r="HP52" s="115"/>
      <c r="HQ52" s="115"/>
      <c r="HR52" s="115"/>
      <c r="HS52" s="115"/>
      <c r="HT52" s="115"/>
      <c r="HU52" s="115"/>
      <c r="HV52" s="115"/>
      <c r="HW52" s="115"/>
      <c r="HX52" s="115"/>
      <c r="HY52" s="115"/>
      <c r="HZ52" s="115"/>
      <c r="IA52" s="115"/>
      <c r="IB52" s="115"/>
      <c r="IC52" s="115"/>
      <c r="ID52" s="115"/>
      <c r="IE52" s="115"/>
      <c r="IF52" s="115"/>
      <c r="IG52" s="115"/>
      <c r="IH52" s="115"/>
      <c r="II52" s="115"/>
      <c r="IJ52" s="115"/>
      <c r="IK52" s="115"/>
      <c r="IL52" s="115"/>
      <c r="IM52" s="115"/>
      <c r="IN52" s="115"/>
    </row>
    <row r="53" spans="1:248" ht="13.9" customHeight="1">
      <c r="A53" s="67">
        <v>30</v>
      </c>
      <c r="B53" s="373"/>
      <c r="C53" s="26"/>
      <c r="D53" s="26"/>
      <c r="E53" s="26"/>
      <c r="F53" s="26"/>
      <c r="G53" s="26"/>
      <c r="H53" s="26"/>
      <c r="I53" s="134"/>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c r="AO53" s="115"/>
      <c r="AP53" s="115"/>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c r="BQ53" s="115"/>
      <c r="BR53" s="115"/>
      <c r="BS53" s="115"/>
      <c r="BT53" s="115"/>
      <c r="BU53" s="115"/>
      <c r="BV53" s="115"/>
      <c r="BW53" s="115"/>
      <c r="BX53" s="115"/>
      <c r="BY53" s="115"/>
      <c r="BZ53" s="115"/>
      <c r="CA53" s="115"/>
      <c r="CB53" s="115"/>
      <c r="CC53" s="115"/>
      <c r="CD53" s="115"/>
      <c r="CE53" s="115"/>
      <c r="CF53" s="115"/>
      <c r="CG53" s="115"/>
      <c r="CH53" s="115"/>
      <c r="CI53" s="115"/>
      <c r="CJ53" s="115"/>
      <c r="CK53" s="115"/>
      <c r="CL53" s="115"/>
      <c r="CM53" s="115"/>
      <c r="CN53" s="115"/>
      <c r="CO53" s="115"/>
      <c r="CP53" s="115"/>
      <c r="CQ53" s="115"/>
      <c r="CR53" s="115"/>
      <c r="CS53" s="115"/>
      <c r="CT53" s="115"/>
      <c r="CU53" s="115"/>
      <c r="CV53" s="115"/>
      <c r="CW53" s="115"/>
      <c r="CX53" s="115"/>
      <c r="CY53" s="115"/>
      <c r="CZ53" s="115"/>
      <c r="DA53" s="115"/>
      <c r="DB53" s="115"/>
      <c r="DC53" s="115"/>
      <c r="DD53" s="115"/>
      <c r="DE53" s="115"/>
      <c r="DF53" s="115"/>
      <c r="DG53" s="115"/>
      <c r="DH53" s="115"/>
      <c r="DI53" s="115"/>
      <c r="DJ53" s="115"/>
      <c r="DK53" s="115"/>
      <c r="DL53" s="115"/>
      <c r="DM53" s="115"/>
      <c r="DN53" s="115"/>
      <c r="DO53" s="115"/>
      <c r="DP53" s="115"/>
      <c r="DQ53" s="115"/>
      <c r="DR53" s="115"/>
      <c r="DS53" s="115"/>
      <c r="DT53" s="115"/>
      <c r="DU53" s="115"/>
      <c r="DV53" s="115"/>
      <c r="DW53" s="115"/>
      <c r="DX53" s="115"/>
      <c r="DY53" s="115"/>
      <c r="DZ53" s="115"/>
      <c r="EA53" s="115"/>
      <c r="EB53" s="115"/>
      <c r="EC53" s="115"/>
      <c r="ED53" s="115"/>
      <c r="EE53" s="115"/>
      <c r="EF53" s="115"/>
      <c r="EG53" s="115"/>
      <c r="EH53" s="115"/>
      <c r="EI53" s="115"/>
      <c r="EJ53" s="115"/>
      <c r="EK53" s="115"/>
      <c r="EL53" s="115"/>
      <c r="EM53" s="115"/>
      <c r="EN53" s="115"/>
      <c r="EO53" s="115"/>
      <c r="EP53" s="115"/>
      <c r="EQ53" s="115"/>
      <c r="ER53" s="115"/>
      <c r="ES53" s="115"/>
      <c r="ET53" s="115"/>
      <c r="EU53" s="115"/>
      <c r="EV53" s="115"/>
      <c r="EW53" s="115"/>
      <c r="EX53" s="115"/>
      <c r="EY53" s="115"/>
      <c r="EZ53" s="115"/>
      <c r="FA53" s="115"/>
      <c r="FB53" s="115"/>
      <c r="FC53" s="115"/>
      <c r="FD53" s="115"/>
      <c r="FE53" s="115"/>
      <c r="FF53" s="115"/>
      <c r="FG53" s="115"/>
      <c r="FH53" s="115"/>
      <c r="FI53" s="115"/>
      <c r="FJ53" s="115"/>
      <c r="FK53" s="115"/>
      <c r="FL53" s="115"/>
      <c r="FM53" s="115"/>
      <c r="FN53" s="115"/>
      <c r="FO53" s="115"/>
      <c r="FP53" s="115"/>
      <c r="FQ53" s="115"/>
      <c r="FR53" s="115"/>
      <c r="FS53" s="115"/>
      <c r="FT53" s="115"/>
      <c r="FU53" s="115"/>
      <c r="FV53" s="115"/>
      <c r="FW53" s="115"/>
      <c r="FX53" s="115"/>
      <c r="FY53" s="115"/>
      <c r="FZ53" s="115"/>
      <c r="GA53" s="115"/>
      <c r="GB53" s="115"/>
      <c r="GC53" s="115"/>
      <c r="GD53" s="115"/>
      <c r="GE53" s="115"/>
      <c r="GF53" s="115"/>
      <c r="GG53" s="115"/>
      <c r="GH53" s="115"/>
      <c r="GI53" s="115"/>
      <c r="GJ53" s="115"/>
      <c r="GK53" s="115"/>
      <c r="GL53" s="115"/>
      <c r="GM53" s="115"/>
      <c r="GN53" s="115"/>
      <c r="GO53" s="115"/>
      <c r="GP53" s="115"/>
      <c r="GQ53" s="115"/>
      <c r="GR53" s="115"/>
      <c r="GS53" s="115"/>
      <c r="GT53" s="115"/>
      <c r="GU53" s="115"/>
      <c r="GV53" s="115"/>
      <c r="GW53" s="115"/>
      <c r="GX53" s="115"/>
      <c r="GY53" s="115"/>
      <c r="GZ53" s="115"/>
      <c r="HA53" s="115"/>
      <c r="HB53" s="115"/>
      <c r="HC53" s="115"/>
      <c r="HD53" s="115"/>
      <c r="HE53" s="115"/>
      <c r="HF53" s="115"/>
      <c r="HG53" s="115"/>
      <c r="HH53" s="115"/>
      <c r="HI53" s="115"/>
      <c r="HJ53" s="115"/>
      <c r="HK53" s="115"/>
      <c r="HL53" s="115"/>
      <c r="HM53" s="115"/>
      <c r="HN53" s="115"/>
      <c r="HO53" s="115"/>
      <c r="HP53" s="115"/>
      <c r="HQ53" s="115"/>
      <c r="HR53" s="115"/>
      <c r="HS53" s="115"/>
      <c r="HT53" s="115"/>
      <c r="HU53" s="115"/>
      <c r="HV53" s="115"/>
      <c r="HW53" s="115"/>
      <c r="HX53" s="115"/>
      <c r="HY53" s="115"/>
      <c r="HZ53" s="115"/>
      <c r="IA53" s="115"/>
      <c r="IB53" s="115"/>
      <c r="IC53" s="115"/>
      <c r="ID53" s="115"/>
      <c r="IE53" s="115"/>
      <c r="IF53" s="115"/>
      <c r="IG53" s="115"/>
      <c r="IH53" s="115"/>
      <c r="II53" s="115"/>
      <c r="IJ53" s="115"/>
      <c r="IK53" s="115"/>
      <c r="IL53" s="115"/>
      <c r="IM53" s="115"/>
      <c r="IN53" s="115"/>
    </row>
    <row r="54" spans="1:248" ht="13.9" customHeight="1">
      <c r="A54" s="67">
        <v>31</v>
      </c>
      <c r="B54" s="373"/>
      <c r="C54" s="26"/>
      <c r="D54" s="26"/>
      <c r="E54" s="26"/>
      <c r="F54" s="26"/>
      <c r="G54" s="26"/>
      <c r="H54" s="26"/>
      <c r="I54" s="134"/>
      <c r="J54" s="115"/>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115"/>
      <c r="AJ54" s="115"/>
      <c r="AK54" s="115"/>
      <c r="AL54" s="115"/>
      <c r="AM54" s="115"/>
      <c r="AN54" s="115"/>
      <c r="AO54" s="115"/>
      <c r="AP54" s="115"/>
      <c r="AQ54" s="115"/>
      <c r="AR54" s="115"/>
      <c r="AS54" s="115"/>
      <c r="AT54" s="115"/>
      <c r="AU54" s="115"/>
      <c r="AV54" s="115"/>
      <c r="AW54" s="115"/>
      <c r="AX54" s="115"/>
      <c r="AY54" s="115"/>
      <c r="AZ54" s="115"/>
      <c r="BA54" s="115"/>
      <c r="BB54" s="115"/>
      <c r="BC54" s="115"/>
      <c r="BD54" s="115"/>
      <c r="BE54" s="115"/>
      <c r="BF54" s="115"/>
      <c r="BG54" s="115"/>
      <c r="BH54" s="115"/>
      <c r="BI54" s="115"/>
      <c r="BJ54" s="115"/>
      <c r="BK54" s="115"/>
      <c r="BL54" s="115"/>
      <c r="BM54" s="115"/>
      <c r="BN54" s="115"/>
      <c r="BO54" s="115"/>
      <c r="BP54" s="115"/>
      <c r="BQ54" s="115"/>
      <c r="BR54" s="115"/>
      <c r="BS54" s="115"/>
      <c r="BT54" s="115"/>
      <c r="BU54" s="115"/>
      <c r="BV54" s="115"/>
      <c r="BW54" s="115"/>
      <c r="BX54" s="115"/>
      <c r="BY54" s="115"/>
      <c r="BZ54" s="115"/>
      <c r="CA54" s="115"/>
      <c r="CB54" s="115"/>
      <c r="CC54" s="115"/>
      <c r="CD54" s="115"/>
      <c r="CE54" s="115"/>
      <c r="CF54" s="115"/>
      <c r="CG54" s="115"/>
      <c r="CH54" s="115"/>
      <c r="CI54" s="115"/>
      <c r="CJ54" s="115"/>
      <c r="CK54" s="115"/>
      <c r="CL54" s="115"/>
      <c r="CM54" s="115"/>
      <c r="CN54" s="115"/>
      <c r="CO54" s="115"/>
      <c r="CP54" s="115"/>
      <c r="CQ54" s="115"/>
      <c r="CR54" s="115"/>
      <c r="CS54" s="115"/>
      <c r="CT54" s="115"/>
      <c r="CU54" s="115"/>
      <c r="CV54" s="115"/>
      <c r="CW54" s="115"/>
      <c r="CX54" s="115"/>
      <c r="CY54" s="115"/>
      <c r="CZ54" s="115"/>
      <c r="DA54" s="115"/>
      <c r="DB54" s="115"/>
      <c r="DC54" s="115"/>
      <c r="DD54" s="115"/>
      <c r="DE54" s="115"/>
      <c r="DF54" s="115"/>
      <c r="DG54" s="115"/>
      <c r="DH54" s="115"/>
      <c r="DI54" s="115"/>
      <c r="DJ54" s="115"/>
      <c r="DK54" s="115"/>
      <c r="DL54" s="115"/>
      <c r="DM54" s="115"/>
      <c r="DN54" s="115"/>
      <c r="DO54" s="115"/>
      <c r="DP54" s="115"/>
      <c r="DQ54" s="115"/>
      <c r="DR54" s="115"/>
      <c r="DS54" s="115"/>
      <c r="DT54" s="115"/>
      <c r="DU54" s="115"/>
      <c r="DV54" s="115"/>
      <c r="DW54" s="115"/>
      <c r="DX54" s="115"/>
      <c r="DY54" s="115"/>
      <c r="DZ54" s="115"/>
      <c r="EA54" s="115"/>
      <c r="EB54" s="115"/>
      <c r="EC54" s="115"/>
      <c r="ED54" s="115"/>
      <c r="EE54" s="115"/>
      <c r="EF54" s="115"/>
      <c r="EG54" s="115"/>
      <c r="EH54" s="115"/>
      <c r="EI54" s="115"/>
      <c r="EJ54" s="115"/>
      <c r="EK54" s="115"/>
      <c r="EL54" s="115"/>
      <c r="EM54" s="115"/>
      <c r="EN54" s="115"/>
      <c r="EO54" s="115"/>
      <c r="EP54" s="115"/>
      <c r="EQ54" s="115"/>
      <c r="ER54" s="115"/>
      <c r="ES54" s="115"/>
      <c r="ET54" s="115"/>
      <c r="EU54" s="115"/>
      <c r="EV54" s="115"/>
      <c r="EW54" s="115"/>
      <c r="EX54" s="115"/>
      <c r="EY54" s="115"/>
      <c r="EZ54" s="115"/>
      <c r="FA54" s="115"/>
      <c r="FB54" s="115"/>
      <c r="FC54" s="115"/>
      <c r="FD54" s="115"/>
      <c r="FE54" s="115"/>
      <c r="FF54" s="115"/>
      <c r="FG54" s="115"/>
      <c r="FH54" s="115"/>
      <c r="FI54" s="115"/>
      <c r="FJ54" s="115"/>
      <c r="FK54" s="115"/>
      <c r="FL54" s="115"/>
      <c r="FM54" s="115"/>
      <c r="FN54" s="115"/>
      <c r="FO54" s="115"/>
      <c r="FP54" s="115"/>
      <c r="FQ54" s="115"/>
      <c r="FR54" s="115"/>
      <c r="FS54" s="115"/>
      <c r="FT54" s="115"/>
      <c r="FU54" s="115"/>
      <c r="FV54" s="115"/>
      <c r="FW54" s="115"/>
      <c r="FX54" s="115"/>
      <c r="FY54" s="115"/>
      <c r="FZ54" s="115"/>
      <c r="GA54" s="115"/>
      <c r="GB54" s="115"/>
      <c r="GC54" s="115"/>
      <c r="GD54" s="115"/>
      <c r="GE54" s="115"/>
      <c r="GF54" s="115"/>
      <c r="GG54" s="115"/>
      <c r="GH54" s="115"/>
      <c r="GI54" s="115"/>
      <c r="GJ54" s="115"/>
      <c r="GK54" s="115"/>
      <c r="GL54" s="115"/>
      <c r="GM54" s="115"/>
      <c r="GN54" s="115"/>
      <c r="GO54" s="115"/>
      <c r="GP54" s="115"/>
      <c r="GQ54" s="115"/>
      <c r="GR54" s="115"/>
      <c r="GS54" s="115"/>
      <c r="GT54" s="115"/>
      <c r="GU54" s="115"/>
      <c r="GV54" s="115"/>
      <c r="GW54" s="115"/>
      <c r="GX54" s="115"/>
      <c r="GY54" s="115"/>
      <c r="GZ54" s="115"/>
      <c r="HA54" s="115"/>
      <c r="HB54" s="115"/>
      <c r="HC54" s="115"/>
      <c r="HD54" s="115"/>
      <c r="HE54" s="115"/>
      <c r="HF54" s="115"/>
      <c r="HG54" s="115"/>
      <c r="HH54" s="115"/>
      <c r="HI54" s="115"/>
      <c r="HJ54" s="115"/>
      <c r="HK54" s="115"/>
      <c r="HL54" s="115"/>
      <c r="HM54" s="115"/>
      <c r="HN54" s="115"/>
      <c r="HO54" s="115"/>
      <c r="HP54" s="115"/>
      <c r="HQ54" s="115"/>
      <c r="HR54" s="115"/>
      <c r="HS54" s="115"/>
      <c r="HT54" s="115"/>
      <c r="HU54" s="115"/>
      <c r="HV54" s="115"/>
      <c r="HW54" s="115"/>
      <c r="HX54" s="115"/>
      <c r="HY54" s="115"/>
      <c r="HZ54" s="115"/>
      <c r="IA54" s="115"/>
      <c r="IB54" s="115"/>
      <c r="IC54" s="115"/>
      <c r="ID54" s="115"/>
      <c r="IE54" s="115"/>
      <c r="IF54" s="115"/>
      <c r="IG54" s="115"/>
      <c r="IH54" s="115"/>
      <c r="II54" s="115"/>
      <c r="IJ54" s="115"/>
      <c r="IK54" s="115"/>
      <c r="IL54" s="115"/>
      <c r="IM54" s="115"/>
      <c r="IN54" s="115"/>
    </row>
    <row r="55" spans="1:248" ht="13.9" customHeight="1">
      <c r="A55" s="67">
        <v>32</v>
      </c>
      <c r="B55" s="373"/>
      <c r="C55" s="26"/>
      <c r="D55" s="26"/>
      <c r="E55" s="26"/>
      <c r="F55" s="26"/>
      <c r="G55" s="26"/>
      <c r="H55" s="26"/>
      <c r="I55" s="134"/>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5"/>
      <c r="BA55" s="115"/>
      <c r="BB55" s="115"/>
      <c r="BC55" s="115"/>
      <c r="BD55" s="115"/>
      <c r="BE55" s="115"/>
      <c r="BF55" s="115"/>
      <c r="BG55" s="115"/>
      <c r="BH55" s="115"/>
      <c r="BI55" s="115"/>
      <c r="BJ55" s="115"/>
      <c r="BK55" s="115"/>
      <c r="BL55" s="115"/>
      <c r="BM55" s="115"/>
      <c r="BN55" s="115"/>
      <c r="BO55" s="115"/>
      <c r="BP55" s="115"/>
      <c r="BQ55" s="115"/>
      <c r="BR55" s="115"/>
      <c r="BS55" s="115"/>
      <c r="BT55" s="115"/>
      <c r="BU55" s="115"/>
      <c r="BV55" s="115"/>
      <c r="BW55" s="115"/>
      <c r="BX55" s="115"/>
      <c r="BY55" s="115"/>
      <c r="BZ55" s="115"/>
      <c r="CA55" s="115"/>
      <c r="CB55" s="115"/>
      <c r="CC55" s="115"/>
      <c r="CD55" s="115"/>
      <c r="CE55" s="115"/>
      <c r="CF55" s="115"/>
      <c r="CG55" s="115"/>
      <c r="CH55" s="115"/>
      <c r="CI55" s="115"/>
      <c r="CJ55" s="115"/>
      <c r="CK55" s="115"/>
      <c r="CL55" s="115"/>
      <c r="CM55" s="115"/>
      <c r="CN55" s="115"/>
      <c r="CO55" s="115"/>
      <c r="CP55" s="115"/>
      <c r="CQ55" s="115"/>
      <c r="CR55" s="115"/>
      <c r="CS55" s="115"/>
      <c r="CT55" s="115"/>
      <c r="CU55" s="115"/>
      <c r="CV55" s="115"/>
      <c r="CW55" s="115"/>
      <c r="CX55" s="115"/>
      <c r="CY55" s="115"/>
      <c r="CZ55" s="115"/>
      <c r="DA55" s="115"/>
      <c r="DB55" s="115"/>
      <c r="DC55" s="115"/>
      <c r="DD55" s="115"/>
      <c r="DE55" s="115"/>
      <c r="DF55" s="115"/>
      <c r="DG55" s="115"/>
      <c r="DH55" s="115"/>
      <c r="DI55" s="115"/>
      <c r="DJ55" s="115"/>
      <c r="DK55" s="115"/>
      <c r="DL55" s="115"/>
      <c r="DM55" s="115"/>
      <c r="DN55" s="115"/>
      <c r="DO55" s="115"/>
      <c r="DP55" s="115"/>
      <c r="DQ55" s="115"/>
      <c r="DR55" s="115"/>
      <c r="DS55" s="115"/>
      <c r="DT55" s="115"/>
      <c r="DU55" s="115"/>
      <c r="DV55" s="115"/>
      <c r="DW55" s="115"/>
      <c r="DX55" s="115"/>
      <c r="DY55" s="115"/>
      <c r="DZ55" s="115"/>
      <c r="EA55" s="115"/>
      <c r="EB55" s="115"/>
      <c r="EC55" s="115"/>
      <c r="ED55" s="115"/>
      <c r="EE55" s="115"/>
      <c r="EF55" s="115"/>
      <c r="EG55" s="115"/>
      <c r="EH55" s="115"/>
      <c r="EI55" s="115"/>
      <c r="EJ55" s="115"/>
      <c r="EK55" s="115"/>
      <c r="EL55" s="115"/>
      <c r="EM55" s="115"/>
      <c r="EN55" s="115"/>
      <c r="EO55" s="115"/>
      <c r="EP55" s="115"/>
      <c r="EQ55" s="115"/>
      <c r="ER55" s="115"/>
      <c r="ES55" s="115"/>
      <c r="ET55" s="115"/>
      <c r="EU55" s="115"/>
      <c r="EV55" s="115"/>
      <c r="EW55" s="115"/>
      <c r="EX55" s="115"/>
      <c r="EY55" s="115"/>
      <c r="EZ55" s="115"/>
      <c r="FA55" s="115"/>
      <c r="FB55" s="115"/>
      <c r="FC55" s="115"/>
      <c r="FD55" s="115"/>
      <c r="FE55" s="115"/>
      <c r="FF55" s="115"/>
      <c r="FG55" s="115"/>
      <c r="FH55" s="115"/>
      <c r="FI55" s="115"/>
      <c r="FJ55" s="115"/>
      <c r="FK55" s="115"/>
      <c r="FL55" s="115"/>
      <c r="FM55" s="115"/>
      <c r="FN55" s="115"/>
      <c r="FO55" s="115"/>
      <c r="FP55" s="115"/>
      <c r="FQ55" s="115"/>
      <c r="FR55" s="115"/>
      <c r="FS55" s="115"/>
      <c r="FT55" s="115"/>
      <c r="FU55" s="115"/>
      <c r="FV55" s="115"/>
      <c r="FW55" s="115"/>
      <c r="FX55" s="115"/>
      <c r="FY55" s="115"/>
      <c r="FZ55" s="115"/>
      <c r="GA55" s="115"/>
      <c r="GB55" s="115"/>
      <c r="GC55" s="115"/>
      <c r="GD55" s="115"/>
      <c r="GE55" s="115"/>
      <c r="GF55" s="115"/>
      <c r="GG55" s="115"/>
      <c r="GH55" s="115"/>
      <c r="GI55" s="115"/>
      <c r="GJ55" s="115"/>
      <c r="GK55" s="115"/>
      <c r="GL55" s="115"/>
      <c r="GM55" s="115"/>
      <c r="GN55" s="115"/>
      <c r="GO55" s="115"/>
      <c r="GP55" s="115"/>
      <c r="GQ55" s="115"/>
      <c r="GR55" s="115"/>
      <c r="GS55" s="115"/>
      <c r="GT55" s="115"/>
      <c r="GU55" s="115"/>
      <c r="GV55" s="115"/>
      <c r="GW55" s="115"/>
      <c r="GX55" s="115"/>
      <c r="GY55" s="115"/>
      <c r="GZ55" s="115"/>
      <c r="HA55" s="115"/>
      <c r="HB55" s="115"/>
      <c r="HC55" s="115"/>
      <c r="HD55" s="115"/>
      <c r="HE55" s="115"/>
      <c r="HF55" s="115"/>
      <c r="HG55" s="115"/>
      <c r="HH55" s="115"/>
      <c r="HI55" s="115"/>
      <c r="HJ55" s="115"/>
      <c r="HK55" s="115"/>
      <c r="HL55" s="115"/>
      <c r="HM55" s="115"/>
      <c r="HN55" s="115"/>
      <c r="HO55" s="115"/>
      <c r="HP55" s="115"/>
      <c r="HQ55" s="115"/>
      <c r="HR55" s="115"/>
      <c r="HS55" s="115"/>
      <c r="HT55" s="115"/>
      <c r="HU55" s="115"/>
      <c r="HV55" s="115"/>
      <c r="HW55" s="115"/>
      <c r="HX55" s="115"/>
      <c r="HY55" s="115"/>
      <c r="HZ55" s="115"/>
      <c r="IA55" s="115"/>
      <c r="IB55" s="115"/>
      <c r="IC55" s="115"/>
      <c r="ID55" s="115"/>
      <c r="IE55" s="115"/>
      <c r="IF55" s="115"/>
      <c r="IG55" s="115"/>
      <c r="IH55" s="115"/>
      <c r="II55" s="115"/>
      <c r="IJ55" s="115"/>
      <c r="IK55" s="115"/>
      <c r="IL55" s="115"/>
      <c r="IM55" s="115"/>
      <c r="IN55" s="115"/>
    </row>
    <row r="56" spans="1:248" ht="13.9" customHeight="1">
      <c r="A56" s="67">
        <v>33</v>
      </c>
      <c r="B56" s="373"/>
      <c r="C56" s="26"/>
      <c r="D56" s="26"/>
      <c r="E56" s="26"/>
      <c r="F56" s="26"/>
      <c r="G56" s="26"/>
      <c r="H56" s="26"/>
      <c r="I56" s="134"/>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15"/>
      <c r="BA56" s="115"/>
      <c r="BB56" s="115"/>
      <c r="BC56" s="115"/>
      <c r="BD56" s="115"/>
      <c r="BE56" s="115"/>
      <c r="BF56" s="115"/>
      <c r="BG56" s="115"/>
      <c r="BH56" s="115"/>
      <c r="BI56" s="115"/>
      <c r="BJ56" s="115"/>
      <c r="BK56" s="115"/>
      <c r="BL56" s="115"/>
      <c r="BM56" s="115"/>
      <c r="BN56" s="115"/>
      <c r="BO56" s="115"/>
      <c r="BP56" s="115"/>
      <c r="BQ56" s="115"/>
      <c r="BR56" s="115"/>
      <c r="BS56" s="115"/>
      <c r="BT56" s="115"/>
      <c r="BU56" s="115"/>
      <c r="BV56" s="115"/>
      <c r="BW56" s="115"/>
      <c r="BX56" s="115"/>
      <c r="BY56" s="115"/>
      <c r="BZ56" s="115"/>
      <c r="CA56" s="115"/>
      <c r="CB56" s="115"/>
      <c r="CC56" s="115"/>
      <c r="CD56" s="115"/>
      <c r="CE56" s="115"/>
      <c r="CF56" s="115"/>
      <c r="CG56" s="115"/>
      <c r="CH56" s="115"/>
      <c r="CI56" s="115"/>
      <c r="CJ56" s="115"/>
      <c r="CK56" s="115"/>
      <c r="CL56" s="115"/>
      <c r="CM56" s="115"/>
      <c r="CN56" s="115"/>
      <c r="CO56" s="115"/>
      <c r="CP56" s="115"/>
      <c r="CQ56" s="115"/>
      <c r="CR56" s="115"/>
      <c r="CS56" s="115"/>
      <c r="CT56" s="115"/>
      <c r="CU56" s="115"/>
      <c r="CV56" s="115"/>
      <c r="CW56" s="115"/>
      <c r="CX56" s="115"/>
      <c r="CY56" s="115"/>
      <c r="CZ56" s="115"/>
      <c r="DA56" s="115"/>
      <c r="DB56" s="115"/>
      <c r="DC56" s="115"/>
      <c r="DD56" s="115"/>
      <c r="DE56" s="115"/>
      <c r="DF56" s="115"/>
      <c r="DG56" s="115"/>
      <c r="DH56" s="115"/>
      <c r="DI56" s="115"/>
      <c r="DJ56" s="115"/>
      <c r="DK56" s="115"/>
      <c r="DL56" s="115"/>
      <c r="DM56" s="115"/>
      <c r="DN56" s="115"/>
      <c r="DO56" s="115"/>
      <c r="DP56" s="115"/>
      <c r="DQ56" s="115"/>
      <c r="DR56" s="115"/>
      <c r="DS56" s="115"/>
      <c r="DT56" s="115"/>
      <c r="DU56" s="115"/>
      <c r="DV56" s="115"/>
      <c r="DW56" s="115"/>
      <c r="DX56" s="115"/>
      <c r="DY56" s="115"/>
      <c r="DZ56" s="115"/>
      <c r="EA56" s="115"/>
      <c r="EB56" s="115"/>
      <c r="EC56" s="115"/>
      <c r="ED56" s="115"/>
      <c r="EE56" s="115"/>
      <c r="EF56" s="115"/>
      <c r="EG56" s="115"/>
      <c r="EH56" s="115"/>
      <c r="EI56" s="115"/>
      <c r="EJ56" s="115"/>
      <c r="EK56" s="115"/>
      <c r="EL56" s="115"/>
      <c r="EM56" s="115"/>
      <c r="EN56" s="115"/>
      <c r="EO56" s="115"/>
      <c r="EP56" s="115"/>
      <c r="EQ56" s="115"/>
      <c r="ER56" s="115"/>
      <c r="ES56" s="115"/>
      <c r="ET56" s="115"/>
      <c r="EU56" s="115"/>
      <c r="EV56" s="115"/>
      <c r="EW56" s="115"/>
      <c r="EX56" s="115"/>
      <c r="EY56" s="115"/>
      <c r="EZ56" s="115"/>
      <c r="FA56" s="115"/>
      <c r="FB56" s="115"/>
      <c r="FC56" s="115"/>
      <c r="FD56" s="115"/>
      <c r="FE56" s="115"/>
      <c r="FF56" s="115"/>
      <c r="FG56" s="115"/>
      <c r="FH56" s="115"/>
      <c r="FI56" s="115"/>
      <c r="FJ56" s="115"/>
      <c r="FK56" s="115"/>
      <c r="FL56" s="115"/>
      <c r="FM56" s="115"/>
      <c r="FN56" s="115"/>
      <c r="FO56" s="115"/>
      <c r="FP56" s="115"/>
      <c r="FQ56" s="115"/>
      <c r="FR56" s="115"/>
      <c r="FS56" s="115"/>
      <c r="FT56" s="115"/>
      <c r="FU56" s="115"/>
      <c r="FV56" s="115"/>
      <c r="FW56" s="115"/>
      <c r="FX56" s="115"/>
      <c r="FY56" s="115"/>
      <c r="FZ56" s="115"/>
      <c r="GA56" s="115"/>
      <c r="GB56" s="115"/>
      <c r="GC56" s="115"/>
      <c r="GD56" s="115"/>
      <c r="GE56" s="115"/>
      <c r="GF56" s="115"/>
      <c r="GG56" s="115"/>
      <c r="GH56" s="115"/>
      <c r="GI56" s="115"/>
      <c r="GJ56" s="115"/>
      <c r="GK56" s="115"/>
      <c r="GL56" s="115"/>
      <c r="GM56" s="115"/>
      <c r="GN56" s="115"/>
      <c r="GO56" s="115"/>
      <c r="GP56" s="115"/>
      <c r="GQ56" s="115"/>
      <c r="GR56" s="115"/>
      <c r="GS56" s="115"/>
      <c r="GT56" s="115"/>
      <c r="GU56" s="115"/>
      <c r="GV56" s="115"/>
      <c r="GW56" s="115"/>
      <c r="GX56" s="115"/>
      <c r="GY56" s="115"/>
      <c r="GZ56" s="115"/>
      <c r="HA56" s="115"/>
      <c r="HB56" s="115"/>
      <c r="HC56" s="115"/>
      <c r="HD56" s="115"/>
      <c r="HE56" s="115"/>
      <c r="HF56" s="115"/>
      <c r="HG56" s="115"/>
      <c r="HH56" s="115"/>
      <c r="HI56" s="115"/>
      <c r="HJ56" s="115"/>
      <c r="HK56" s="115"/>
      <c r="HL56" s="115"/>
      <c r="HM56" s="115"/>
      <c r="HN56" s="115"/>
      <c r="HO56" s="115"/>
      <c r="HP56" s="115"/>
      <c r="HQ56" s="115"/>
      <c r="HR56" s="115"/>
      <c r="HS56" s="115"/>
      <c r="HT56" s="115"/>
      <c r="HU56" s="115"/>
      <c r="HV56" s="115"/>
      <c r="HW56" s="115"/>
      <c r="HX56" s="115"/>
      <c r="HY56" s="115"/>
      <c r="HZ56" s="115"/>
      <c r="IA56" s="115"/>
      <c r="IB56" s="115"/>
      <c r="IC56" s="115"/>
      <c r="ID56" s="115"/>
      <c r="IE56" s="115"/>
      <c r="IF56" s="115"/>
      <c r="IG56" s="115"/>
      <c r="IH56" s="115"/>
      <c r="II56" s="115"/>
      <c r="IJ56" s="115"/>
      <c r="IK56" s="115"/>
      <c r="IL56" s="115"/>
      <c r="IM56" s="115"/>
      <c r="IN56" s="115"/>
    </row>
    <row r="57" spans="1:248" ht="13.9" customHeight="1">
      <c r="A57" s="67">
        <v>34</v>
      </c>
      <c r="B57" s="373"/>
      <c r="C57" s="26"/>
      <c r="D57" s="26"/>
      <c r="E57" s="26"/>
      <c r="F57" s="26"/>
      <c r="G57" s="26"/>
      <c r="H57" s="26"/>
      <c r="I57" s="134"/>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115"/>
      <c r="BN57" s="115"/>
      <c r="BO57" s="115"/>
      <c r="BP57" s="115"/>
      <c r="BQ57" s="115"/>
      <c r="BR57" s="115"/>
      <c r="BS57" s="115"/>
      <c r="BT57" s="115"/>
      <c r="BU57" s="115"/>
      <c r="BV57" s="115"/>
      <c r="BW57" s="115"/>
      <c r="BX57" s="115"/>
      <c r="BY57" s="115"/>
      <c r="BZ57" s="115"/>
      <c r="CA57" s="115"/>
      <c r="CB57" s="115"/>
      <c r="CC57" s="115"/>
      <c r="CD57" s="115"/>
      <c r="CE57" s="115"/>
      <c r="CF57" s="115"/>
      <c r="CG57" s="115"/>
      <c r="CH57" s="115"/>
      <c r="CI57" s="115"/>
      <c r="CJ57" s="115"/>
      <c r="CK57" s="115"/>
      <c r="CL57" s="115"/>
      <c r="CM57" s="115"/>
      <c r="CN57" s="115"/>
      <c r="CO57" s="115"/>
      <c r="CP57" s="115"/>
      <c r="CQ57" s="115"/>
      <c r="CR57" s="115"/>
      <c r="CS57" s="115"/>
      <c r="CT57" s="115"/>
      <c r="CU57" s="115"/>
      <c r="CV57" s="115"/>
      <c r="CW57" s="115"/>
      <c r="CX57" s="115"/>
      <c r="CY57" s="115"/>
      <c r="CZ57" s="115"/>
      <c r="DA57" s="115"/>
      <c r="DB57" s="115"/>
      <c r="DC57" s="115"/>
      <c r="DD57" s="115"/>
      <c r="DE57" s="115"/>
      <c r="DF57" s="115"/>
      <c r="DG57" s="115"/>
      <c r="DH57" s="115"/>
      <c r="DI57" s="115"/>
      <c r="DJ57" s="115"/>
      <c r="DK57" s="115"/>
      <c r="DL57" s="115"/>
      <c r="DM57" s="115"/>
      <c r="DN57" s="115"/>
      <c r="DO57" s="115"/>
      <c r="DP57" s="115"/>
      <c r="DQ57" s="115"/>
      <c r="DR57" s="115"/>
      <c r="DS57" s="115"/>
      <c r="DT57" s="115"/>
      <c r="DU57" s="115"/>
      <c r="DV57" s="115"/>
      <c r="DW57" s="115"/>
      <c r="DX57" s="115"/>
      <c r="DY57" s="115"/>
      <c r="DZ57" s="115"/>
      <c r="EA57" s="115"/>
      <c r="EB57" s="115"/>
      <c r="EC57" s="115"/>
      <c r="ED57" s="115"/>
      <c r="EE57" s="115"/>
      <c r="EF57" s="115"/>
      <c r="EG57" s="115"/>
      <c r="EH57" s="115"/>
      <c r="EI57" s="115"/>
      <c r="EJ57" s="115"/>
      <c r="EK57" s="115"/>
      <c r="EL57" s="115"/>
      <c r="EM57" s="115"/>
      <c r="EN57" s="115"/>
      <c r="EO57" s="115"/>
      <c r="EP57" s="115"/>
      <c r="EQ57" s="115"/>
      <c r="ER57" s="115"/>
      <c r="ES57" s="115"/>
      <c r="ET57" s="115"/>
      <c r="EU57" s="115"/>
      <c r="EV57" s="115"/>
      <c r="EW57" s="115"/>
      <c r="EX57" s="115"/>
      <c r="EY57" s="115"/>
      <c r="EZ57" s="115"/>
      <c r="FA57" s="115"/>
      <c r="FB57" s="115"/>
      <c r="FC57" s="115"/>
      <c r="FD57" s="115"/>
      <c r="FE57" s="115"/>
      <c r="FF57" s="115"/>
      <c r="FG57" s="115"/>
      <c r="FH57" s="115"/>
      <c r="FI57" s="115"/>
      <c r="FJ57" s="115"/>
      <c r="FK57" s="115"/>
      <c r="FL57" s="115"/>
      <c r="FM57" s="115"/>
      <c r="FN57" s="115"/>
      <c r="FO57" s="115"/>
      <c r="FP57" s="115"/>
      <c r="FQ57" s="115"/>
      <c r="FR57" s="115"/>
      <c r="FS57" s="115"/>
      <c r="FT57" s="115"/>
      <c r="FU57" s="115"/>
      <c r="FV57" s="115"/>
      <c r="FW57" s="115"/>
      <c r="FX57" s="115"/>
      <c r="FY57" s="115"/>
      <c r="FZ57" s="115"/>
      <c r="GA57" s="115"/>
      <c r="GB57" s="115"/>
      <c r="GC57" s="115"/>
      <c r="GD57" s="115"/>
      <c r="GE57" s="115"/>
      <c r="GF57" s="115"/>
      <c r="GG57" s="115"/>
      <c r="GH57" s="115"/>
      <c r="GI57" s="115"/>
      <c r="GJ57" s="115"/>
      <c r="GK57" s="115"/>
      <c r="GL57" s="115"/>
      <c r="GM57" s="115"/>
      <c r="GN57" s="115"/>
      <c r="GO57" s="115"/>
      <c r="GP57" s="115"/>
      <c r="GQ57" s="115"/>
      <c r="GR57" s="115"/>
      <c r="GS57" s="115"/>
      <c r="GT57" s="115"/>
      <c r="GU57" s="115"/>
      <c r="GV57" s="115"/>
      <c r="GW57" s="115"/>
      <c r="GX57" s="115"/>
      <c r="GY57" s="115"/>
      <c r="GZ57" s="115"/>
      <c r="HA57" s="115"/>
      <c r="HB57" s="115"/>
      <c r="HC57" s="115"/>
      <c r="HD57" s="115"/>
      <c r="HE57" s="115"/>
      <c r="HF57" s="115"/>
      <c r="HG57" s="115"/>
      <c r="HH57" s="115"/>
      <c r="HI57" s="115"/>
      <c r="HJ57" s="115"/>
      <c r="HK57" s="115"/>
      <c r="HL57" s="115"/>
      <c r="HM57" s="115"/>
      <c r="HN57" s="115"/>
      <c r="HO57" s="115"/>
      <c r="HP57" s="115"/>
      <c r="HQ57" s="115"/>
      <c r="HR57" s="115"/>
      <c r="HS57" s="115"/>
      <c r="HT57" s="115"/>
      <c r="HU57" s="115"/>
      <c r="HV57" s="115"/>
      <c r="HW57" s="115"/>
      <c r="HX57" s="115"/>
      <c r="HY57" s="115"/>
      <c r="HZ57" s="115"/>
      <c r="IA57" s="115"/>
      <c r="IB57" s="115"/>
      <c r="IC57" s="115"/>
      <c r="ID57" s="115"/>
      <c r="IE57" s="115"/>
      <c r="IF57" s="115"/>
      <c r="IG57" s="115"/>
      <c r="IH57" s="115"/>
      <c r="II57" s="115"/>
      <c r="IJ57" s="115"/>
      <c r="IK57" s="115"/>
      <c r="IL57" s="115"/>
      <c r="IM57" s="115"/>
      <c r="IN57" s="115"/>
    </row>
    <row r="58" spans="1:248" ht="13.9" customHeight="1">
      <c r="A58" s="67">
        <v>35</v>
      </c>
      <c r="B58" s="373"/>
      <c r="C58" s="26"/>
      <c r="D58" s="26"/>
      <c r="E58" s="26"/>
      <c r="F58" s="26"/>
      <c r="G58" s="26"/>
      <c r="H58" s="26"/>
      <c r="I58" s="134"/>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115"/>
      <c r="AU58" s="115"/>
      <c r="AV58" s="115"/>
      <c r="AW58" s="115"/>
      <c r="AX58" s="115"/>
      <c r="AY58" s="115"/>
      <c r="AZ58" s="115"/>
      <c r="BA58" s="115"/>
      <c r="BB58" s="115"/>
      <c r="BC58" s="115"/>
      <c r="BD58" s="115"/>
      <c r="BE58" s="115"/>
      <c r="BF58" s="115"/>
      <c r="BG58" s="115"/>
      <c r="BH58" s="115"/>
      <c r="BI58" s="115"/>
      <c r="BJ58" s="115"/>
      <c r="BK58" s="115"/>
      <c r="BL58" s="115"/>
      <c r="BM58" s="115"/>
      <c r="BN58" s="115"/>
      <c r="BO58" s="115"/>
      <c r="BP58" s="115"/>
      <c r="BQ58" s="115"/>
      <c r="BR58" s="115"/>
      <c r="BS58" s="115"/>
      <c r="BT58" s="115"/>
      <c r="BU58" s="115"/>
      <c r="BV58" s="115"/>
      <c r="BW58" s="115"/>
      <c r="BX58" s="115"/>
      <c r="BY58" s="115"/>
      <c r="BZ58" s="115"/>
      <c r="CA58" s="115"/>
      <c r="CB58" s="115"/>
      <c r="CC58" s="115"/>
      <c r="CD58" s="115"/>
      <c r="CE58" s="115"/>
      <c r="CF58" s="115"/>
      <c r="CG58" s="115"/>
      <c r="CH58" s="115"/>
      <c r="CI58" s="115"/>
      <c r="CJ58" s="115"/>
      <c r="CK58" s="115"/>
      <c r="CL58" s="115"/>
      <c r="CM58" s="115"/>
      <c r="CN58" s="115"/>
      <c r="CO58" s="115"/>
      <c r="CP58" s="115"/>
      <c r="CQ58" s="115"/>
      <c r="CR58" s="115"/>
      <c r="CS58" s="115"/>
      <c r="CT58" s="115"/>
      <c r="CU58" s="115"/>
      <c r="CV58" s="115"/>
      <c r="CW58" s="115"/>
      <c r="CX58" s="115"/>
      <c r="CY58" s="115"/>
      <c r="CZ58" s="115"/>
      <c r="DA58" s="115"/>
      <c r="DB58" s="115"/>
      <c r="DC58" s="115"/>
      <c r="DD58" s="115"/>
      <c r="DE58" s="115"/>
      <c r="DF58" s="115"/>
      <c r="DG58" s="115"/>
      <c r="DH58" s="115"/>
      <c r="DI58" s="115"/>
      <c r="DJ58" s="115"/>
      <c r="DK58" s="115"/>
      <c r="DL58" s="115"/>
      <c r="DM58" s="115"/>
      <c r="DN58" s="115"/>
      <c r="DO58" s="115"/>
      <c r="DP58" s="115"/>
      <c r="DQ58" s="115"/>
      <c r="DR58" s="115"/>
      <c r="DS58" s="115"/>
      <c r="DT58" s="115"/>
      <c r="DU58" s="115"/>
      <c r="DV58" s="115"/>
      <c r="DW58" s="115"/>
      <c r="DX58" s="115"/>
      <c r="DY58" s="115"/>
      <c r="DZ58" s="115"/>
      <c r="EA58" s="115"/>
      <c r="EB58" s="115"/>
      <c r="EC58" s="115"/>
      <c r="ED58" s="115"/>
      <c r="EE58" s="115"/>
      <c r="EF58" s="115"/>
      <c r="EG58" s="115"/>
      <c r="EH58" s="115"/>
      <c r="EI58" s="115"/>
      <c r="EJ58" s="115"/>
      <c r="EK58" s="115"/>
      <c r="EL58" s="115"/>
      <c r="EM58" s="115"/>
      <c r="EN58" s="115"/>
      <c r="EO58" s="115"/>
      <c r="EP58" s="115"/>
      <c r="EQ58" s="115"/>
      <c r="ER58" s="115"/>
      <c r="ES58" s="115"/>
      <c r="ET58" s="115"/>
      <c r="EU58" s="115"/>
      <c r="EV58" s="115"/>
      <c r="EW58" s="115"/>
      <c r="EX58" s="115"/>
      <c r="EY58" s="115"/>
      <c r="EZ58" s="115"/>
      <c r="FA58" s="115"/>
      <c r="FB58" s="115"/>
      <c r="FC58" s="115"/>
      <c r="FD58" s="115"/>
      <c r="FE58" s="115"/>
      <c r="FF58" s="115"/>
      <c r="FG58" s="115"/>
      <c r="FH58" s="115"/>
      <c r="FI58" s="115"/>
      <c r="FJ58" s="115"/>
      <c r="FK58" s="115"/>
      <c r="FL58" s="115"/>
      <c r="FM58" s="115"/>
      <c r="FN58" s="115"/>
      <c r="FO58" s="115"/>
      <c r="FP58" s="115"/>
      <c r="FQ58" s="115"/>
      <c r="FR58" s="115"/>
      <c r="FS58" s="115"/>
      <c r="FT58" s="115"/>
      <c r="FU58" s="115"/>
      <c r="FV58" s="115"/>
      <c r="FW58" s="115"/>
      <c r="FX58" s="115"/>
      <c r="FY58" s="115"/>
      <c r="FZ58" s="115"/>
      <c r="GA58" s="115"/>
      <c r="GB58" s="115"/>
      <c r="GC58" s="115"/>
      <c r="GD58" s="115"/>
      <c r="GE58" s="115"/>
      <c r="GF58" s="115"/>
      <c r="GG58" s="115"/>
      <c r="GH58" s="115"/>
      <c r="GI58" s="115"/>
      <c r="GJ58" s="115"/>
      <c r="GK58" s="115"/>
      <c r="GL58" s="115"/>
      <c r="GM58" s="115"/>
      <c r="GN58" s="115"/>
      <c r="GO58" s="115"/>
      <c r="GP58" s="115"/>
      <c r="GQ58" s="115"/>
      <c r="GR58" s="115"/>
      <c r="GS58" s="115"/>
      <c r="GT58" s="115"/>
      <c r="GU58" s="115"/>
      <c r="GV58" s="115"/>
      <c r="GW58" s="115"/>
      <c r="GX58" s="115"/>
      <c r="GY58" s="115"/>
      <c r="GZ58" s="115"/>
      <c r="HA58" s="115"/>
      <c r="HB58" s="115"/>
      <c r="HC58" s="115"/>
      <c r="HD58" s="115"/>
      <c r="HE58" s="115"/>
      <c r="HF58" s="115"/>
      <c r="HG58" s="115"/>
      <c r="HH58" s="115"/>
      <c r="HI58" s="115"/>
      <c r="HJ58" s="115"/>
      <c r="HK58" s="115"/>
      <c r="HL58" s="115"/>
      <c r="HM58" s="115"/>
      <c r="HN58" s="115"/>
      <c r="HO58" s="115"/>
      <c r="HP58" s="115"/>
      <c r="HQ58" s="115"/>
      <c r="HR58" s="115"/>
      <c r="HS58" s="115"/>
      <c r="HT58" s="115"/>
      <c r="HU58" s="115"/>
      <c r="HV58" s="115"/>
      <c r="HW58" s="115"/>
      <c r="HX58" s="115"/>
      <c r="HY58" s="115"/>
      <c r="HZ58" s="115"/>
      <c r="IA58" s="115"/>
      <c r="IB58" s="115"/>
      <c r="IC58" s="115"/>
      <c r="ID58" s="115"/>
      <c r="IE58" s="115"/>
      <c r="IF58" s="115"/>
      <c r="IG58" s="115"/>
      <c r="IH58" s="115"/>
      <c r="II58" s="115"/>
      <c r="IJ58" s="115"/>
      <c r="IK58" s="115"/>
      <c r="IL58" s="115"/>
      <c r="IM58" s="115"/>
      <c r="IN58" s="115"/>
    </row>
    <row r="59" spans="1:248" ht="13.9" customHeight="1">
      <c r="A59" s="67">
        <v>36</v>
      </c>
      <c r="B59" s="373"/>
      <c r="C59" s="26"/>
      <c r="D59" s="26"/>
      <c r="E59" s="26"/>
      <c r="F59" s="26"/>
      <c r="G59" s="26"/>
      <c r="H59" s="26"/>
      <c r="I59" s="134"/>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N59" s="115"/>
      <c r="AO59" s="115"/>
      <c r="AP59" s="115"/>
      <c r="AQ59" s="115"/>
      <c r="AR59" s="115"/>
      <c r="AS59" s="115"/>
      <c r="AT59" s="115"/>
      <c r="AU59" s="115"/>
      <c r="AV59" s="115"/>
      <c r="AW59" s="115"/>
      <c r="AX59" s="115"/>
      <c r="AY59" s="115"/>
      <c r="AZ59" s="115"/>
      <c r="BA59" s="115"/>
      <c r="BB59" s="115"/>
      <c r="BC59" s="115"/>
      <c r="BD59" s="115"/>
      <c r="BE59" s="115"/>
      <c r="BF59" s="115"/>
      <c r="BG59" s="115"/>
      <c r="BH59" s="115"/>
      <c r="BI59" s="115"/>
      <c r="BJ59" s="115"/>
      <c r="BK59" s="115"/>
      <c r="BL59" s="115"/>
      <c r="BM59" s="115"/>
      <c r="BN59" s="115"/>
      <c r="BO59" s="115"/>
      <c r="BP59" s="115"/>
      <c r="BQ59" s="115"/>
      <c r="BR59" s="115"/>
      <c r="BS59" s="115"/>
      <c r="BT59" s="115"/>
      <c r="BU59" s="115"/>
      <c r="BV59" s="115"/>
      <c r="BW59" s="115"/>
      <c r="BX59" s="115"/>
      <c r="BY59" s="115"/>
      <c r="BZ59" s="115"/>
      <c r="CA59" s="115"/>
      <c r="CB59" s="115"/>
      <c r="CC59" s="115"/>
      <c r="CD59" s="115"/>
      <c r="CE59" s="115"/>
      <c r="CF59" s="115"/>
      <c r="CG59" s="115"/>
      <c r="CH59" s="115"/>
      <c r="CI59" s="115"/>
      <c r="CJ59" s="115"/>
      <c r="CK59" s="115"/>
      <c r="CL59" s="115"/>
      <c r="CM59" s="115"/>
      <c r="CN59" s="115"/>
      <c r="CO59" s="115"/>
      <c r="CP59" s="115"/>
      <c r="CQ59" s="115"/>
      <c r="CR59" s="115"/>
      <c r="CS59" s="115"/>
      <c r="CT59" s="115"/>
      <c r="CU59" s="115"/>
      <c r="CV59" s="115"/>
      <c r="CW59" s="115"/>
      <c r="CX59" s="115"/>
      <c r="CY59" s="115"/>
      <c r="CZ59" s="115"/>
      <c r="DA59" s="115"/>
      <c r="DB59" s="115"/>
      <c r="DC59" s="115"/>
      <c r="DD59" s="115"/>
      <c r="DE59" s="115"/>
      <c r="DF59" s="115"/>
      <c r="DG59" s="115"/>
      <c r="DH59" s="115"/>
      <c r="DI59" s="115"/>
      <c r="DJ59" s="115"/>
      <c r="DK59" s="115"/>
      <c r="DL59" s="115"/>
      <c r="DM59" s="115"/>
      <c r="DN59" s="115"/>
      <c r="DO59" s="115"/>
      <c r="DP59" s="115"/>
      <c r="DQ59" s="115"/>
      <c r="DR59" s="115"/>
      <c r="DS59" s="115"/>
      <c r="DT59" s="115"/>
      <c r="DU59" s="115"/>
      <c r="DV59" s="115"/>
      <c r="DW59" s="115"/>
      <c r="DX59" s="115"/>
      <c r="DY59" s="115"/>
      <c r="DZ59" s="115"/>
      <c r="EA59" s="115"/>
      <c r="EB59" s="115"/>
      <c r="EC59" s="115"/>
      <c r="ED59" s="115"/>
      <c r="EE59" s="115"/>
      <c r="EF59" s="115"/>
      <c r="EG59" s="115"/>
      <c r="EH59" s="115"/>
      <c r="EI59" s="115"/>
      <c r="EJ59" s="115"/>
      <c r="EK59" s="115"/>
      <c r="EL59" s="115"/>
      <c r="EM59" s="115"/>
      <c r="EN59" s="115"/>
      <c r="EO59" s="115"/>
      <c r="EP59" s="115"/>
      <c r="EQ59" s="115"/>
      <c r="ER59" s="115"/>
      <c r="ES59" s="115"/>
      <c r="ET59" s="115"/>
      <c r="EU59" s="115"/>
      <c r="EV59" s="115"/>
      <c r="EW59" s="115"/>
      <c r="EX59" s="115"/>
      <c r="EY59" s="115"/>
      <c r="EZ59" s="115"/>
      <c r="FA59" s="115"/>
      <c r="FB59" s="115"/>
      <c r="FC59" s="115"/>
      <c r="FD59" s="115"/>
      <c r="FE59" s="115"/>
      <c r="FF59" s="115"/>
      <c r="FG59" s="115"/>
      <c r="FH59" s="115"/>
      <c r="FI59" s="115"/>
      <c r="FJ59" s="115"/>
      <c r="FK59" s="115"/>
      <c r="FL59" s="115"/>
      <c r="FM59" s="115"/>
      <c r="FN59" s="115"/>
      <c r="FO59" s="115"/>
      <c r="FP59" s="115"/>
      <c r="FQ59" s="115"/>
      <c r="FR59" s="115"/>
      <c r="FS59" s="115"/>
      <c r="FT59" s="115"/>
      <c r="FU59" s="115"/>
      <c r="FV59" s="115"/>
      <c r="FW59" s="115"/>
      <c r="FX59" s="115"/>
      <c r="FY59" s="115"/>
      <c r="FZ59" s="115"/>
      <c r="GA59" s="115"/>
      <c r="GB59" s="115"/>
      <c r="GC59" s="115"/>
      <c r="GD59" s="115"/>
      <c r="GE59" s="115"/>
      <c r="GF59" s="115"/>
      <c r="GG59" s="115"/>
      <c r="GH59" s="115"/>
      <c r="GI59" s="115"/>
      <c r="GJ59" s="115"/>
      <c r="GK59" s="115"/>
      <c r="GL59" s="115"/>
      <c r="GM59" s="115"/>
      <c r="GN59" s="115"/>
      <c r="GO59" s="115"/>
      <c r="GP59" s="115"/>
      <c r="GQ59" s="115"/>
      <c r="GR59" s="115"/>
      <c r="GS59" s="115"/>
      <c r="GT59" s="115"/>
      <c r="GU59" s="115"/>
      <c r="GV59" s="115"/>
      <c r="GW59" s="115"/>
      <c r="GX59" s="115"/>
      <c r="GY59" s="115"/>
      <c r="GZ59" s="115"/>
      <c r="HA59" s="115"/>
      <c r="HB59" s="115"/>
      <c r="HC59" s="115"/>
      <c r="HD59" s="115"/>
      <c r="HE59" s="115"/>
      <c r="HF59" s="115"/>
      <c r="HG59" s="115"/>
      <c r="HH59" s="115"/>
      <c r="HI59" s="115"/>
      <c r="HJ59" s="115"/>
      <c r="HK59" s="115"/>
      <c r="HL59" s="115"/>
      <c r="HM59" s="115"/>
      <c r="HN59" s="115"/>
      <c r="HO59" s="115"/>
      <c r="HP59" s="115"/>
      <c r="HQ59" s="115"/>
      <c r="HR59" s="115"/>
      <c r="HS59" s="115"/>
      <c r="HT59" s="115"/>
      <c r="HU59" s="115"/>
      <c r="HV59" s="115"/>
      <c r="HW59" s="115"/>
      <c r="HX59" s="115"/>
      <c r="HY59" s="115"/>
      <c r="HZ59" s="115"/>
      <c r="IA59" s="115"/>
      <c r="IB59" s="115"/>
      <c r="IC59" s="115"/>
      <c r="ID59" s="115"/>
      <c r="IE59" s="115"/>
      <c r="IF59" s="115"/>
      <c r="IG59" s="115"/>
      <c r="IH59" s="115"/>
      <c r="II59" s="115"/>
      <c r="IJ59" s="115"/>
      <c r="IK59" s="115"/>
      <c r="IL59" s="115"/>
      <c r="IM59" s="115"/>
      <c r="IN59" s="115"/>
    </row>
    <row r="60" spans="1:248" ht="13.9" customHeight="1">
      <c r="A60" s="67">
        <v>37</v>
      </c>
      <c r="B60" s="373"/>
      <c r="C60" s="26"/>
      <c r="D60" s="26"/>
      <c r="E60" s="26"/>
      <c r="F60" s="26"/>
      <c r="G60" s="26"/>
      <c r="H60" s="26"/>
      <c r="I60" s="134"/>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5"/>
      <c r="AR60" s="115"/>
      <c r="AS60" s="115"/>
      <c r="AT60" s="115"/>
      <c r="AU60" s="115"/>
      <c r="AV60" s="115"/>
      <c r="AW60" s="115"/>
      <c r="AX60" s="115"/>
      <c r="AY60" s="115"/>
      <c r="AZ60" s="115"/>
      <c r="BA60" s="115"/>
      <c r="BB60" s="115"/>
      <c r="BC60" s="115"/>
      <c r="BD60" s="115"/>
      <c r="BE60" s="115"/>
      <c r="BF60" s="115"/>
      <c r="BG60" s="115"/>
      <c r="BH60" s="115"/>
      <c r="BI60" s="115"/>
      <c r="BJ60" s="115"/>
      <c r="BK60" s="115"/>
      <c r="BL60" s="115"/>
      <c r="BM60" s="115"/>
      <c r="BN60" s="115"/>
      <c r="BO60" s="115"/>
      <c r="BP60" s="115"/>
      <c r="BQ60" s="115"/>
      <c r="BR60" s="115"/>
      <c r="BS60" s="115"/>
      <c r="BT60" s="115"/>
      <c r="BU60" s="115"/>
      <c r="BV60" s="115"/>
      <c r="BW60" s="115"/>
      <c r="BX60" s="115"/>
      <c r="BY60" s="115"/>
      <c r="BZ60" s="115"/>
      <c r="CA60" s="115"/>
      <c r="CB60" s="115"/>
      <c r="CC60" s="115"/>
      <c r="CD60" s="115"/>
      <c r="CE60" s="115"/>
      <c r="CF60" s="115"/>
      <c r="CG60" s="115"/>
      <c r="CH60" s="115"/>
      <c r="CI60" s="115"/>
      <c r="CJ60" s="115"/>
      <c r="CK60" s="115"/>
      <c r="CL60" s="115"/>
      <c r="CM60" s="115"/>
      <c r="CN60" s="115"/>
      <c r="CO60" s="115"/>
      <c r="CP60" s="115"/>
      <c r="CQ60" s="115"/>
      <c r="CR60" s="115"/>
      <c r="CS60" s="115"/>
      <c r="CT60" s="115"/>
      <c r="CU60" s="115"/>
      <c r="CV60" s="115"/>
      <c r="CW60" s="115"/>
      <c r="CX60" s="115"/>
      <c r="CY60" s="115"/>
      <c r="CZ60" s="115"/>
      <c r="DA60" s="115"/>
      <c r="DB60" s="115"/>
      <c r="DC60" s="115"/>
      <c r="DD60" s="115"/>
      <c r="DE60" s="115"/>
      <c r="DF60" s="115"/>
      <c r="DG60" s="115"/>
      <c r="DH60" s="115"/>
      <c r="DI60" s="115"/>
      <c r="DJ60" s="115"/>
      <c r="DK60" s="115"/>
      <c r="DL60" s="115"/>
      <c r="DM60" s="115"/>
      <c r="DN60" s="115"/>
      <c r="DO60" s="115"/>
      <c r="DP60" s="115"/>
      <c r="DQ60" s="115"/>
      <c r="DR60" s="115"/>
      <c r="DS60" s="115"/>
      <c r="DT60" s="115"/>
      <c r="DU60" s="115"/>
      <c r="DV60" s="115"/>
      <c r="DW60" s="115"/>
      <c r="DX60" s="115"/>
      <c r="DY60" s="115"/>
      <c r="DZ60" s="115"/>
      <c r="EA60" s="115"/>
      <c r="EB60" s="115"/>
      <c r="EC60" s="115"/>
      <c r="ED60" s="115"/>
      <c r="EE60" s="115"/>
      <c r="EF60" s="115"/>
      <c r="EG60" s="115"/>
      <c r="EH60" s="115"/>
      <c r="EI60" s="115"/>
      <c r="EJ60" s="115"/>
      <c r="EK60" s="115"/>
      <c r="EL60" s="115"/>
      <c r="EM60" s="115"/>
      <c r="EN60" s="115"/>
      <c r="EO60" s="115"/>
      <c r="EP60" s="115"/>
      <c r="EQ60" s="115"/>
      <c r="ER60" s="115"/>
      <c r="ES60" s="115"/>
      <c r="ET60" s="115"/>
      <c r="EU60" s="115"/>
      <c r="EV60" s="115"/>
      <c r="EW60" s="115"/>
      <c r="EX60" s="115"/>
      <c r="EY60" s="115"/>
      <c r="EZ60" s="115"/>
      <c r="FA60" s="115"/>
      <c r="FB60" s="115"/>
      <c r="FC60" s="115"/>
      <c r="FD60" s="115"/>
      <c r="FE60" s="115"/>
      <c r="FF60" s="115"/>
      <c r="FG60" s="115"/>
      <c r="FH60" s="115"/>
      <c r="FI60" s="115"/>
      <c r="FJ60" s="115"/>
      <c r="FK60" s="115"/>
      <c r="FL60" s="115"/>
      <c r="FM60" s="115"/>
      <c r="FN60" s="115"/>
      <c r="FO60" s="115"/>
      <c r="FP60" s="115"/>
      <c r="FQ60" s="115"/>
      <c r="FR60" s="115"/>
      <c r="FS60" s="115"/>
      <c r="FT60" s="115"/>
      <c r="FU60" s="115"/>
      <c r="FV60" s="115"/>
      <c r="FW60" s="115"/>
      <c r="FX60" s="115"/>
      <c r="FY60" s="115"/>
      <c r="FZ60" s="115"/>
      <c r="GA60" s="115"/>
      <c r="GB60" s="115"/>
      <c r="GC60" s="115"/>
      <c r="GD60" s="115"/>
      <c r="GE60" s="115"/>
      <c r="GF60" s="115"/>
      <c r="GG60" s="115"/>
      <c r="GH60" s="115"/>
      <c r="GI60" s="115"/>
      <c r="GJ60" s="115"/>
      <c r="GK60" s="115"/>
      <c r="GL60" s="115"/>
      <c r="GM60" s="115"/>
      <c r="GN60" s="115"/>
      <c r="GO60" s="115"/>
      <c r="GP60" s="115"/>
      <c r="GQ60" s="115"/>
      <c r="GR60" s="115"/>
      <c r="GS60" s="115"/>
      <c r="GT60" s="115"/>
      <c r="GU60" s="115"/>
      <c r="GV60" s="115"/>
      <c r="GW60" s="115"/>
      <c r="GX60" s="115"/>
      <c r="GY60" s="115"/>
      <c r="GZ60" s="115"/>
      <c r="HA60" s="115"/>
      <c r="HB60" s="115"/>
      <c r="HC60" s="115"/>
      <c r="HD60" s="115"/>
      <c r="HE60" s="115"/>
      <c r="HF60" s="115"/>
      <c r="HG60" s="115"/>
      <c r="HH60" s="115"/>
      <c r="HI60" s="115"/>
      <c r="HJ60" s="115"/>
      <c r="HK60" s="115"/>
      <c r="HL60" s="115"/>
      <c r="HM60" s="115"/>
      <c r="HN60" s="115"/>
      <c r="HO60" s="115"/>
      <c r="HP60" s="115"/>
      <c r="HQ60" s="115"/>
      <c r="HR60" s="115"/>
      <c r="HS60" s="115"/>
      <c r="HT60" s="115"/>
      <c r="HU60" s="115"/>
      <c r="HV60" s="115"/>
      <c r="HW60" s="115"/>
      <c r="HX60" s="115"/>
      <c r="HY60" s="115"/>
      <c r="HZ60" s="115"/>
      <c r="IA60" s="115"/>
      <c r="IB60" s="115"/>
      <c r="IC60" s="115"/>
      <c r="ID60" s="115"/>
      <c r="IE60" s="115"/>
      <c r="IF60" s="115"/>
      <c r="IG60" s="115"/>
      <c r="IH60" s="115"/>
      <c r="II60" s="115"/>
      <c r="IJ60" s="115"/>
      <c r="IK60" s="115"/>
      <c r="IL60" s="115"/>
      <c r="IM60" s="115"/>
      <c r="IN60" s="115"/>
    </row>
    <row r="61" spans="1:248" ht="13.9" customHeight="1">
      <c r="A61" s="67">
        <v>38</v>
      </c>
      <c r="B61" s="373"/>
      <c r="C61" s="26"/>
      <c r="D61" s="26"/>
      <c r="E61" s="26"/>
      <c r="F61" s="26"/>
      <c r="G61" s="26"/>
      <c r="H61" s="26"/>
      <c r="I61" s="134"/>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c r="AO61" s="115"/>
      <c r="AP61" s="115"/>
      <c r="AQ61" s="115"/>
      <c r="AR61" s="115"/>
      <c r="AS61" s="115"/>
      <c r="AT61" s="115"/>
      <c r="AU61" s="115"/>
      <c r="AV61" s="115"/>
      <c r="AW61" s="115"/>
      <c r="AX61" s="115"/>
      <c r="AY61" s="115"/>
      <c r="AZ61" s="115"/>
      <c r="BA61" s="115"/>
      <c r="BB61" s="115"/>
      <c r="BC61" s="115"/>
      <c r="BD61" s="115"/>
      <c r="BE61" s="115"/>
      <c r="BF61" s="115"/>
      <c r="BG61" s="115"/>
      <c r="BH61" s="115"/>
      <c r="BI61" s="115"/>
      <c r="BJ61" s="115"/>
      <c r="BK61" s="115"/>
      <c r="BL61" s="115"/>
      <c r="BM61" s="115"/>
      <c r="BN61" s="115"/>
      <c r="BO61" s="115"/>
      <c r="BP61" s="115"/>
      <c r="BQ61" s="115"/>
      <c r="BR61" s="115"/>
      <c r="BS61" s="115"/>
      <c r="BT61" s="115"/>
      <c r="BU61" s="115"/>
      <c r="BV61" s="115"/>
      <c r="BW61" s="115"/>
      <c r="BX61" s="115"/>
      <c r="BY61" s="115"/>
      <c r="BZ61" s="115"/>
      <c r="CA61" s="115"/>
      <c r="CB61" s="115"/>
      <c r="CC61" s="115"/>
      <c r="CD61" s="115"/>
      <c r="CE61" s="115"/>
      <c r="CF61" s="115"/>
      <c r="CG61" s="115"/>
      <c r="CH61" s="115"/>
      <c r="CI61" s="115"/>
      <c r="CJ61" s="115"/>
      <c r="CK61" s="115"/>
      <c r="CL61" s="115"/>
      <c r="CM61" s="115"/>
      <c r="CN61" s="115"/>
      <c r="CO61" s="115"/>
      <c r="CP61" s="115"/>
      <c r="CQ61" s="115"/>
      <c r="CR61" s="115"/>
      <c r="CS61" s="115"/>
      <c r="CT61" s="115"/>
      <c r="CU61" s="115"/>
      <c r="CV61" s="115"/>
      <c r="CW61" s="115"/>
      <c r="CX61" s="115"/>
      <c r="CY61" s="115"/>
      <c r="CZ61" s="115"/>
      <c r="DA61" s="115"/>
      <c r="DB61" s="115"/>
      <c r="DC61" s="115"/>
      <c r="DD61" s="115"/>
      <c r="DE61" s="115"/>
      <c r="DF61" s="115"/>
      <c r="DG61" s="115"/>
      <c r="DH61" s="115"/>
      <c r="DI61" s="115"/>
      <c r="DJ61" s="115"/>
      <c r="DK61" s="115"/>
      <c r="DL61" s="115"/>
      <c r="DM61" s="115"/>
      <c r="DN61" s="115"/>
      <c r="DO61" s="115"/>
      <c r="DP61" s="115"/>
      <c r="DQ61" s="115"/>
      <c r="DR61" s="115"/>
      <c r="DS61" s="115"/>
      <c r="DT61" s="115"/>
      <c r="DU61" s="115"/>
      <c r="DV61" s="115"/>
      <c r="DW61" s="115"/>
      <c r="DX61" s="115"/>
      <c r="DY61" s="115"/>
      <c r="DZ61" s="115"/>
      <c r="EA61" s="115"/>
      <c r="EB61" s="115"/>
      <c r="EC61" s="115"/>
      <c r="ED61" s="115"/>
      <c r="EE61" s="115"/>
      <c r="EF61" s="115"/>
      <c r="EG61" s="115"/>
      <c r="EH61" s="115"/>
      <c r="EI61" s="115"/>
      <c r="EJ61" s="115"/>
      <c r="EK61" s="115"/>
      <c r="EL61" s="115"/>
      <c r="EM61" s="115"/>
      <c r="EN61" s="115"/>
      <c r="EO61" s="115"/>
      <c r="EP61" s="115"/>
      <c r="EQ61" s="115"/>
      <c r="ER61" s="115"/>
      <c r="ES61" s="115"/>
      <c r="ET61" s="115"/>
      <c r="EU61" s="115"/>
      <c r="EV61" s="115"/>
      <c r="EW61" s="115"/>
      <c r="EX61" s="115"/>
      <c r="EY61" s="115"/>
      <c r="EZ61" s="115"/>
      <c r="FA61" s="115"/>
      <c r="FB61" s="115"/>
      <c r="FC61" s="115"/>
      <c r="FD61" s="115"/>
      <c r="FE61" s="115"/>
      <c r="FF61" s="115"/>
      <c r="FG61" s="115"/>
      <c r="FH61" s="115"/>
      <c r="FI61" s="115"/>
      <c r="FJ61" s="115"/>
      <c r="FK61" s="115"/>
      <c r="FL61" s="115"/>
      <c r="FM61" s="115"/>
      <c r="FN61" s="115"/>
      <c r="FO61" s="115"/>
      <c r="FP61" s="115"/>
      <c r="FQ61" s="115"/>
      <c r="FR61" s="115"/>
      <c r="FS61" s="115"/>
      <c r="FT61" s="115"/>
      <c r="FU61" s="115"/>
      <c r="FV61" s="115"/>
      <c r="FW61" s="115"/>
      <c r="FX61" s="115"/>
      <c r="FY61" s="115"/>
      <c r="FZ61" s="115"/>
      <c r="GA61" s="115"/>
      <c r="GB61" s="115"/>
      <c r="GC61" s="115"/>
      <c r="GD61" s="115"/>
      <c r="GE61" s="115"/>
      <c r="GF61" s="115"/>
      <c r="GG61" s="115"/>
      <c r="GH61" s="115"/>
      <c r="GI61" s="115"/>
      <c r="GJ61" s="115"/>
      <c r="GK61" s="115"/>
      <c r="GL61" s="115"/>
      <c r="GM61" s="115"/>
      <c r="GN61" s="115"/>
      <c r="GO61" s="115"/>
      <c r="GP61" s="115"/>
      <c r="GQ61" s="115"/>
      <c r="GR61" s="115"/>
      <c r="GS61" s="115"/>
      <c r="GT61" s="115"/>
      <c r="GU61" s="115"/>
      <c r="GV61" s="115"/>
      <c r="GW61" s="115"/>
      <c r="GX61" s="115"/>
      <c r="GY61" s="115"/>
      <c r="GZ61" s="115"/>
      <c r="HA61" s="115"/>
      <c r="HB61" s="115"/>
      <c r="HC61" s="115"/>
      <c r="HD61" s="115"/>
      <c r="HE61" s="115"/>
      <c r="HF61" s="115"/>
      <c r="HG61" s="115"/>
      <c r="HH61" s="115"/>
      <c r="HI61" s="115"/>
      <c r="HJ61" s="115"/>
      <c r="HK61" s="115"/>
      <c r="HL61" s="115"/>
      <c r="HM61" s="115"/>
      <c r="HN61" s="115"/>
      <c r="HO61" s="115"/>
      <c r="HP61" s="115"/>
      <c r="HQ61" s="115"/>
      <c r="HR61" s="115"/>
      <c r="HS61" s="115"/>
      <c r="HT61" s="115"/>
      <c r="HU61" s="115"/>
      <c r="HV61" s="115"/>
      <c r="HW61" s="115"/>
      <c r="HX61" s="115"/>
      <c r="HY61" s="115"/>
      <c r="HZ61" s="115"/>
      <c r="IA61" s="115"/>
      <c r="IB61" s="115"/>
      <c r="IC61" s="115"/>
      <c r="ID61" s="115"/>
      <c r="IE61" s="115"/>
      <c r="IF61" s="115"/>
      <c r="IG61" s="115"/>
      <c r="IH61" s="115"/>
      <c r="II61" s="115"/>
      <c r="IJ61" s="115"/>
      <c r="IK61" s="115"/>
      <c r="IL61" s="115"/>
      <c r="IM61" s="115"/>
      <c r="IN61" s="115"/>
    </row>
    <row r="62" spans="1:248" ht="13.9" customHeight="1">
      <c r="A62" s="67">
        <v>39</v>
      </c>
      <c r="B62" s="1541" t="s">
        <v>255</v>
      </c>
      <c r="C62" s="1544">
        <f>C46+SUM(C53:C61)</f>
        <v>308</v>
      </c>
      <c r="D62" s="1544">
        <f>D46+SUM(D53:D61)</f>
        <v>550041</v>
      </c>
      <c r="E62" s="1544">
        <f>E46+SUM(E53:E61)</f>
        <v>16143</v>
      </c>
      <c r="F62" s="1544">
        <f>F46+SUM(F53:F61)</f>
        <v>1256986</v>
      </c>
      <c r="G62" s="1544">
        <f>G46+SUM(G53:G61)</f>
        <v>90395</v>
      </c>
      <c r="H62" s="1544"/>
      <c r="I62" s="1545">
        <f>I46+SUM(I53:I61)</f>
        <v>21743310.55371647</v>
      </c>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c r="AT62" s="115"/>
      <c r="AU62" s="115"/>
      <c r="AV62" s="115"/>
      <c r="AW62" s="115"/>
      <c r="AX62" s="115"/>
      <c r="AY62" s="115"/>
      <c r="AZ62" s="115"/>
      <c r="BA62" s="115"/>
      <c r="BB62" s="115"/>
      <c r="BC62" s="115"/>
      <c r="BD62" s="115"/>
      <c r="BE62" s="115"/>
      <c r="BF62" s="115"/>
      <c r="BG62" s="115"/>
      <c r="BH62" s="115"/>
      <c r="BI62" s="115"/>
      <c r="BJ62" s="115"/>
      <c r="BK62" s="115"/>
      <c r="BL62" s="115"/>
      <c r="BM62" s="115"/>
      <c r="BN62" s="115"/>
      <c r="BO62" s="115"/>
      <c r="BP62" s="115"/>
      <c r="BQ62" s="115"/>
      <c r="BR62" s="115"/>
      <c r="BS62" s="115"/>
      <c r="BT62" s="115"/>
      <c r="BU62" s="115"/>
      <c r="BV62" s="115"/>
      <c r="BW62" s="115"/>
      <c r="BX62" s="115"/>
      <c r="BY62" s="115"/>
      <c r="BZ62" s="115"/>
      <c r="CA62" s="115"/>
      <c r="CB62" s="115"/>
      <c r="CC62" s="115"/>
      <c r="CD62" s="115"/>
      <c r="CE62" s="115"/>
      <c r="CF62" s="115"/>
      <c r="CG62" s="115"/>
      <c r="CH62" s="115"/>
      <c r="CI62" s="115"/>
      <c r="CJ62" s="115"/>
      <c r="CK62" s="115"/>
      <c r="CL62" s="115"/>
      <c r="CM62" s="115"/>
      <c r="CN62" s="115"/>
      <c r="CO62" s="115"/>
      <c r="CP62" s="115"/>
      <c r="CQ62" s="115"/>
      <c r="CR62" s="115"/>
      <c r="CS62" s="115"/>
      <c r="CT62" s="115"/>
      <c r="CU62" s="115"/>
      <c r="CV62" s="115"/>
      <c r="CW62" s="115"/>
      <c r="CX62" s="115"/>
      <c r="CY62" s="115"/>
      <c r="CZ62" s="115"/>
      <c r="DA62" s="115"/>
      <c r="DB62" s="115"/>
      <c r="DC62" s="115"/>
      <c r="DD62" s="115"/>
      <c r="DE62" s="115"/>
      <c r="DF62" s="115"/>
      <c r="DG62" s="115"/>
      <c r="DH62" s="115"/>
      <c r="DI62" s="115"/>
      <c r="DJ62" s="115"/>
      <c r="DK62" s="115"/>
      <c r="DL62" s="115"/>
      <c r="DM62" s="115"/>
      <c r="DN62" s="115"/>
      <c r="DO62" s="115"/>
      <c r="DP62" s="115"/>
      <c r="DQ62" s="115"/>
      <c r="DR62" s="115"/>
      <c r="DS62" s="115"/>
      <c r="DT62" s="115"/>
      <c r="DU62" s="115"/>
      <c r="DV62" s="115"/>
      <c r="DW62" s="115"/>
      <c r="DX62" s="115"/>
      <c r="DY62" s="115"/>
      <c r="DZ62" s="115"/>
      <c r="EA62" s="115"/>
      <c r="EB62" s="115"/>
      <c r="EC62" s="115"/>
      <c r="ED62" s="115"/>
      <c r="EE62" s="115"/>
      <c r="EF62" s="115"/>
      <c r="EG62" s="115"/>
      <c r="EH62" s="115"/>
      <c r="EI62" s="115"/>
      <c r="EJ62" s="115"/>
      <c r="EK62" s="115"/>
      <c r="EL62" s="115"/>
      <c r="EM62" s="115"/>
      <c r="EN62" s="115"/>
      <c r="EO62" s="115"/>
      <c r="EP62" s="115"/>
      <c r="EQ62" s="115"/>
      <c r="ER62" s="115"/>
      <c r="ES62" s="115"/>
      <c r="ET62" s="115"/>
      <c r="EU62" s="115"/>
      <c r="EV62" s="115"/>
      <c r="EW62" s="115"/>
      <c r="EX62" s="115"/>
      <c r="EY62" s="115"/>
      <c r="EZ62" s="115"/>
      <c r="FA62" s="115"/>
      <c r="FB62" s="115"/>
      <c r="FC62" s="115"/>
      <c r="FD62" s="115"/>
      <c r="FE62" s="115"/>
      <c r="FF62" s="115"/>
      <c r="FG62" s="115"/>
      <c r="FH62" s="115"/>
      <c r="FI62" s="115"/>
      <c r="FJ62" s="115"/>
      <c r="FK62" s="115"/>
      <c r="FL62" s="115"/>
      <c r="FM62" s="115"/>
      <c r="FN62" s="115"/>
      <c r="FO62" s="115"/>
      <c r="FP62" s="115"/>
      <c r="FQ62" s="115"/>
      <c r="FR62" s="115"/>
      <c r="FS62" s="115"/>
      <c r="FT62" s="115"/>
      <c r="FU62" s="115"/>
      <c r="FV62" s="115"/>
      <c r="FW62" s="115"/>
      <c r="FX62" s="115"/>
      <c r="FY62" s="115"/>
      <c r="FZ62" s="115"/>
      <c r="GA62" s="115"/>
      <c r="GB62" s="115"/>
      <c r="GC62" s="115"/>
      <c r="GD62" s="115"/>
      <c r="GE62" s="115"/>
      <c r="GF62" s="115"/>
      <c r="GG62" s="115"/>
      <c r="GH62" s="115"/>
      <c r="GI62" s="115"/>
      <c r="GJ62" s="115"/>
      <c r="GK62" s="115"/>
      <c r="GL62" s="115"/>
      <c r="GM62" s="115"/>
      <c r="GN62" s="115"/>
      <c r="GO62" s="115"/>
      <c r="GP62" s="115"/>
      <c r="GQ62" s="115"/>
      <c r="GR62" s="115"/>
      <c r="GS62" s="115"/>
      <c r="GT62" s="115"/>
      <c r="GU62" s="115"/>
      <c r="GV62" s="115"/>
      <c r="GW62" s="115"/>
      <c r="GX62" s="115"/>
      <c r="GY62" s="115"/>
      <c r="GZ62" s="115"/>
      <c r="HA62" s="115"/>
      <c r="HB62" s="115"/>
      <c r="HC62" s="115"/>
      <c r="HD62" s="115"/>
      <c r="HE62" s="115"/>
      <c r="HF62" s="115"/>
      <c r="HG62" s="115"/>
      <c r="HH62" s="115"/>
      <c r="HI62" s="115"/>
      <c r="HJ62" s="115"/>
      <c r="HK62" s="115"/>
      <c r="HL62" s="115"/>
      <c r="HM62" s="115"/>
      <c r="HN62" s="115"/>
      <c r="HO62" s="115"/>
      <c r="HP62" s="115"/>
      <c r="HQ62" s="115"/>
      <c r="HR62" s="115"/>
      <c r="HS62" s="115"/>
      <c r="HT62" s="115"/>
      <c r="HU62" s="115"/>
      <c r="HV62" s="115"/>
      <c r="HW62" s="115"/>
      <c r="HX62" s="115"/>
      <c r="HY62" s="115"/>
      <c r="HZ62" s="115"/>
      <c r="IA62" s="115"/>
      <c r="IB62" s="115"/>
      <c r="IC62" s="115"/>
      <c r="ID62" s="115"/>
      <c r="IE62" s="115"/>
      <c r="IF62" s="115"/>
      <c r="IG62" s="115"/>
      <c r="IH62" s="115"/>
      <c r="II62" s="115"/>
      <c r="IJ62" s="115"/>
      <c r="IK62" s="115"/>
      <c r="IL62" s="115"/>
      <c r="IM62" s="115"/>
      <c r="IN62" s="115"/>
    </row>
    <row r="63" spans="1:248" ht="13.9" customHeight="1">
      <c r="A63" s="67">
        <v>40</v>
      </c>
      <c r="B63" s="162" t="s">
        <v>256</v>
      </c>
      <c r="C63" s="4"/>
      <c r="D63" s="4"/>
      <c r="E63" s="4"/>
      <c r="F63" s="4"/>
      <c r="G63" s="4"/>
      <c r="H63" s="4"/>
      <c r="I63" s="134"/>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c r="AT63" s="115"/>
      <c r="AU63" s="115"/>
      <c r="AV63" s="115"/>
      <c r="AW63" s="115"/>
      <c r="AX63" s="115"/>
      <c r="AY63" s="115"/>
      <c r="AZ63" s="115"/>
      <c r="BA63" s="115"/>
      <c r="BB63" s="115"/>
      <c r="BC63" s="115"/>
      <c r="BD63" s="115"/>
      <c r="BE63" s="115"/>
      <c r="BF63" s="115"/>
      <c r="BG63" s="115"/>
      <c r="BH63" s="115"/>
      <c r="BI63" s="115"/>
      <c r="BJ63" s="115"/>
      <c r="BK63" s="115"/>
      <c r="BL63" s="115"/>
      <c r="BM63" s="115"/>
      <c r="BN63" s="115"/>
      <c r="BO63" s="115"/>
      <c r="BP63" s="115"/>
      <c r="BQ63" s="115"/>
      <c r="BR63" s="115"/>
      <c r="BS63" s="115"/>
      <c r="BT63" s="115"/>
      <c r="BU63" s="115"/>
      <c r="BV63" s="115"/>
      <c r="BW63" s="115"/>
      <c r="BX63" s="115"/>
      <c r="BY63" s="115"/>
      <c r="BZ63" s="115"/>
      <c r="CA63" s="115"/>
      <c r="CB63" s="115"/>
      <c r="CC63" s="115"/>
      <c r="CD63" s="115"/>
      <c r="CE63" s="115"/>
      <c r="CF63" s="115"/>
      <c r="CG63" s="115"/>
      <c r="CH63" s="115"/>
      <c r="CI63" s="115"/>
      <c r="CJ63" s="115"/>
      <c r="CK63" s="115"/>
      <c r="CL63" s="115"/>
      <c r="CM63" s="115"/>
      <c r="CN63" s="115"/>
      <c r="CO63" s="115"/>
      <c r="CP63" s="115"/>
      <c r="CQ63" s="115"/>
      <c r="CR63" s="115"/>
      <c r="CS63" s="115"/>
      <c r="CT63" s="115"/>
      <c r="CU63" s="115"/>
      <c r="CV63" s="115"/>
      <c r="CW63" s="115"/>
      <c r="CX63" s="115"/>
      <c r="CY63" s="115"/>
      <c r="CZ63" s="115"/>
      <c r="DA63" s="115"/>
      <c r="DB63" s="115"/>
      <c r="DC63" s="115"/>
      <c r="DD63" s="115"/>
      <c r="DE63" s="115"/>
      <c r="DF63" s="115"/>
      <c r="DG63" s="115"/>
      <c r="DH63" s="115"/>
      <c r="DI63" s="115"/>
      <c r="DJ63" s="115"/>
      <c r="DK63" s="115"/>
      <c r="DL63" s="115"/>
      <c r="DM63" s="115"/>
      <c r="DN63" s="115"/>
      <c r="DO63" s="115"/>
      <c r="DP63" s="115"/>
      <c r="DQ63" s="115"/>
      <c r="DR63" s="115"/>
      <c r="DS63" s="115"/>
      <c r="DT63" s="115"/>
      <c r="DU63" s="115"/>
      <c r="DV63" s="115"/>
      <c r="DW63" s="115"/>
      <c r="DX63" s="115"/>
      <c r="DY63" s="115"/>
      <c r="DZ63" s="115"/>
      <c r="EA63" s="115"/>
      <c r="EB63" s="115"/>
      <c r="EC63" s="115"/>
      <c r="ED63" s="115"/>
      <c r="EE63" s="115"/>
      <c r="EF63" s="115"/>
      <c r="EG63" s="115"/>
      <c r="EH63" s="115"/>
      <c r="EI63" s="115"/>
      <c r="EJ63" s="115"/>
      <c r="EK63" s="115"/>
      <c r="EL63" s="115"/>
      <c r="EM63" s="115"/>
      <c r="EN63" s="115"/>
      <c r="EO63" s="115"/>
      <c r="EP63" s="115"/>
      <c r="EQ63" s="115"/>
      <c r="ER63" s="115"/>
      <c r="ES63" s="115"/>
      <c r="ET63" s="115"/>
      <c r="EU63" s="115"/>
      <c r="EV63" s="115"/>
      <c r="EW63" s="115"/>
      <c r="EX63" s="115"/>
      <c r="EY63" s="115"/>
      <c r="EZ63" s="115"/>
      <c r="FA63" s="115"/>
      <c r="FB63" s="115"/>
      <c r="FC63" s="115"/>
      <c r="FD63" s="115"/>
      <c r="FE63" s="115"/>
      <c r="FF63" s="115"/>
      <c r="FG63" s="115"/>
      <c r="FH63" s="115"/>
      <c r="FI63" s="115"/>
      <c r="FJ63" s="115"/>
      <c r="FK63" s="115"/>
      <c r="FL63" s="115"/>
      <c r="FM63" s="115"/>
      <c r="FN63" s="115"/>
      <c r="FO63" s="115"/>
      <c r="FP63" s="115"/>
      <c r="FQ63" s="115"/>
      <c r="FR63" s="115"/>
      <c r="FS63" s="115"/>
      <c r="FT63" s="115"/>
      <c r="FU63" s="115"/>
      <c r="FV63" s="115"/>
      <c r="FW63" s="115"/>
      <c r="FX63" s="115"/>
      <c r="FY63" s="115"/>
      <c r="FZ63" s="115"/>
      <c r="GA63" s="115"/>
      <c r="GB63" s="115"/>
      <c r="GC63" s="115"/>
      <c r="GD63" s="115"/>
      <c r="GE63" s="115"/>
      <c r="GF63" s="115"/>
      <c r="GG63" s="115"/>
      <c r="GH63" s="115"/>
      <c r="GI63" s="115"/>
      <c r="GJ63" s="115"/>
      <c r="GK63" s="115"/>
      <c r="GL63" s="115"/>
      <c r="GM63" s="115"/>
      <c r="GN63" s="115"/>
      <c r="GO63" s="115"/>
      <c r="GP63" s="115"/>
      <c r="GQ63" s="115"/>
      <c r="GR63" s="115"/>
      <c r="GS63" s="115"/>
      <c r="GT63" s="115"/>
      <c r="GU63" s="115"/>
      <c r="GV63" s="115"/>
      <c r="GW63" s="115"/>
      <c r="GX63" s="115"/>
      <c r="GY63" s="115"/>
      <c r="GZ63" s="115"/>
      <c r="HA63" s="115"/>
      <c r="HB63" s="115"/>
      <c r="HC63" s="115"/>
      <c r="HD63" s="115"/>
      <c r="HE63" s="115"/>
      <c r="HF63" s="115"/>
      <c r="HG63" s="115"/>
      <c r="HH63" s="115"/>
      <c r="HI63" s="115"/>
      <c r="HJ63" s="115"/>
      <c r="HK63" s="115"/>
      <c r="HL63" s="115"/>
      <c r="HM63" s="115"/>
      <c r="HN63" s="115"/>
      <c r="HO63" s="115"/>
      <c r="HP63" s="115"/>
      <c r="HQ63" s="115"/>
      <c r="HR63" s="115"/>
      <c r="HS63" s="115"/>
      <c r="HT63" s="115"/>
      <c r="HU63" s="115"/>
      <c r="HV63" s="115"/>
      <c r="HW63" s="115"/>
      <c r="HX63" s="115"/>
      <c r="HY63" s="115"/>
      <c r="HZ63" s="115"/>
      <c r="IA63" s="115"/>
      <c r="IB63" s="115"/>
      <c r="IC63" s="115"/>
      <c r="ID63" s="115"/>
      <c r="IE63" s="115"/>
      <c r="IF63" s="115"/>
      <c r="IG63" s="115"/>
      <c r="IH63" s="115"/>
      <c r="II63" s="115"/>
      <c r="IJ63" s="115"/>
      <c r="IK63" s="115"/>
      <c r="IL63" s="115"/>
      <c r="IM63" s="115"/>
      <c r="IN63" s="115"/>
    </row>
    <row r="64" spans="1:248" ht="13.9" customHeight="1">
      <c r="A64" s="67">
        <v>41</v>
      </c>
      <c r="B64" s="162"/>
      <c r="C64" s="4"/>
      <c r="D64" s="4"/>
      <c r="E64" s="4"/>
      <c r="F64" s="4"/>
      <c r="G64" s="4"/>
      <c r="H64" s="4"/>
      <c r="I64" s="134"/>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c r="AT64" s="115"/>
      <c r="AU64" s="115"/>
      <c r="AV64" s="115"/>
      <c r="AW64" s="115"/>
      <c r="AX64" s="115"/>
      <c r="AY64" s="115"/>
      <c r="AZ64" s="115"/>
      <c r="BA64" s="115"/>
      <c r="BB64" s="115"/>
      <c r="BC64" s="115"/>
      <c r="BD64" s="115"/>
      <c r="BE64" s="115"/>
      <c r="BF64" s="115"/>
      <c r="BG64" s="115"/>
      <c r="BH64" s="115"/>
      <c r="BI64" s="115"/>
      <c r="BJ64" s="115"/>
      <c r="BK64" s="115"/>
      <c r="BL64" s="115"/>
      <c r="BM64" s="115"/>
      <c r="BN64" s="115"/>
      <c r="BO64" s="115"/>
      <c r="BP64" s="115"/>
      <c r="BQ64" s="115"/>
      <c r="BR64" s="115"/>
      <c r="BS64" s="115"/>
      <c r="BT64" s="115"/>
      <c r="BU64" s="115"/>
      <c r="BV64" s="115"/>
      <c r="BW64" s="115"/>
      <c r="BX64" s="115"/>
      <c r="BY64" s="115"/>
      <c r="BZ64" s="115"/>
      <c r="CA64" s="115"/>
      <c r="CB64" s="115"/>
      <c r="CC64" s="115"/>
      <c r="CD64" s="115"/>
      <c r="CE64" s="115"/>
      <c r="CF64" s="115"/>
      <c r="CG64" s="115"/>
      <c r="CH64" s="115"/>
      <c r="CI64" s="115"/>
      <c r="CJ64" s="115"/>
      <c r="CK64" s="115"/>
      <c r="CL64" s="115"/>
      <c r="CM64" s="115"/>
      <c r="CN64" s="115"/>
      <c r="CO64" s="115"/>
      <c r="CP64" s="115"/>
      <c r="CQ64" s="115"/>
      <c r="CR64" s="115"/>
      <c r="CS64" s="115"/>
      <c r="CT64" s="115"/>
      <c r="CU64" s="115"/>
      <c r="CV64" s="115"/>
      <c r="CW64" s="115"/>
      <c r="CX64" s="115"/>
      <c r="CY64" s="115"/>
      <c r="CZ64" s="115"/>
      <c r="DA64" s="115"/>
      <c r="DB64" s="115"/>
      <c r="DC64" s="115"/>
      <c r="DD64" s="115"/>
      <c r="DE64" s="115"/>
      <c r="DF64" s="115"/>
      <c r="DG64" s="115"/>
      <c r="DH64" s="115"/>
      <c r="DI64" s="115"/>
      <c r="DJ64" s="115"/>
      <c r="DK64" s="115"/>
      <c r="DL64" s="115"/>
      <c r="DM64" s="115"/>
      <c r="DN64" s="115"/>
      <c r="DO64" s="115"/>
      <c r="DP64" s="115"/>
      <c r="DQ64" s="115"/>
      <c r="DR64" s="115"/>
      <c r="DS64" s="115"/>
      <c r="DT64" s="115"/>
      <c r="DU64" s="115"/>
      <c r="DV64" s="115"/>
      <c r="DW64" s="115"/>
      <c r="DX64" s="115"/>
      <c r="DY64" s="115"/>
      <c r="DZ64" s="115"/>
      <c r="EA64" s="115"/>
      <c r="EB64" s="115"/>
      <c r="EC64" s="115"/>
      <c r="ED64" s="115"/>
      <c r="EE64" s="115"/>
      <c r="EF64" s="115"/>
      <c r="EG64" s="115"/>
      <c r="EH64" s="115"/>
      <c r="EI64" s="115"/>
      <c r="EJ64" s="115"/>
      <c r="EK64" s="115"/>
      <c r="EL64" s="115"/>
      <c r="EM64" s="115"/>
      <c r="EN64" s="115"/>
      <c r="EO64" s="115"/>
      <c r="EP64" s="115"/>
      <c r="EQ64" s="115"/>
      <c r="ER64" s="115"/>
      <c r="ES64" s="115"/>
      <c r="ET64" s="115"/>
      <c r="EU64" s="115"/>
      <c r="EV64" s="115"/>
      <c r="EW64" s="115"/>
      <c r="EX64" s="115"/>
      <c r="EY64" s="115"/>
      <c r="EZ64" s="115"/>
      <c r="FA64" s="115"/>
      <c r="FB64" s="115"/>
      <c r="FC64" s="115"/>
      <c r="FD64" s="115"/>
      <c r="FE64" s="115"/>
      <c r="FF64" s="115"/>
      <c r="FG64" s="115"/>
      <c r="FH64" s="115"/>
      <c r="FI64" s="115"/>
      <c r="FJ64" s="115"/>
      <c r="FK64" s="115"/>
      <c r="FL64" s="115"/>
      <c r="FM64" s="115"/>
      <c r="FN64" s="115"/>
      <c r="FO64" s="115"/>
      <c r="FP64" s="115"/>
      <c r="FQ64" s="115"/>
      <c r="FR64" s="115"/>
      <c r="FS64" s="115"/>
      <c r="FT64" s="115"/>
      <c r="FU64" s="115"/>
      <c r="FV64" s="115"/>
      <c r="FW64" s="115"/>
      <c r="FX64" s="115"/>
      <c r="FY64" s="115"/>
      <c r="FZ64" s="115"/>
      <c r="GA64" s="115"/>
      <c r="GB64" s="115"/>
      <c r="GC64" s="115"/>
      <c r="GD64" s="115"/>
      <c r="GE64" s="115"/>
      <c r="GF64" s="115"/>
      <c r="GG64" s="115"/>
      <c r="GH64" s="115"/>
      <c r="GI64" s="115"/>
      <c r="GJ64" s="115"/>
      <c r="GK64" s="115"/>
      <c r="GL64" s="115"/>
      <c r="GM64" s="115"/>
      <c r="GN64" s="115"/>
      <c r="GO64" s="115"/>
      <c r="GP64" s="115"/>
      <c r="GQ64" s="115"/>
      <c r="GR64" s="115"/>
      <c r="GS64" s="115"/>
      <c r="GT64" s="115"/>
      <c r="GU64" s="115"/>
      <c r="GV64" s="115"/>
      <c r="GW64" s="115"/>
      <c r="GX64" s="115"/>
      <c r="GY64" s="115"/>
      <c r="GZ64" s="115"/>
      <c r="HA64" s="115"/>
      <c r="HB64" s="115"/>
      <c r="HC64" s="115"/>
      <c r="HD64" s="115"/>
      <c r="HE64" s="115"/>
      <c r="HF64" s="115"/>
      <c r="HG64" s="115"/>
      <c r="HH64" s="115"/>
      <c r="HI64" s="115"/>
      <c r="HJ64" s="115"/>
      <c r="HK64" s="115"/>
      <c r="HL64" s="115"/>
      <c r="HM64" s="115"/>
      <c r="HN64" s="115"/>
      <c r="HO64" s="115"/>
      <c r="HP64" s="115"/>
      <c r="HQ64" s="115"/>
      <c r="HR64" s="115"/>
      <c r="HS64" s="115"/>
      <c r="HT64" s="115"/>
      <c r="HU64" s="115"/>
      <c r="HV64" s="115"/>
      <c r="HW64" s="115"/>
      <c r="HX64" s="115"/>
      <c r="HY64" s="115"/>
      <c r="HZ64" s="115"/>
      <c r="IA64" s="115"/>
      <c r="IB64" s="115"/>
      <c r="IC64" s="115"/>
      <c r="ID64" s="115"/>
      <c r="IE64" s="115"/>
      <c r="IF64" s="115"/>
      <c r="IG64" s="115"/>
      <c r="IH64" s="115"/>
      <c r="II64" s="115"/>
      <c r="IJ64" s="115"/>
      <c r="IK64" s="115"/>
      <c r="IL64" s="115"/>
      <c r="IM64" s="115"/>
      <c r="IN64" s="115"/>
    </row>
    <row r="65" spans="1:248" ht="13.9" customHeight="1">
      <c r="A65" s="67">
        <v>42</v>
      </c>
      <c r="B65" s="162"/>
      <c r="C65" s="338" t="s">
        <v>3026</v>
      </c>
      <c r="D65" s="338" t="s">
        <v>3027</v>
      </c>
      <c r="E65" s="338"/>
      <c r="F65" s="338" t="s">
        <v>3026</v>
      </c>
      <c r="G65" s="338" t="s">
        <v>3027</v>
      </c>
      <c r="H65" s="4"/>
      <c r="I65" s="134"/>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5"/>
      <c r="AN65" s="115"/>
      <c r="AO65" s="115"/>
      <c r="AP65" s="115"/>
      <c r="AQ65" s="115"/>
      <c r="AR65" s="115"/>
      <c r="AS65" s="115"/>
      <c r="AT65" s="115"/>
      <c r="AU65" s="115"/>
      <c r="AV65" s="115"/>
      <c r="AW65" s="115"/>
      <c r="AX65" s="115"/>
      <c r="AY65" s="115"/>
      <c r="AZ65" s="115"/>
      <c r="BA65" s="115"/>
      <c r="BB65" s="115"/>
      <c r="BC65" s="115"/>
      <c r="BD65" s="115"/>
      <c r="BE65" s="115"/>
      <c r="BF65" s="115"/>
      <c r="BG65" s="115"/>
      <c r="BH65" s="115"/>
      <c r="BI65" s="115"/>
      <c r="BJ65" s="115"/>
      <c r="BK65" s="115"/>
      <c r="BL65" s="115"/>
      <c r="BM65" s="115"/>
      <c r="BN65" s="115"/>
      <c r="BO65" s="115"/>
      <c r="BP65" s="115"/>
      <c r="BQ65" s="115"/>
      <c r="BR65" s="115"/>
      <c r="BS65" s="115"/>
      <c r="BT65" s="115"/>
      <c r="BU65" s="115"/>
      <c r="BV65" s="115"/>
      <c r="BW65" s="115"/>
      <c r="BX65" s="115"/>
      <c r="BY65" s="115"/>
      <c r="BZ65" s="115"/>
      <c r="CA65" s="115"/>
      <c r="CB65" s="115"/>
      <c r="CC65" s="115"/>
      <c r="CD65" s="115"/>
      <c r="CE65" s="115"/>
      <c r="CF65" s="115"/>
      <c r="CG65" s="115"/>
      <c r="CH65" s="115"/>
      <c r="CI65" s="115"/>
      <c r="CJ65" s="115"/>
      <c r="CK65" s="115"/>
      <c r="CL65" s="115"/>
      <c r="CM65" s="115"/>
      <c r="CN65" s="115"/>
      <c r="CO65" s="115"/>
      <c r="CP65" s="115"/>
      <c r="CQ65" s="115"/>
      <c r="CR65" s="115"/>
      <c r="CS65" s="115"/>
      <c r="CT65" s="115"/>
      <c r="CU65" s="115"/>
      <c r="CV65" s="115"/>
      <c r="CW65" s="115"/>
      <c r="CX65" s="115"/>
      <c r="CY65" s="115"/>
      <c r="CZ65" s="115"/>
      <c r="DA65" s="115"/>
      <c r="DB65" s="115"/>
      <c r="DC65" s="115"/>
      <c r="DD65" s="115"/>
      <c r="DE65" s="115"/>
      <c r="DF65" s="115"/>
      <c r="DG65" s="115"/>
      <c r="DH65" s="115"/>
      <c r="DI65" s="115"/>
      <c r="DJ65" s="115"/>
      <c r="DK65" s="115"/>
      <c r="DL65" s="115"/>
      <c r="DM65" s="115"/>
      <c r="DN65" s="115"/>
      <c r="DO65" s="115"/>
      <c r="DP65" s="115"/>
      <c r="DQ65" s="115"/>
      <c r="DR65" s="115"/>
      <c r="DS65" s="115"/>
      <c r="DT65" s="115"/>
      <c r="DU65" s="115"/>
      <c r="DV65" s="115"/>
      <c r="DW65" s="115"/>
      <c r="DX65" s="115"/>
      <c r="DY65" s="115"/>
      <c r="DZ65" s="115"/>
      <c r="EA65" s="115"/>
      <c r="EB65" s="115"/>
      <c r="EC65" s="115"/>
      <c r="ED65" s="115"/>
      <c r="EE65" s="115"/>
      <c r="EF65" s="115"/>
      <c r="EG65" s="115"/>
      <c r="EH65" s="115"/>
      <c r="EI65" s="115"/>
      <c r="EJ65" s="115"/>
      <c r="EK65" s="115"/>
      <c r="EL65" s="115"/>
      <c r="EM65" s="115"/>
      <c r="EN65" s="115"/>
      <c r="EO65" s="115"/>
      <c r="EP65" s="115"/>
      <c r="EQ65" s="115"/>
      <c r="ER65" s="115"/>
      <c r="ES65" s="115"/>
      <c r="ET65" s="115"/>
      <c r="EU65" s="115"/>
      <c r="EV65" s="115"/>
      <c r="EW65" s="115"/>
      <c r="EX65" s="115"/>
      <c r="EY65" s="115"/>
      <c r="EZ65" s="115"/>
      <c r="FA65" s="115"/>
      <c r="FB65" s="115"/>
      <c r="FC65" s="115"/>
      <c r="FD65" s="115"/>
      <c r="FE65" s="115"/>
      <c r="FF65" s="115"/>
      <c r="FG65" s="115"/>
      <c r="FH65" s="115"/>
      <c r="FI65" s="115"/>
      <c r="FJ65" s="115"/>
      <c r="FK65" s="115"/>
      <c r="FL65" s="115"/>
      <c r="FM65" s="115"/>
      <c r="FN65" s="115"/>
      <c r="FO65" s="115"/>
      <c r="FP65" s="115"/>
      <c r="FQ65" s="115"/>
      <c r="FR65" s="115"/>
      <c r="FS65" s="115"/>
      <c r="FT65" s="115"/>
      <c r="FU65" s="115"/>
      <c r="FV65" s="115"/>
      <c r="FW65" s="115"/>
      <c r="FX65" s="115"/>
      <c r="FY65" s="115"/>
      <c r="FZ65" s="115"/>
      <c r="GA65" s="115"/>
      <c r="GB65" s="115"/>
      <c r="GC65" s="115"/>
      <c r="GD65" s="115"/>
      <c r="GE65" s="115"/>
      <c r="GF65" s="115"/>
      <c r="GG65" s="115"/>
      <c r="GH65" s="115"/>
      <c r="GI65" s="115"/>
      <c r="GJ65" s="115"/>
      <c r="GK65" s="115"/>
      <c r="GL65" s="115"/>
      <c r="GM65" s="115"/>
      <c r="GN65" s="115"/>
      <c r="GO65" s="115"/>
      <c r="GP65" s="115"/>
      <c r="GQ65" s="115"/>
      <c r="GR65" s="115"/>
      <c r="GS65" s="115"/>
      <c r="GT65" s="115"/>
      <c r="GU65" s="115"/>
      <c r="GV65" s="115"/>
      <c r="GW65" s="115"/>
      <c r="GX65" s="115"/>
      <c r="GY65" s="115"/>
      <c r="GZ65" s="115"/>
      <c r="HA65" s="115"/>
      <c r="HB65" s="115"/>
      <c r="HC65" s="115"/>
      <c r="HD65" s="115"/>
      <c r="HE65" s="115"/>
      <c r="HF65" s="115"/>
      <c r="HG65" s="115"/>
      <c r="HH65" s="115"/>
      <c r="HI65" s="115"/>
      <c r="HJ65" s="115"/>
      <c r="HK65" s="115"/>
      <c r="HL65" s="115"/>
      <c r="HM65" s="115"/>
      <c r="HN65" s="115"/>
      <c r="HO65" s="115"/>
      <c r="HP65" s="115"/>
      <c r="HQ65" s="115"/>
      <c r="HR65" s="115"/>
      <c r="HS65" s="115"/>
      <c r="HT65" s="115"/>
      <c r="HU65" s="115"/>
      <c r="HV65" s="115"/>
      <c r="HW65" s="115"/>
      <c r="HX65" s="115"/>
      <c r="HY65" s="115"/>
      <c r="HZ65" s="115"/>
      <c r="IA65" s="115"/>
      <c r="IB65" s="115"/>
      <c r="IC65" s="115"/>
      <c r="ID65" s="115"/>
      <c r="IE65" s="115"/>
      <c r="IF65" s="115"/>
      <c r="IG65" s="115"/>
      <c r="IH65" s="115"/>
      <c r="II65" s="115"/>
      <c r="IJ65" s="115"/>
      <c r="IK65" s="115"/>
      <c r="IL65" s="115"/>
      <c r="IM65" s="115"/>
      <c r="IN65" s="115"/>
    </row>
    <row r="66" spans="1:248" ht="13.9" customHeight="1">
      <c r="A66" s="67">
        <v>43</v>
      </c>
      <c r="B66" s="162"/>
      <c r="C66" s="338">
        <v>2</v>
      </c>
      <c r="D66" s="338">
        <v>1671</v>
      </c>
      <c r="E66" s="338"/>
      <c r="F66" s="1538">
        <v>14</v>
      </c>
      <c r="G66" s="1573">
        <v>0</v>
      </c>
      <c r="H66" s="4"/>
      <c r="I66" s="134"/>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115"/>
      <c r="AU66" s="115"/>
      <c r="AV66" s="115"/>
      <c r="AW66" s="115"/>
      <c r="AX66" s="115"/>
      <c r="AY66" s="115"/>
      <c r="AZ66" s="115"/>
      <c r="BA66" s="115"/>
      <c r="BB66" s="115"/>
      <c r="BC66" s="115"/>
      <c r="BD66" s="115"/>
      <c r="BE66" s="115"/>
      <c r="BF66" s="115"/>
      <c r="BG66" s="115"/>
      <c r="BH66" s="115"/>
      <c r="BI66" s="115"/>
      <c r="BJ66" s="115"/>
      <c r="BK66" s="115"/>
      <c r="BL66" s="115"/>
      <c r="BM66" s="115"/>
      <c r="BN66" s="115"/>
      <c r="BO66" s="115"/>
      <c r="BP66" s="115"/>
      <c r="BQ66" s="115"/>
      <c r="BR66" s="115"/>
      <c r="BS66" s="115"/>
      <c r="BT66" s="115"/>
      <c r="BU66" s="115"/>
      <c r="BV66" s="115"/>
      <c r="BW66" s="115"/>
      <c r="BX66" s="115"/>
      <c r="BY66" s="115"/>
      <c r="BZ66" s="115"/>
      <c r="CA66" s="115"/>
      <c r="CB66" s="115"/>
      <c r="CC66" s="115"/>
      <c r="CD66" s="115"/>
      <c r="CE66" s="115"/>
      <c r="CF66" s="115"/>
      <c r="CG66" s="115"/>
      <c r="CH66" s="115"/>
      <c r="CI66" s="115"/>
      <c r="CJ66" s="115"/>
      <c r="CK66" s="115"/>
      <c r="CL66" s="115"/>
      <c r="CM66" s="115"/>
      <c r="CN66" s="115"/>
      <c r="CO66" s="115"/>
      <c r="CP66" s="115"/>
      <c r="CQ66" s="115"/>
      <c r="CR66" s="115"/>
      <c r="CS66" s="115"/>
      <c r="CT66" s="115"/>
      <c r="CU66" s="115"/>
      <c r="CV66" s="115"/>
      <c r="CW66" s="115"/>
      <c r="CX66" s="115"/>
      <c r="CY66" s="115"/>
      <c r="CZ66" s="115"/>
      <c r="DA66" s="115"/>
      <c r="DB66" s="115"/>
      <c r="DC66" s="115"/>
      <c r="DD66" s="115"/>
      <c r="DE66" s="115"/>
      <c r="DF66" s="115"/>
      <c r="DG66" s="115"/>
      <c r="DH66" s="115"/>
      <c r="DI66" s="115"/>
      <c r="DJ66" s="115"/>
      <c r="DK66" s="115"/>
      <c r="DL66" s="115"/>
      <c r="DM66" s="115"/>
      <c r="DN66" s="115"/>
      <c r="DO66" s="115"/>
      <c r="DP66" s="115"/>
      <c r="DQ66" s="115"/>
      <c r="DR66" s="115"/>
      <c r="DS66" s="115"/>
      <c r="DT66" s="115"/>
      <c r="DU66" s="115"/>
      <c r="DV66" s="115"/>
      <c r="DW66" s="115"/>
      <c r="DX66" s="115"/>
      <c r="DY66" s="115"/>
      <c r="DZ66" s="115"/>
      <c r="EA66" s="115"/>
      <c r="EB66" s="115"/>
      <c r="EC66" s="115"/>
      <c r="ED66" s="115"/>
      <c r="EE66" s="115"/>
      <c r="EF66" s="115"/>
      <c r="EG66" s="115"/>
      <c r="EH66" s="115"/>
      <c r="EI66" s="115"/>
      <c r="EJ66" s="115"/>
      <c r="EK66" s="115"/>
      <c r="EL66" s="115"/>
      <c r="EM66" s="115"/>
      <c r="EN66" s="115"/>
      <c r="EO66" s="115"/>
      <c r="EP66" s="115"/>
      <c r="EQ66" s="115"/>
      <c r="ER66" s="115"/>
      <c r="ES66" s="115"/>
      <c r="ET66" s="115"/>
      <c r="EU66" s="115"/>
      <c r="EV66" s="115"/>
      <c r="EW66" s="115"/>
      <c r="EX66" s="115"/>
      <c r="EY66" s="115"/>
      <c r="EZ66" s="115"/>
      <c r="FA66" s="115"/>
      <c r="FB66" s="115"/>
      <c r="FC66" s="115"/>
      <c r="FD66" s="115"/>
      <c r="FE66" s="115"/>
      <c r="FF66" s="115"/>
      <c r="FG66" s="115"/>
      <c r="FH66" s="115"/>
      <c r="FI66" s="115"/>
      <c r="FJ66" s="115"/>
      <c r="FK66" s="115"/>
      <c r="FL66" s="115"/>
      <c r="FM66" s="115"/>
      <c r="FN66" s="115"/>
      <c r="FO66" s="115"/>
      <c r="FP66" s="115"/>
      <c r="FQ66" s="115"/>
      <c r="FR66" s="115"/>
      <c r="FS66" s="115"/>
      <c r="FT66" s="115"/>
      <c r="FU66" s="115"/>
      <c r="FV66" s="115"/>
      <c r="FW66" s="115"/>
      <c r="FX66" s="115"/>
      <c r="FY66" s="115"/>
      <c r="FZ66" s="115"/>
      <c r="GA66" s="115"/>
      <c r="GB66" s="115"/>
      <c r="GC66" s="115"/>
      <c r="GD66" s="115"/>
      <c r="GE66" s="115"/>
      <c r="GF66" s="115"/>
      <c r="GG66" s="115"/>
      <c r="GH66" s="115"/>
      <c r="GI66" s="115"/>
      <c r="GJ66" s="115"/>
      <c r="GK66" s="115"/>
      <c r="GL66" s="115"/>
      <c r="GM66" s="115"/>
      <c r="GN66" s="115"/>
      <c r="GO66" s="115"/>
      <c r="GP66" s="115"/>
      <c r="GQ66" s="115"/>
      <c r="GR66" s="115"/>
      <c r="GS66" s="115"/>
      <c r="GT66" s="115"/>
      <c r="GU66" s="115"/>
      <c r="GV66" s="115"/>
      <c r="GW66" s="115"/>
      <c r="GX66" s="115"/>
      <c r="GY66" s="115"/>
      <c r="GZ66" s="115"/>
      <c r="HA66" s="115"/>
      <c r="HB66" s="115"/>
      <c r="HC66" s="115"/>
      <c r="HD66" s="115"/>
      <c r="HE66" s="115"/>
      <c r="HF66" s="115"/>
      <c r="HG66" s="115"/>
      <c r="HH66" s="115"/>
      <c r="HI66" s="115"/>
      <c r="HJ66" s="115"/>
      <c r="HK66" s="115"/>
      <c r="HL66" s="115"/>
      <c r="HM66" s="115"/>
      <c r="HN66" s="115"/>
      <c r="HO66" s="115"/>
      <c r="HP66" s="115"/>
      <c r="HQ66" s="115"/>
      <c r="HR66" s="115"/>
      <c r="HS66" s="115"/>
      <c r="HT66" s="115"/>
      <c r="HU66" s="115"/>
      <c r="HV66" s="115"/>
      <c r="HW66" s="115"/>
      <c r="HX66" s="115"/>
      <c r="HY66" s="115"/>
      <c r="HZ66" s="115"/>
      <c r="IA66" s="115"/>
      <c r="IB66" s="115"/>
      <c r="IC66" s="115"/>
      <c r="ID66" s="115"/>
      <c r="IE66" s="115"/>
      <c r="IF66" s="115"/>
      <c r="IG66" s="115"/>
      <c r="IH66" s="115"/>
      <c r="II66" s="115"/>
      <c r="IJ66" s="115"/>
      <c r="IK66" s="115"/>
      <c r="IL66" s="115"/>
      <c r="IM66" s="115"/>
      <c r="IN66" s="115"/>
    </row>
    <row r="67" spans="1:248" ht="13.9" customHeight="1">
      <c r="A67" s="67">
        <v>44</v>
      </c>
      <c r="B67" s="162"/>
      <c r="C67" s="338">
        <v>3</v>
      </c>
      <c r="D67" s="338">
        <v>185</v>
      </c>
      <c r="E67" s="338"/>
      <c r="F67" s="338">
        <v>16</v>
      </c>
      <c r="G67" s="338">
        <v>5448</v>
      </c>
      <c r="H67" s="4"/>
      <c r="I67" s="134"/>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AY67" s="115"/>
      <c r="AZ67" s="115"/>
      <c r="BA67" s="115"/>
      <c r="BB67" s="115"/>
      <c r="BC67" s="115"/>
      <c r="BD67" s="115"/>
      <c r="BE67" s="115"/>
      <c r="BF67" s="115"/>
      <c r="BG67" s="115"/>
      <c r="BH67" s="115"/>
      <c r="BI67" s="115"/>
      <c r="BJ67" s="115"/>
      <c r="BK67" s="115"/>
      <c r="BL67" s="115"/>
      <c r="BM67" s="115"/>
      <c r="BN67" s="115"/>
      <c r="BO67" s="115"/>
      <c r="BP67" s="115"/>
      <c r="BQ67" s="115"/>
      <c r="BR67" s="115"/>
      <c r="BS67" s="115"/>
      <c r="BT67" s="115"/>
      <c r="BU67" s="115"/>
      <c r="BV67" s="115"/>
      <c r="BW67" s="115"/>
      <c r="BX67" s="115"/>
      <c r="BY67" s="115"/>
      <c r="BZ67" s="115"/>
      <c r="CA67" s="115"/>
      <c r="CB67" s="115"/>
      <c r="CC67" s="115"/>
      <c r="CD67" s="115"/>
      <c r="CE67" s="115"/>
      <c r="CF67" s="115"/>
      <c r="CG67" s="115"/>
      <c r="CH67" s="115"/>
      <c r="CI67" s="115"/>
      <c r="CJ67" s="115"/>
      <c r="CK67" s="115"/>
      <c r="CL67" s="115"/>
      <c r="CM67" s="115"/>
      <c r="CN67" s="115"/>
      <c r="CO67" s="115"/>
      <c r="CP67" s="115"/>
      <c r="CQ67" s="115"/>
      <c r="CR67" s="115"/>
      <c r="CS67" s="115"/>
      <c r="CT67" s="115"/>
      <c r="CU67" s="115"/>
      <c r="CV67" s="115"/>
      <c r="CW67" s="115"/>
      <c r="CX67" s="115"/>
      <c r="CY67" s="115"/>
      <c r="CZ67" s="115"/>
      <c r="DA67" s="115"/>
      <c r="DB67" s="115"/>
      <c r="DC67" s="115"/>
      <c r="DD67" s="115"/>
      <c r="DE67" s="115"/>
      <c r="DF67" s="115"/>
      <c r="DG67" s="115"/>
      <c r="DH67" s="115"/>
      <c r="DI67" s="115"/>
      <c r="DJ67" s="115"/>
      <c r="DK67" s="115"/>
      <c r="DL67" s="115"/>
      <c r="DM67" s="115"/>
      <c r="DN67" s="115"/>
      <c r="DO67" s="115"/>
      <c r="DP67" s="115"/>
      <c r="DQ67" s="115"/>
      <c r="DR67" s="115"/>
      <c r="DS67" s="115"/>
      <c r="DT67" s="115"/>
      <c r="DU67" s="115"/>
      <c r="DV67" s="115"/>
      <c r="DW67" s="115"/>
      <c r="DX67" s="115"/>
      <c r="DY67" s="115"/>
      <c r="DZ67" s="115"/>
      <c r="EA67" s="115"/>
      <c r="EB67" s="115"/>
      <c r="EC67" s="115"/>
      <c r="ED67" s="115"/>
      <c r="EE67" s="115"/>
      <c r="EF67" s="115"/>
      <c r="EG67" s="115"/>
      <c r="EH67" s="115"/>
      <c r="EI67" s="115"/>
      <c r="EJ67" s="115"/>
      <c r="EK67" s="115"/>
      <c r="EL67" s="115"/>
      <c r="EM67" s="115"/>
      <c r="EN67" s="115"/>
      <c r="EO67" s="115"/>
      <c r="EP67" s="115"/>
      <c r="EQ67" s="115"/>
      <c r="ER67" s="115"/>
      <c r="ES67" s="115"/>
      <c r="ET67" s="115"/>
      <c r="EU67" s="115"/>
      <c r="EV67" s="115"/>
      <c r="EW67" s="115"/>
      <c r="EX67" s="115"/>
      <c r="EY67" s="115"/>
      <c r="EZ67" s="115"/>
      <c r="FA67" s="115"/>
      <c r="FB67" s="115"/>
      <c r="FC67" s="115"/>
      <c r="FD67" s="115"/>
      <c r="FE67" s="115"/>
      <c r="FF67" s="115"/>
      <c r="FG67" s="115"/>
      <c r="FH67" s="115"/>
      <c r="FI67" s="115"/>
      <c r="FJ67" s="115"/>
      <c r="FK67" s="115"/>
      <c r="FL67" s="115"/>
      <c r="FM67" s="115"/>
      <c r="FN67" s="115"/>
      <c r="FO67" s="115"/>
      <c r="FP67" s="115"/>
      <c r="FQ67" s="115"/>
      <c r="FR67" s="115"/>
      <c r="FS67" s="115"/>
      <c r="FT67" s="115"/>
      <c r="FU67" s="115"/>
      <c r="FV67" s="115"/>
      <c r="FW67" s="115"/>
      <c r="FX67" s="115"/>
      <c r="FY67" s="115"/>
      <c r="FZ67" s="115"/>
      <c r="GA67" s="115"/>
      <c r="GB67" s="115"/>
      <c r="GC67" s="115"/>
      <c r="GD67" s="115"/>
      <c r="GE67" s="115"/>
      <c r="GF67" s="115"/>
      <c r="GG67" s="115"/>
      <c r="GH67" s="115"/>
      <c r="GI67" s="115"/>
      <c r="GJ67" s="115"/>
      <c r="GK67" s="115"/>
      <c r="GL67" s="115"/>
      <c r="GM67" s="115"/>
      <c r="GN67" s="115"/>
      <c r="GO67" s="115"/>
      <c r="GP67" s="115"/>
      <c r="GQ67" s="115"/>
      <c r="GR67" s="115"/>
      <c r="GS67" s="115"/>
      <c r="GT67" s="115"/>
      <c r="GU67" s="115"/>
      <c r="GV67" s="115"/>
      <c r="GW67" s="115"/>
      <c r="GX67" s="115"/>
      <c r="GY67" s="115"/>
      <c r="GZ67" s="115"/>
      <c r="HA67" s="115"/>
      <c r="HB67" s="115"/>
      <c r="HC67" s="115"/>
      <c r="HD67" s="115"/>
      <c r="HE67" s="115"/>
      <c r="HF67" s="115"/>
      <c r="HG67" s="115"/>
      <c r="HH67" s="115"/>
      <c r="HI67" s="115"/>
      <c r="HJ67" s="115"/>
      <c r="HK67" s="115"/>
      <c r="HL67" s="115"/>
      <c r="HM67" s="115"/>
      <c r="HN67" s="115"/>
      <c r="HO67" s="115"/>
      <c r="HP67" s="115"/>
      <c r="HQ67" s="115"/>
      <c r="HR67" s="115"/>
      <c r="HS67" s="115"/>
      <c r="HT67" s="115"/>
      <c r="HU67" s="115"/>
      <c r="HV67" s="115"/>
      <c r="HW67" s="115"/>
      <c r="HX67" s="115"/>
      <c r="HY67" s="115"/>
      <c r="HZ67" s="115"/>
      <c r="IA67" s="115"/>
      <c r="IB67" s="115"/>
      <c r="IC67" s="115"/>
      <c r="ID67" s="115"/>
      <c r="IE67" s="115"/>
      <c r="IF67" s="115"/>
      <c r="IG67" s="115"/>
      <c r="IH67" s="115"/>
      <c r="II67" s="115"/>
      <c r="IJ67" s="115"/>
      <c r="IK67" s="115"/>
      <c r="IL67" s="115"/>
      <c r="IM67" s="115"/>
      <c r="IN67" s="115"/>
    </row>
    <row r="68" spans="1:248" ht="13.9" customHeight="1">
      <c r="A68" s="67">
        <v>45</v>
      </c>
      <c r="B68" s="162"/>
      <c r="C68" s="338">
        <v>4</v>
      </c>
      <c r="D68" s="338">
        <v>2651</v>
      </c>
      <c r="E68" s="338"/>
      <c r="F68" s="338">
        <v>18</v>
      </c>
      <c r="G68" s="1574">
        <v>0</v>
      </c>
      <c r="H68" s="4"/>
      <c r="I68" s="134"/>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115"/>
      <c r="AL68" s="115"/>
      <c r="AM68" s="115"/>
      <c r="AN68" s="115"/>
      <c r="AO68" s="115"/>
      <c r="AP68" s="115"/>
      <c r="AQ68" s="115"/>
      <c r="AR68" s="115"/>
      <c r="AS68" s="115"/>
      <c r="AT68" s="115"/>
      <c r="AU68" s="115"/>
      <c r="AV68" s="115"/>
      <c r="AW68" s="115"/>
      <c r="AX68" s="115"/>
      <c r="AY68" s="115"/>
      <c r="AZ68" s="115"/>
      <c r="BA68" s="115"/>
      <c r="BB68" s="115"/>
      <c r="BC68" s="115"/>
      <c r="BD68" s="115"/>
      <c r="BE68" s="115"/>
      <c r="BF68" s="115"/>
      <c r="BG68" s="115"/>
      <c r="BH68" s="115"/>
      <c r="BI68" s="115"/>
      <c r="BJ68" s="115"/>
      <c r="BK68" s="115"/>
      <c r="BL68" s="115"/>
      <c r="BM68" s="115"/>
      <c r="BN68" s="115"/>
      <c r="BO68" s="115"/>
      <c r="BP68" s="115"/>
      <c r="BQ68" s="115"/>
      <c r="BR68" s="115"/>
      <c r="BS68" s="115"/>
      <c r="BT68" s="115"/>
      <c r="BU68" s="115"/>
      <c r="BV68" s="115"/>
      <c r="BW68" s="115"/>
      <c r="BX68" s="115"/>
      <c r="BY68" s="115"/>
      <c r="BZ68" s="115"/>
      <c r="CA68" s="115"/>
      <c r="CB68" s="115"/>
      <c r="CC68" s="115"/>
      <c r="CD68" s="115"/>
      <c r="CE68" s="115"/>
      <c r="CF68" s="115"/>
      <c r="CG68" s="115"/>
      <c r="CH68" s="115"/>
      <c r="CI68" s="115"/>
      <c r="CJ68" s="115"/>
      <c r="CK68" s="115"/>
      <c r="CL68" s="115"/>
      <c r="CM68" s="115"/>
      <c r="CN68" s="115"/>
      <c r="CO68" s="115"/>
      <c r="CP68" s="115"/>
      <c r="CQ68" s="115"/>
      <c r="CR68" s="115"/>
      <c r="CS68" s="115"/>
      <c r="CT68" s="115"/>
      <c r="CU68" s="115"/>
      <c r="CV68" s="115"/>
      <c r="CW68" s="115"/>
      <c r="CX68" s="115"/>
      <c r="CY68" s="115"/>
      <c r="CZ68" s="115"/>
      <c r="DA68" s="115"/>
      <c r="DB68" s="115"/>
      <c r="DC68" s="115"/>
      <c r="DD68" s="115"/>
      <c r="DE68" s="115"/>
      <c r="DF68" s="115"/>
      <c r="DG68" s="115"/>
      <c r="DH68" s="115"/>
      <c r="DI68" s="115"/>
      <c r="DJ68" s="115"/>
      <c r="DK68" s="115"/>
      <c r="DL68" s="115"/>
      <c r="DM68" s="115"/>
      <c r="DN68" s="115"/>
      <c r="DO68" s="115"/>
      <c r="DP68" s="115"/>
      <c r="DQ68" s="115"/>
      <c r="DR68" s="115"/>
      <c r="DS68" s="115"/>
      <c r="DT68" s="115"/>
      <c r="DU68" s="115"/>
      <c r="DV68" s="115"/>
      <c r="DW68" s="115"/>
      <c r="DX68" s="115"/>
      <c r="DY68" s="115"/>
      <c r="DZ68" s="115"/>
      <c r="EA68" s="115"/>
      <c r="EB68" s="115"/>
      <c r="EC68" s="115"/>
      <c r="ED68" s="115"/>
      <c r="EE68" s="115"/>
      <c r="EF68" s="115"/>
      <c r="EG68" s="115"/>
      <c r="EH68" s="115"/>
      <c r="EI68" s="115"/>
      <c r="EJ68" s="115"/>
      <c r="EK68" s="115"/>
      <c r="EL68" s="115"/>
      <c r="EM68" s="115"/>
      <c r="EN68" s="115"/>
      <c r="EO68" s="115"/>
      <c r="EP68" s="115"/>
      <c r="EQ68" s="115"/>
      <c r="ER68" s="115"/>
      <c r="ES68" s="115"/>
      <c r="ET68" s="115"/>
      <c r="EU68" s="115"/>
      <c r="EV68" s="115"/>
      <c r="EW68" s="115"/>
      <c r="EX68" s="115"/>
      <c r="EY68" s="115"/>
      <c r="EZ68" s="115"/>
      <c r="FA68" s="115"/>
      <c r="FB68" s="115"/>
      <c r="FC68" s="115"/>
      <c r="FD68" s="115"/>
      <c r="FE68" s="115"/>
      <c r="FF68" s="115"/>
      <c r="FG68" s="115"/>
      <c r="FH68" s="115"/>
      <c r="FI68" s="115"/>
      <c r="FJ68" s="115"/>
      <c r="FK68" s="115"/>
      <c r="FL68" s="115"/>
      <c r="FM68" s="115"/>
      <c r="FN68" s="115"/>
      <c r="FO68" s="115"/>
      <c r="FP68" s="115"/>
      <c r="FQ68" s="115"/>
      <c r="FR68" s="115"/>
      <c r="FS68" s="115"/>
      <c r="FT68" s="115"/>
      <c r="FU68" s="115"/>
      <c r="FV68" s="115"/>
      <c r="FW68" s="115"/>
      <c r="FX68" s="115"/>
      <c r="FY68" s="115"/>
      <c r="FZ68" s="115"/>
      <c r="GA68" s="115"/>
      <c r="GB68" s="115"/>
      <c r="GC68" s="115"/>
      <c r="GD68" s="115"/>
      <c r="GE68" s="115"/>
      <c r="GF68" s="115"/>
      <c r="GG68" s="115"/>
      <c r="GH68" s="115"/>
      <c r="GI68" s="115"/>
      <c r="GJ68" s="115"/>
      <c r="GK68" s="115"/>
      <c r="GL68" s="115"/>
      <c r="GM68" s="115"/>
      <c r="GN68" s="115"/>
      <c r="GO68" s="115"/>
      <c r="GP68" s="115"/>
      <c r="GQ68" s="115"/>
      <c r="GR68" s="115"/>
      <c r="GS68" s="115"/>
      <c r="GT68" s="115"/>
      <c r="GU68" s="115"/>
      <c r="GV68" s="115"/>
      <c r="GW68" s="115"/>
      <c r="GX68" s="115"/>
      <c r="GY68" s="115"/>
      <c r="GZ68" s="115"/>
      <c r="HA68" s="115"/>
      <c r="HB68" s="115"/>
      <c r="HC68" s="115"/>
      <c r="HD68" s="115"/>
      <c r="HE68" s="115"/>
      <c r="HF68" s="115"/>
      <c r="HG68" s="115"/>
      <c r="HH68" s="115"/>
      <c r="HI68" s="115"/>
      <c r="HJ68" s="115"/>
      <c r="HK68" s="115"/>
      <c r="HL68" s="115"/>
      <c r="HM68" s="115"/>
      <c r="HN68" s="115"/>
      <c r="HO68" s="115"/>
      <c r="HP68" s="115"/>
      <c r="HQ68" s="115"/>
      <c r="HR68" s="115"/>
      <c r="HS68" s="115"/>
      <c r="HT68" s="115"/>
      <c r="HU68" s="115"/>
      <c r="HV68" s="115"/>
      <c r="HW68" s="115"/>
      <c r="HX68" s="115"/>
      <c r="HY68" s="115"/>
      <c r="HZ68" s="115"/>
      <c r="IA68" s="115"/>
      <c r="IB68" s="115"/>
      <c r="IC68" s="115"/>
      <c r="ID68" s="115"/>
      <c r="IE68" s="115"/>
      <c r="IF68" s="115"/>
      <c r="IG68" s="115"/>
      <c r="IH68" s="115"/>
      <c r="II68" s="115"/>
      <c r="IJ68" s="115"/>
      <c r="IK68" s="115"/>
      <c r="IL68" s="115"/>
      <c r="IM68" s="115"/>
      <c r="IN68" s="115"/>
    </row>
    <row r="69" spans="1:248" ht="13.9" customHeight="1">
      <c r="A69" s="67">
        <v>46</v>
      </c>
      <c r="B69" s="162"/>
      <c r="C69" s="338">
        <v>6</v>
      </c>
      <c r="D69" s="338">
        <v>3121</v>
      </c>
      <c r="E69" s="338"/>
      <c r="F69" s="338">
        <v>20</v>
      </c>
      <c r="G69" s="338">
        <v>55672</v>
      </c>
      <c r="H69" s="4"/>
      <c r="I69" s="134"/>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c r="AV69" s="115"/>
      <c r="AW69" s="115"/>
      <c r="AX69" s="115"/>
      <c r="AY69" s="115"/>
      <c r="AZ69" s="115"/>
      <c r="BA69" s="115"/>
      <c r="BB69" s="115"/>
      <c r="BC69" s="115"/>
      <c r="BD69" s="115"/>
      <c r="BE69" s="115"/>
      <c r="BF69" s="115"/>
      <c r="BG69" s="115"/>
      <c r="BH69" s="115"/>
      <c r="BI69" s="115"/>
      <c r="BJ69" s="115"/>
      <c r="BK69" s="115"/>
      <c r="BL69" s="115"/>
      <c r="BM69" s="115"/>
      <c r="BN69" s="115"/>
      <c r="BO69" s="115"/>
      <c r="BP69" s="115"/>
      <c r="BQ69" s="115"/>
      <c r="BR69" s="115"/>
      <c r="BS69" s="115"/>
      <c r="BT69" s="115"/>
      <c r="BU69" s="115"/>
      <c r="BV69" s="115"/>
      <c r="BW69" s="115"/>
      <c r="BX69" s="115"/>
      <c r="BY69" s="115"/>
      <c r="BZ69" s="115"/>
      <c r="CA69" s="115"/>
      <c r="CB69" s="115"/>
      <c r="CC69" s="115"/>
      <c r="CD69" s="115"/>
      <c r="CE69" s="115"/>
      <c r="CF69" s="115"/>
      <c r="CG69" s="115"/>
      <c r="CH69" s="115"/>
      <c r="CI69" s="115"/>
      <c r="CJ69" s="115"/>
      <c r="CK69" s="115"/>
      <c r="CL69" s="115"/>
      <c r="CM69" s="115"/>
      <c r="CN69" s="115"/>
      <c r="CO69" s="115"/>
      <c r="CP69" s="115"/>
      <c r="CQ69" s="115"/>
      <c r="CR69" s="115"/>
      <c r="CS69" s="115"/>
      <c r="CT69" s="115"/>
      <c r="CU69" s="115"/>
      <c r="CV69" s="115"/>
      <c r="CW69" s="115"/>
      <c r="CX69" s="115"/>
      <c r="CY69" s="115"/>
      <c r="CZ69" s="115"/>
      <c r="DA69" s="115"/>
      <c r="DB69" s="115"/>
      <c r="DC69" s="115"/>
      <c r="DD69" s="115"/>
      <c r="DE69" s="115"/>
      <c r="DF69" s="115"/>
      <c r="DG69" s="115"/>
      <c r="DH69" s="115"/>
      <c r="DI69" s="115"/>
      <c r="DJ69" s="115"/>
      <c r="DK69" s="115"/>
      <c r="DL69" s="115"/>
      <c r="DM69" s="115"/>
      <c r="DN69" s="115"/>
      <c r="DO69" s="115"/>
      <c r="DP69" s="115"/>
      <c r="DQ69" s="115"/>
      <c r="DR69" s="115"/>
      <c r="DS69" s="115"/>
      <c r="DT69" s="115"/>
      <c r="DU69" s="115"/>
      <c r="DV69" s="115"/>
      <c r="DW69" s="115"/>
      <c r="DX69" s="115"/>
      <c r="DY69" s="115"/>
      <c r="DZ69" s="115"/>
      <c r="EA69" s="115"/>
      <c r="EB69" s="115"/>
      <c r="EC69" s="115"/>
      <c r="ED69" s="115"/>
      <c r="EE69" s="115"/>
      <c r="EF69" s="115"/>
      <c r="EG69" s="115"/>
      <c r="EH69" s="115"/>
      <c r="EI69" s="115"/>
      <c r="EJ69" s="115"/>
      <c r="EK69" s="115"/>
      <c r="EL69" s="115"/>
      <c r="EM69" s="115"/>
      <c r="EN69" s="115"/>
      <c r="EO69" s="115"/>
      <c r="EP69" s="115"/>
      <c r="EQ69" s="115"/>
      <c r="ER69" s="115"/>
      <c r="ES69" s="115"/>
      <c r="ET69" s="115"/>
      <c r="EU69" s="115"/>
      <c r="EV69" s="115"/>
      <c r="EW69" s="115"/>
      <c r="EX69" s="115"/>
      <c r="EY69" s="115"/>
      <c r="EZ69" s="115"/>
      <c r="FA69" s="115"/>
      <c r="FB69" s="115"/>
      <c r="FC69" s="115"/>
      <c r="FD69" s="115"/>
      <c r="FE69" s="115"/>
      <c r="FF69" s="115"/>
      <c r="FG69" s="115"/>
      <c r="FH69" s="115"/>
      <c r="FI69" s="115"/>
      <c r="FJ69" s="115"/>
      <c r="FK69" s="115"/>
      <c r="FL69" s="115"/>
      <c r="FM69" s="115"/>
      <c r="FN69" s="115"/>
      <c r="FO69" s="115"/>
      <c r="FP69" s="115"/>
      <c r="FQ69" s="115"/>
      <c r="FR69" s="115"/>
      <c r="FS69" s="115"/>
      <c r="FT69" s="115"/>
      <c r="FU69" s="115"/>
      <c r="FV69" s="115"/>
      <c r="FW69" s="115"/>
      <c r="FX69" s="115"/>
      <c r="FY69" s="115"/>
      <c r="FZ69" s="115"/>
      <c r="GA69" s="115"/>
      <c r="GB69" s="115"/>
      <c r="GC69" s="115"/>
      <c r="GD69" s="115"/>
      <c r="GE69" s="115"/>
      <c r="GF69" s="115"/>
      <c r="GG69" s="115"/>
      <c r="GH69" s="115"/>
      <c r="GI69" s="115"/>
      <c r="GJ69" s="115"/>
      <c r="GK69" s="115"/>
      <c r="GL69" s="115"/>
      <c r="GM69" s="115"/>
      <c r="GN69" s="115"/>
      <c r="GO69" s="115"/>
      <c r="GP69" s="115"/>
      <c r="GQ69" s="115"/>
      <c r="GR69" s="115"/>
      <c r="GS69" s="115"/>
      <c r="GT69" s="115"/>
      <c r="GU69" s="115"/>
      <c r="GV69" s="115"/>
      <c r="GW69" s="115"/>
      <c r="GX69" s="115"/>
      <c r="GY69" s="115"/>
      <c r="GZ69" s="115"/>
      <c r="HA69" s="115"/>
      <c r="HB69" s="115"/>
      <c r="HC69" s="115"/>
      <c r="HD69" s="115"/>
      <c r="HE69" s="115"/>
      <c r="HF69" s="115"/>
      <c r="HG69" s="115"/>
      <c r="HH69" s="115"/>
      <c r="HI69" s="115"/>
      <c r="HJ69" s="115"/>
      <c r="HK69" s="115"/>
      <c r="HL69" s="115"/>
      <c r="HM69" s="115"/>
      <c r="HN69" s="115"/>
      <c r="HO69" s="115"/>
      <c r="HP69" s="115"/>
      <c r="HQ69" s="115"/>
      <c r="HR69" s="115"/>
      <c r="HS69" s="115"/>
      <c r="HT69" s="115"/>
      <c r="HU69" s="115"/>
      <c r="HV69" s="115"/>
      <c r="HW69" s="115"/>
      <c r="HX69" s="115"/>
      <c r="HY69" s="115"/>
      <c r="HZ69" s="115"/>
      <c r="IA69" s="115"/>
      <c r="IB69" s="115"/>
      <c r="IC69" s="115"/>
      <c r="ID69" s="115"/>
      <c r="IE69" s="115"/>
      <c r="IF69" s="115"/>
      <c r="IG69" s="115"/>
      <c r="IH69" s="115"/>
      <c r="II69" s="115"/>
      <c r="IJ69" s="115"/>
      <c r="IK69" s="115"/>
      <c r="IL69" s="115"/>
      <c r="IM69" s="115"/>
      <c r="IN69" s="115"/>
    </row>
    <row r="70" spans="1:248" ht="13.9" customHeight="1">
      <c r="A70" s="67">
        <v>47</v>
      </c>
      <c r="B70" s="162"/>
      <c r="C70" s="338">
        <v>8</v>
      </c>
      <c r="D70" s="338">
        <v>4696</v>
      </c>
      <c r="E70" s="338"/>
      <c r="F70" s="338">
        <v>22</v>
      </c>
      <c r="G70" s="1574">
        <v>0</v>
      </c>
      <c r="H70" s="4"/>
      <c r="I70" s="134"/>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115"/>
      <c r="AJ70" s="115"/>
      <c r="AK70" s="115"/>
      <c r="AL70" s="115"/>
      <c r="AM70" s="115"/>
      <c r="AN70" s="115"/>
      <c r="AO70" s="115"/>
      <c r="AP70" s="115"/>
      <c r="AQ70" s="115"/>
      <c r="AR70" s="115"/>
      <c r="AS70" s="115"/>
      <c r="AT70" s="115"/>
      <c r="AU70" s="115"/>
      <c r="AV70" s="115"/>
      <c r="AW70" s="115"/>
      <c r="AX70" s="115"/>
      <c r="AY70" s="115"/>
      <c r="AZ70" s="115"/>
      <c r="BA70" s="115"/>
      <c r="BB70" s="115"/>
      <c r="BC70" s="115"/>
      <c r="BD70" s="115"/>
      <c r="BE70" s="115"/>
      <c r="BF70" s="115"/>
      <c r="BG70" s="115"/>
      <c r="BH70" s="115"/>
      <c r="BI70" s="115"/>
      <c r="BJ70" s="115"/>
      <c r="BK70" s="115"/>
      <c r="BL70" s="115"/>
      <c r="BM70" s="115"/>
      <c r="BN70" s="115"/>
      <c r="BO70" s="115"/>
      <c r="BP70" s="115"/>
      <c r="BQ70" s="115"/>
      <c r="BR70" s="115"/>
      <c r="BS70" s="115"/>
      <c r="BT70" s="115"/>
      <c r="BU70" s="115"/>
      <c r="BV70" s="115"/>
      <c r="BW70" s="115"/>
      <c r="BX70" s="115"/>
      <c r="BY70" s="115"/>
      <c r="BZ70" s="115"/>
      <c r="CA70" s="115"/>
      <c r="CB70" s="115"/>
      <c r="CC70" s="115"/>
      <c r="CD70" s="115"/>
      <c r="CE70" s="115"/>
      <c r="CF70" s="115"/>
      <c r="CG70" s="115"/>
      <c r="CH70" s="115"/>
      <c r="CI70" s="115"/>
      <c r="CJ70" s="115"/>
      <c r="CK70" s="115"/>
      <c r="CL70" s="115"/>
      <c r="CM70" s="115"/>
      <c r="CN70" s="115"/>
      <c r="CO70" s="115"/>
      <c r="CP70" s="115"/>
      <c r="CQ70" s="115"/>
      <c r="CR70" s="115"/>
      <c r="CS70" s="115"/>
      <c r="CT70" s="115"/>
      <c r="CU70" s="115"/>
      <c r="CV70" s="115"/>
      <c r="CW70" s="115"/>
      <c r="CX70" s="115"/>
      <c r="CY70" s="115"/>
      <c r="CZ70" s="115"/>
      <c r="DA70" s="115"/>
      <c r="DB70" s="115"/>
      <c r="DC70" s="115"/>
      <c r="DD70" s="115"/>
      <c r="DE70" s="115"/>
      <c r="DF70" s="115"/>
      <c r="DG70" s="115"/>
      <c r="DH70" s="115"/>
      <c r="DI70" s="115"/>
      <c r="DJ70" s="115"/>
      <c r="DK70" s="115"/>
      <c r="DL70" s="115"/>
      <c r="DM70" s="115"/>
      <c r="DN70" s="115"/>
      <c r="DO70" s="115"/>
      <c r="DP70" s="115"/>
      <c r="DQ70" s="115"/>
      <c r="DR70" s="115"/>
      <c r="DS70" s="115"/>
      <c r="DT70" s="115"/>
      <c r="DU70" s="115"/>
      <c r="DV70" s="115"/>
      <c r="DW70" s="115"/>
      <c r="DX70" s="115"/>
      <c r="DY70" s="115"/>
      <c r="DZ70" s="115"/>
      <c r="EA70" s="115"/>
      <c r="EB70" s="115"/>
      <c r="EC70" s="115"/>
      <c r="ED70" s="115"/>
      <c r="EE70" s="115"/>
      <c r="EF70" s="115"/>
      <c r="EG70" s="115"/>
      <c r="EH70" s="115"/>
      <c r="EI70" s="115"/>
      <c r="EJ70" s="115"/>
      <c r="EK70" s="115"/>
      <c r="EL70" s="115"/>
      <c r="EM70" s="115"/>
      <c r="EN70" s="115"/>
      <c r="EO70" s="115"/>
      <c r="EP70" s="115"/>
      <c r="EQ70" s="115"/>
      <c r="ER70" s="115"/>
      <c r="ES70" s="115"/>
      <c r="ET70" s="115"/>
      <c r="EU70" s="115"/>
      <c r="EV70" s="115"/>
      <c r="EW70" s="115"/>
      <c r="EX70" s="115"/>
      <c r="EY70" s="115"/>
      <c r="EZ70" s="115"/>
      <c r="FA70" s="115"/>
      <c r="FB70" s="115"/>
      <c r="FC70" s="115"/>
      <c r="FD70" s="115"/>
      <c r="FE70" s="115"/>
      <c r="FF70" s="115"/>
      <c r="FG70" s="115"/>
      <c r="FH70" s="115"/>
      <c r="FI70" s="115"/>
      <c r="FJ70" s="115"/>
      <c r="FK70" s="115"/>
      <c r="FL70" s="115"/>
      <c r="FM70" s="115"/>
      <c r="FN70" s="115"/>
      <c r="FO70" s="115"/>
      <c r="FP70" s="115"/>
      <c r="FQ70" s="115"/>
      <c r="FR70" s="115"/>
      <c r="FS70" s="115"/>
      <c r="FT70" s="115"/>
      <c r="FU70" s="115"/>
      <c r="FV70" s="115"/>
      <c r="FW70" s="115"/>
      <c r="FX70" s="115"/>
      <c r="FY70" s="115"/>
      <c r="FZ70" s="115"/>
      <c r="GA70" s="115"/>
      <c r="GB70" s="115"/>
      <c r="GC70" s="115"/>
      <c r="GD70" s="115"/>
      <c r="GE70" s="115"/>
      <c r="GF70" s="115"/>
      <c r="GG70" s="115"/>
      <c r="GH70" s="115"/>
      <c r="GI70" s="115"/>
      <c r="GJ70" s="115"/>
      <c r="GK70" s="115"/>
      <c r="GL70" s="115"/>
      <c r="GM70" s="115"/>
      <c r="GN70" s="115"/>
      <c r="GO70" s="115"/>
      <c r="GP70" s="115"/>
      <c r="GQ70" s="115"/>
      <c r="GR70" s="115"/>
      <c r="GS70" s="115"/>
      <c r="GT70" s="115"/>
      <c r="GU70" s="115"/>
      <c r="GV70" s="115"/>
      <c r="GW70" s="115"/>
      <c r="GX70" s="115"/>
      <c r="GY70" s="115"/>
      <c r="GZ70" s="115"/>
      <c r="HA70" s="115"/>
      <c r="HB70" s="115"/>
      <c r="HC70" s="115"/>
      <c r="HD70" s="115"/>
      <c r="HE70" s="115"/>
      <c r="HF70" s="115"/>
      <c r="HG70" s="115"/>
      <c r="HH70" s="115"/>
      <c r="HI70" s="115"/>
      <c r="HJ70" s="115"/>
      <c r="HK70" s="115"/>
      <c r="HL70" s="115"/>
      <c r="HM70" s="115"/>
      <c r="HN70" s="115"/>
      <c r="HO70" s="115"/>
      <c r="HP70" s="115"/>
      <c r="HQ70" s="115"/>
      <c r="HR70" s="115"/>
      <c r="HS70" s="115"/>
      <c r="HT70" s="115"/>
      <c r="HU70" s="115"/>
      <c r="HV70" s="115"/>
      <c r="HW70" s="115"/>
      <c r="HX70" s="115"/>
      <c r="HY70" s="115"/>
      <c r="HZ70" s="115"/>
      <c r="IA70" s="115"/>
      <c r="IB70" s="115"/>
      <c r="IC70" s="115"/>
      <c r="ID70" s="115"/>
      <c r="IE70" s="115"/>
      <c r="IF70" s="115"/>
      <c r="IG70" s="115"/>
      <c r="IH70" s="115"/>
      <c r="II70" s="115"/>
      <c r="IJ70" s="115"/>
      <c r="IK70" s="115"/>
      <c r="IL70" s="115"/>
      <c r="IM70" s="115"/>
      <c r="IN70" s="115"/>
    </row>
    <row r="71" spans="1:248" ht="13.9" customHeight="1">
      <c r="A71" s="67">
        <v>48</v>
      </c>
      <c r="B71" s="162"/>
      <c r="C71" s="338">
        <v>10</v>
      </c>
      <c r="D71" s="338">
        <v>81</v>
      </c>
      <c r="E71" s="338"/>
      <c r="F71" s="338">
        <v>24</v>
      </c>
      <c r="G71" s="1574">
        <v>0</v>
      </c>
      <c r="H71" s="4"/>
      <c r="I71" s="134"/>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115"/>
      <c r="AJ71" s="115"/>
      <c r="AK71" s="115"/>
      <c r="AL71" s="115"/>
      <c r="AM71" s="115"/>
      <c r="AN71" s="115"/>
      <c r="AO71" s="115"/>
      <c r="AP71" s="115"/>
      <c r="AQ71" s="115"/>
      <c r="AR71" s="115"/>
      <c r="AS71" s="115"/>
      <c r="AT71" s="115"/>
      <c r="AU71" s="115"/>
      <c r="AV71" s="115"/>
      <c r="AW71" s="115"/>
      <c r="AX71" s="115"/>
      <c r="AY71" s="115"/>
      <c r="AZ71" s="115"/>
      <c r="BA71" s="115"/>
      <c r="BB71" s="115"/>
      <c r="BC71" s="115"/>
      <c r="BD71" s="115"/>
      <c r="BE71" s="115"/>
      <c r="BF71" s="115"/>
      <c r="BG71" s="115"/>
      <c r="BH71" s="115"/>
      <c r="BI71" s="115"/>
      <c r="BJ71" s="115"/>
      <c r="BK71" s="115"/>
      <c r="BL71" s="115"/>
      <c r="BM71" s="115"/>
      <c r="BN71" s="115"/>
      <c r="BO71" s="115"/>
      <c r="BP71" s="115"/>
      <c r="BQ71" s="115"/>
      <c r="BR71" s="115"/>
      <c r="BS71" s="115"/>
      <c r="BT71" s="115"/>
      <c r="BU71" s="115"/>
      <c r="BV71" s="115"/>
      <c r="BW71" s="115"/>
      <c r="BX71" s="115"/>
      <c r="BY71" s="115"/>
      <c r="BZ71" s="115"/>
      <c r="CA71" s="115"/>
      <c r="CB71" s="115"/>
      <c r="CC71" s="115"/>
      <c r="CD71" s="115"/>
      <c r="CE71" s="115"/>
      <c r="CF71" s="115"/>
      <c r="CG71" s="115"/>
      <c r="CH71" s="115"/>
      <c r="CI71" s="115"/>
      <c r="CJ71" s="115"/>
      <c r="CK71" s="115"/>
      <c r="CL71" s="115"/>
      <c r="CM71" s="115"/>
      <c r="CN71" s="115"/>
      <c r="CO71" s="115"/>
      <c r="CP71" s="115"/>
      <c r="CQ71" s="115"/>
      <c r="CR71" s="115"/>
      <c r="CS71" s="115"/>
      <c r="CT71" s="115"/>
      <c r="CU71" s="115"/>
      <c r="CV71" s="115"/>
      <c r="CW71" s="115"/>
      <c r="CX71" s="115"/>
      <c r="CY71" s="115"/>
      <c r="CZ71" s="115"/>
      <c r="DA71" s="115"/>
      <c r="DB71" s="115"/>
      <c r="DC71" s="115"/>
      <c r="DD71" s="115"/>
      <c r="DE71" s="115"/>
      <c r="DF71" s="115"/>
      <c r="DG71" s="115"/>
      <c r="DH71" s="115"/>
      <c r="DI71" s="115"/>
      <c r="DJ71" s="115"/>
      <c r="DK71" s="115"/>
      <c r="DL71" s="115"/>
      <c r="DM71" s="115"/>
      <c r="DN71" s="115"/>
      <c r="DO71" s="115"/>
      <c r="DP71" s="115"/>
      <c r="DQ71" s="115"/>
      <c r="DR71" s="115"/>
      <c r="DS71" s="115"/>
      <c r="DT71" s="115"/>
      <c r="DU71" s="115"/>
      <c r="DV71" s="115"/>
      <c r="DW71" s="115"/>
      <c r="DX71" s="115"/>
      <c r="DY71" s="115"/>
      <c r="DZ71" s="115"/>
      <c r="EA71" s="115"/>
      <c r="EB71" s="115"/>
      <c r="EC71" s="115"/>
      <c r="ED71" s="115"/>
      <c r="EE71" s="115"/>
      <c r="EF71" s="115"/>
      <c r="EG71" s="115"/>
      <c r="EH71" s="115"/>
      <c r="EI71" s="115"/>
      <c r="EJ71" s="115"/>
      <c r="EK71" s="115"/>
      <c r="EL71" s="115"/>
      <c r="EM71" s="115"/>
      <c r="EN71" s="115"/>
      <c r="EO71" s="115"/>
      <c r="EP71" s="115"/>
      <c r="EQ71" s="115"/>
      <c r="ER71" s="115"/>
      <c r="ES71" s="115"/>
      <c r="ET71" s="115"/>
      <c r="EU71" s="115"/>
      <c r="EV71" s="115"/>
      <c r="EW71" s="115"/>
      <c r="EX71" s="115"/>
      <c r="EY71" s="115"/>
      <c r="EZ71" s="115"/>
      <c r="FA71" s="115"/>
      <c r="FB71" s="115"/>
      <c r="FC71" s="115"/>
      <c r="FD71" s="115"/>
      <c r="FE71" s="115"/>
      <c r="FF71" s="115"/>
      <c r="FG71" s="115"/>
      <c r="FH71" s="115"/>
      <c r="FI71" s="115"/>
      <c r="FJ71" s="115"/>
      <c r="FK71" s="115"/>
      <c r="FL71" s="115"/>
      <c r="FM71" s="115"/>
      <c r="FN71" s="115"/>
      <c r="FO71" s="115"/>
      <c r="FP71" s="115"/>
      <c r="FQ71" s="115"/>
      <c r="FR71" s="115"/>
      <c r="FS71" s="115"/>
      <c r="FT71" s="115"/>
      <c r="FU71" s="115"/>
      <c r="FV71" s="115"/>
      <c r="FW71" s="115"/>
      <c r="FX71" s="115"/>
      <c r="FY71" s="115"/>
      <c r="FZ71" s="115"/>
      <c r="GA71" s="115"/>
      <c r="GB71" s="115"/>
      <c r="GC71" s="115"/>
      <c r="GD71" s="115"/>
      <c r="GE71" s="115"/>
      <c r="GF71" s="115"/>
      <c r="GG71" s="115"/>
      <c r="GH71" s="115"/>
      <c r="GI71" s="115"/>
      <c r="GJ71" s="115"/>
      <c r="GK71" s="115"/>
      <c r="GL71" s="115"/>
      <c r="GM71" s="115"/>
      <c r="GN71" s="115"/>
      <c r="GO71" s="115"/>
      <c r="GP71" s="115"/>
      <c r="GQ71" s="115"/>
      <c r="GR71" s="115"/>
      <c r="GS71" s="115"/>
      <c r="GT71" s="115"/>
      <c r="GU71" s="115"/>
      <c r="GV71" s="115"/>
      <c r="GW71" s="115"/>
      <c r="GX71" s="115"/>
      <c r="GY71" s="115"/>
      <c r="GZ71" s="115"/>
      <c r="HA71" s="115"/>
      <c r="HB71" s="115"/>
      <c r="HC71" s="115"/>
      <c r="HD71" s="115"/>
      <c r="HE71" s="115"/>
      <c r="HF71" s="115"/>
      <c r="HG71" s="115"/>
      <c r="HH71" s="115"/>
      <c r="HI71" s="115"/>
      <c r="HJ71" s="115"/>
      <c r="HK71" s="115"/>
      <c r="HL71" s="115"/>
      <c r="HM71" s="115"/>
      <c r="HN71" s="115"/>
      <c r="HO71" s="115"/>
      <c r="HP71" s="115"/>
      <c r="HQ71" s="115"/>
      <c r="HR71" s="115"/>
      <c r="HS71" s="115"/>
      <c r="HT71" s="115"/>
      <c r="HU71" s="115"/>
      <c r="HV71" s="115"/>
      <c r="HW71" s="115"/>
      <c r="HX71" s="115"/>
      <c r="HY71" s="115"/>
      <c r="HZ71" s="115"/>
      <c r="IA71" s="115"/>
      <c r="IB71" s="115"/>
      <c r="IC71" s="115"/>
      <c r="ID71" s="115"/>
      <c r="IE71" s="115"/>
      <c r="IF71" s="115"/>
      <c r="IG71" s="115"/>
      <c r="IH71" s="115"/>
      <c r="II71" s="115"/>
      <c r="IJ71" s="115"/>
      <c r="IK71" s="115"/>
      <c r="IL71" s="115"/>
      <c r="IM71" s="115"/>
      <c r="IN71" s="115"/>
    </row>
    <row r="72" spans="1:248" ht="13.9" customHeight="1">
      <c r="A72" s="67">
        <v>49</v>
      </c>
      <c r="B72" s="162"/>
      <c r="C72" s="338">
        <v>12</v>
      </c>
      <c r="D72" s="338">
        <v>47671</v>
      </c>
      <c r="E72" s="338"/>
      <c r="F72" s="338">
        <v>36</v>
      </c>
      <c r="G72" s="338">
        <v>15987</v>
      </c>
      <c r="H72" s="4"/>
      <c r="I72" s="134"/>
      <c r="J72" s="115"/>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5"/>
      <c r="AH72" s="115"/>
      <c r="AI72" s="115"/>
      <c r="AJ72" s="115"/>
      <c r="AK72" s="115"/>
      <c r="AL72" s="115"/>
      <c r="AM72" s="115"/>
      <c r="AN72" s="115"/>
      <c r="AO72" s="115"/>
      <c r="AP72" s="115"/>
      <c r="AQ72" s="115"/>
      <c r="AR72" s="115"/>
      <c r="AS72" s="115"/>
      <c r="AT72" s="115"/>
      <c r="AU72" s="115"/>
      <c r="AV72" s="115"/>
      <c r="AW72" s="115"/>
      <c r="AX72" s="115"/>
      <c r="AY72" s="115"/>
      <c r="AZ72" s="115"/>
      <c r="BA72" s="115"/>
      <c r="BB72" s="115"/>
      <c r="BC72" s="115"/>
      <c r="BD72" s="115"/>
      <c r="BE72" s="115"/>
      <c r="BF72" s="115"/>
      <c r="BG72" s="115"/>
      <c r="BH72" s="115"/>
      <c r="BI72" s="115"/>
      <c r="BJ72" s="115"/>
      <c r="BK72" s="115"/>
      <c r="BL72" s="115"/>
      <c r="BM72" s="115"/>
      <c r="BN72" s="115"/>
      <c r="BO72" s="115"/>
      <c r="BP72" s="115"/>
      <c r="BQ72" s="115"/>
      <c r="BR72" s="115"/>
      <c r="BS72" s="115"/>
      <c r="BT72" s="115"/>
      <c r="BU72" s="115"/>
      <c r="BV72" s="115"/>
      <c r="BW72" s="115"/>
      <c r="BX72" s="115"/>
      <c r="BY72" s="115"/>
      <c r="BZ72" s="115"/>
      <c r="CA72" s="115"/>
      <c r="CB72" s="115"/>
      <c r="CC72" s="115"/>
      <c r="CD72" s="115"/>
      <c r="CE72" s="115"/>
      <c r="CF72" s="115"/>
      <c r="CG72" s="115"/>
      <c r="CH72" s="115"/>
      <c r="CI72" s="115"/>
      <c r="CJ72" s="115"/>
      <c r="CK72" s="115"/>
      <c r="CL72" s="115"/>
      <c r="CM72" s="115"/>
      <c r="CN72" s="115"/>
      <c r="CO72" s="115"/>
      <c r="CP72" s="115"/>
      <c r="CQ72" s="115"/>
      <c r="CR72" s="115"/>
      <c r="CS72" s="115"/>
      <c r="CT72" s="115"/>
      <c r="CU72" s="115"/>
      <c r="CV72" s="115"/>
      <c r="CW72" s="115"/>
      <c r="CX72" s="115"/>
      <c r="CY72" s="115"/>
      <c r="CZ72" s="115"/>
      <c r="DA72" s="115"/>
      <c r="DB72" s="115"/>
      <c r="DC72" s="115"/>
      <c r="DD72" s="115"/>
      <c r="DE72" s="115"/>
      <c r="DF72" s="115"/>
      <c r="DG72" s="115"/>
      <c r="DH72" s="115"/>
      <c r="DI72" s="115"/>
      <c r="DJ72" s="115"/>
      <c r="DK72" s="115"/>
      <c r="DL72" s="115"/>
      <c r="DM72" s="115"/>
      <c r="DN72" s="115"/>
      <c r="DO72" s="115"/>
      <c r="DP72" s="115"/>
      <c r="DQ72" s="115"/>
      <c r="DR72" s="115"/>
      <c r="DS72" s="115"/>
      <c r="DT72" s="115"/>
      <c r="DU72" s="115"/>
      <c r="DV72" s="115"/>
      <c r="DW72" s="115"/>
      <c r="DX72" s="115"/>
      <c r="DY72" s="115"/>
      <c r="DZ72" s="115"/>
      <c r="EA72" s="115"/>
      <c r="EB72" s="115"/>
      <c r="EC72" s="115"/>
      <c r="ED72" s="115"/>
      <c r="EE72" s="115"/>
      <c r="EF72" s="115"/>
      <c r="EG72" s="115"/>
      <c r="EH72" s="115"/>
      <c r="EI72" s="115"/>
      <c r="EJ72" s="115"/>
      <c r="EK72" s="115"/>
      <c r="EL72" s="115"/>
      <c r="EM72" s="115"/>
      <c r="EN72" s="115"/>
      <c r="EO72" s="115"/>
      <c r="EP72" s="115"/>
      <c r="EQ72" s="115"/>
      <c r="ER72" s="115"/>
      <c r="ES72" s="115"/>
      <c r="ET72" s="115"/>
      <c r="EU72" s="115"/>
      <c r="EV72" s="115"/>
      <c r="EW72" s="115"/>
      <c r="EX72" s="115"/>
      <c r="EY72" s="115"/>
      <c r="EZ72" s="115"/>
      <c r="FA72" s="115"/>
      <c r="FB72" s="115"/>
      <c r="FC72" s="115"/>
      <c r="FD72" s="115"/>
      <c r="FE72" s="115"/>
      <c r="FF72" s="115"/>
      <c r="FG72" s="115"/>
      <c r="FH72" s="115"/>
      <c r="FI72" s="115"/>
      <c r="FJ72" s="115"/>
      <c r="FK72" s="115"/>
      <c r="FL72" s="115"/>
      <c r="FM72" s="115"/>
      <c r="FN72" s="115"/>
      <c r="FO72" s="115"/>
      <c r="FP72" s="115"/>
      <c r="FQ72" s="115"/>
      <c r="FR72" s="115"/>
      <c r="FS72" s="115"/>
      <c r="FT72" s="115"/>
      <c r="FU72" s="115"/>
      <c r="FV72" s="115"/>
      <c r="FW72" s="115"/>
      <c r="FX72" s="115"/>
      <c r="FY72" s="115"/>
      <c r="FZ72" s="115"/>
      <c r="GA72" s="115"/>
      <c r="GB72" s="115"/>
      <c r="GC72" s="115"/>
      <c r="GD72" s="115"/>
      <c r="GE72" s="115"/>
      <c r="GF72" s="115"/>
      <c r="GG72" s="115"/>
      <c r="GH72" s="115"/>
      <c r="GI72" s="115"/>
      <c r="GJ72" s="115"/>
      <c r="GK72" s="115"/>
      <c r="GL72" s="115"/>
      <c r="GM72" s="115"/>
      <c r="GN72" s="115"/>
      <c r="GO72" s="115"/>
      <c r="GP72" s="115"/>
      <c r="GQ72" s="115"/>
      <c r="GR72" s="115"/>
      <c r="GS72" s="115"/>
      <c r="GT72" s="115"/>
      <c r="GU72" s="115"/>
      <c r="GV72" s="115"/>
      <c r="GW72" s="115"/>
      <c r="GX72" s="115"/>
      <c r="GY72" s="115"/>
      <c r="GZ72" s="115"/>
      <c r="HA72" s="115"/>
      <c r="HB72" s="115"/>
      <c r="HC72" s="115"/>
      <c r="HD72" s="115"/>
      <c r="HE72" s="115"/>
      <c r="HF72" s="115"/>
      <c r="HG72" s="115"/>
      <c r="HH72" s="115"/>
      <c r="HI72" s="115"/>
      <c r="HJ72" s="115"/>
      <c r="HK72" s="115"/>
      <c r="HL72" s="115"/>
      <c r="HM72" s="115"/>
      <c r="HN72" s="115"/>
      <c r="HO72" s="115"/>
      <c r="HP72" s="115"/>
      <c r="HQ72" s="115"/>
      <c r="HR72" s="115"/>
      <c r="HS72" s="115"/>
      <c r="HT72" s="115"/>
      <c r="HU72" s="115"/>
      <c r="HV72" s="115"/>
      <c r="HW72" s="115"/>
      <c r="HX72" s="115"/>
      <c r="HY72" s="115"/>
      <c r="HZ72" s="115"/>
      <c r="IA72" s="115"/>
      <c r="IB72" s="115"/>
      <c r="IC72" s="115"/>
      <c r="ID72" s="115"/>
      <c r="IE72" s="115"/>
      <c r="IF72" s="115"/>
      <c r="IG72" s="115"/>
      <c r="IH72" s="115"/>
      <c r="II72" s="115"/>
      <c r="IJ72" s="115"/>
      <c r="IK72" s="115"/>
      <c r="IL72" s="115"/>
      <c r="IM72" s="115"/>
      <c r="IN72" s="115"/>
    </row>
    <row r="73" spans="1:248" ht="13.9" customHeight="1">
      <c r="A73" s="67">
        <v>50</v>
      </c>
      <c r="B73" s="162"/>
      <c r="C73" s="338"/>
      <c r="D73" s="338"/>
      <c r="E73" s="338"/>
      <c r="F73" s="338" t="s">
        <v>1009</v>
      </c>
      <c r="G73" s="338">
        <f>SUM(G66:G72)+SUM(D66:D72)</f>
        <v>137183</v>
      </c>
      <c r="H73" s="4"/>
      <c r="I73" s="134"/>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115"/>
      <c r="AL73" s="115"/>
      <c r="AM73" s="115"/>
      <c r="AN73" s="115"/>
      <c r="AO73" s="115"/>
      <c r="AP73" s="115"/>
      <c r="AQ73" s="115"/>
      <c r="AR73" s="115"/>
      <c r="AS73" s="115"/>
      <c r="AT73" s="115"/>
      <c r="AU73" s="115"/>
      <c r="AV73" s="115"/>
      <c r="AW73" s="115"/>
      <c r="AX73" s="115"/>
      <c r="AY73" s="115"/>
      <c r="AZ73" s="115"/>
      <c r="BA73" s="115"/>
      <c r="BB73" s="115"/>
      <c r="BC73" s="115"/>
      <c r="BD73" s="115"/>
      <c r="BE73" s="115"/>
      <c r="BF73" s="115"/>
      <c r="BG73" s="115"/>
      <c r="BH73" s="115"/>
      <c r="BI73" s="115"/>
      <c r="BJ73" s="115"/>
      <c r="BK73" s="115"/>
      <c r="BL73" s="115"/>
      <c r="BM73" s="115"/>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115"/>
      <c r="DD73" s="115"/>
      <c r="DE73" s="115"/>
      <c r="DF73" s="115"/>
      <c r="DG73" s="115"/>
      <c r="DH73" s="115"/>
      <c r="DI73" s="115"/>
      <c r="DJ73" s="115"/>
      <c r="DK73" s="115"/>
      <c r="DL73" s="115"/>
      <c r="DM73" s="115"/>
      <c r="DN73" s="115"/>
      <c r="DO73" s="115"/>
      <c r="DP73" s="115"/>
      <c r="DQ73" s="115"/>
      <c r="DR73" s="115"/>
      <c r="DS73" s="115"/>
      <c r="DT73" s="115"/>
      <c r="DU73" s="115"/>
      <c r="DV73" s="115"/>
      <c r="DW73" s="115"/>
      <c r="DX73" s="115"/>
      <c r="DY73" s="115"/>
      <c r="DZ73" s="115"/>
      <c r="EA73" s="115"/>
      <c r="EB73" s="115"/>
      <c r="EC73" s="115"/>
      <c r="ED73" s="115"/>
      <c r="EE73" s="115"/>
      <c r="EF73" s="115"/>
      <c r="EG73" s="115"/>
      <c r="EH73" s="115"/>
      <c r="EI73" s="115"/>
      <c r="EJ73" s="115"/>
      <c r="EK73" s="115"/>
      <c r="EL73" s="115"/>
      <c r="EM73" s="115"/>
      <c r="EN73" s="115"/>
      <c r="EO73" s="115"/>
      <c r="EP73" s="115"/>
      <c r="EQ73" s="115"/>
      <c r="ER73" s="115"/>
      <c r="ES73" s="115"/>
      <c r="ET73" s="115"/>
      <c r="EU73" s="115"/>
      <c r="EV73" s="115"/>
      <c r="EW73" s="115"/>
      <c r="EX73" s="115"/>
      <c r="EY73" s="115"/>
      <c r="EZ73" s="115"/>
      <c r="FA73" s="115"/>
      <c r="FB73" s="115"/>
      <c r="FC73" s="115"/>
      <c r="FD73" s="115"/>
      <c r="FE73" s="115"/>
      <c r="FF73" s="115"/>
      <c r="FG73" s="115"/>
      <c r="FH73" s="115"/>
      <c r="FI73" s="115"/>
      <c r="FJ73" s="115"/>
      <c r="FK73" s="115"/>
      <c r="FL73" s="115"/>
      <c r="FM73" s="115"/>
      <c r="FN73" s="115"/>
      <c r="FO73" s="115"/>
      <c r="FP73" s="115"/>
      <c r="FQ73" s="115"/>
      <c r="FR73" s="115"/>
      <c r="FS73" s="115"/>
      <c r="FT73" s="115"/>
      <c r="FU73" s="115"/>
      <c r="FV73" s="115"/>
      <c r="FW73" s="115"/>
      <c r="FX73" s="115"/>
      <c r="FY73" s="115"/>
      <c r="FZ73" s="115"/>
      <c r="GA73" s="115"/>
      <c r="GB73" s="115"/>
      <c r="GC73" s="115"/>
      <c r="GD73" s="115"/>
      <c r="GE73" s="115"/>
      <c r="GF73" s="115"/>
      <c r="GG73" s="115"/>
      <c r="GH73" s="115"/>
      <c r="GI73" s="115"/>
      <c r="GJ73" s="115"/>
      <c r="GK73" s="115"/>
      <c r="GL73" s="115"/>
      <c r="GM73" s="115"/>
      <c r="GN73" s="115"/>
      <c r="GO73" s="115"/>
      <c r="GP73" s="115"/>
      <c r="GQ73" s="115"/>
      <c r="GR73" s="115"/>
      <c r="GS73" s="115"/>
      <c r="GT73" s="115"/>
      <c r="GU73" s="115"/>
      <c r="GV73" s="115"/>
      <c r="GW73" s="115"/>
      <c r="GX73" s="115"/>
      <c r="GY73" s="115"/>
      <c r="GZ73" s="115"/>
      <c r="HA73" s="115"/>
      <c r="HB73" s="115"/>
      <c r="HC73" s="115"/>
      <c r="HD73" s="115"/>
      <c r="HE73" s="115"/>
      <c r="HF73" s="115"/>
      <c r="HG73" s="115"/>
      <c r="HH73" s="115"/>
      <c r="HI73" s="115"/>
      <c r="HJ73" s="115"/>
      <c r="HK73" s="115"/>
      <c r="HL73" s="115"/>
      <c r="HM73" s="115"/>
      <c r="HN73" s="115"/>
      <c r="HO73" s="115"/>
      <c r="HP73" s="115"/>
      <c r="HQ73" s="115"/>
      <c r="HR73" s="115"/>
      <c r="HS73" s="115"/>
      <c r="HT73" s="115"/>
      <c r="HU73" s="115"/>
      <c r="HV73" s="115"/>
      <c r="HW73" s="115"/>
      <c r="HX73" s="115"/>
      <c r="HY73" s="115"/>
      <c r="HZ73" s="115"/>
      <c r="IA73" s="115"/>
      <c r="IB73" s="115"/>
      <c r="IC73" s="115"/>
      <c r="ID73" s="115"/>
      <c r="IE73" s="115"/>
      <c r="IF73" s="115"/>
      <c r="IG73" s="115"/>
      <c r="IH73" s="115"/>
      <c r="II73" s="115"/>
      <c r="IJ73" s="115"/>
      <c r="IK73" s="115"/>
      <c r="IL73" s="115"/>
      <c r="IM73" s="115"/>
      <c r="IN73" s="115"/>
    </row>
    <row r="74" spans="1:248" ht="13.9" customHeight="1">
      <c r="A74" s="67">
        <v>51</v>
      </c>
      <c r="B74" s="162"/>
      <c r="C74" s="338" t="s">
        <v>3028</v>
      </c>
      <c r="D74" s="338"/>
      <c r="E74" s="338"/>
      <c r="F74" s="338"/>
      <c r="G74" s="338"/>
      <c r="H74" s="4"/>
      <c r="I74" s="134"/>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115"/>
      <c r="AJ74" s="115"/>
      <c r="AK74" s="115"/>
      <c r="AL74" s="115"/>
      <c r="AM74" s="115"/>
      <c r="AN74" s="115"/>
      <c r="AO74" s="115"/>
      <c r="AP74" s="115"/>
      <c r="AQ74" s="115"/>
      <c r="AR74" s="115"/>
      <c r="AS74" s="115"/>
      <c r="AT74" s="115"/>
      <c r="AU74" s="115"/>
      <c r="AV74" s="115"/>
      <c r="AW74" s="115"/>
      <c r="AX74" s="115"/>
      <c r="AY74" s="115"/>
      <c r="AZ74" s="115"/>
      <c r="BA74" s="115"/>
      <c r="BB74" s="115"/>
      <c r="BC74" s="115"/>
      <c r="BD74" s="115"/>
      <c r="BE74" s="115"/>
      <c r="BF74" s="115"/>
      <c r="BG74" s="115"/>
      <c r="BH74" s="115"/>
      <c r="BI74" s="115"/>
      <c r="BJ74" s="115"/>
      <c r="BK74" s="115"/>
      <c r="BL74" s="115"/>
      <c r="BM74" s="115"/>
      <c r="BN74" s="115"/>
      <c r="BO74" s="115"/>
      <c r="BP74" s="115"/>
      <c r="BQ74" s="115"/>
      <c r="BR74" s="115"/>
      <c r="BS74" s="115"/>
      <c r="BT74" s="115"/>
      <c r="BU74" s="115"/>
      <c r="BV74" s="115"/>
      <c r="BW74" s="115"/>
      <c r="BX74" s="115"/>
      <c r="BY74" s="115"/>
      <c r="BZ74" s="115"/>
      <c r="CA74" s="115"/>
      <c r="CB74" s="115"/>
      <c r="CC74" s="115"/>
      <c r="CD74" s="115"/>
      <c r="CE74" s="115"/>
      <c r="CF74" s="115"/>
      <c r="CG74" s="115"/>
      <c r="CH74" s="115"/>
      <c r="CI74" s="115"/>
      <c r="CJ74" s="115"/>
      <c r="CK74" s="115"/>
      <c r="CL74" s="115"/>
      <c r="CM74" s="115"/>
      <c r="CN74" s="115"/>
      <c r="CO74" s="115"/>
      <c r="CP74" s="115"/>
      <c r="CQ74" s="115"/>
      <c r="CR74" s="115"/>
      <c r="CS74" s="115"/>
      <c r="CT74" s="115"/>
      <c r="CU74" s="115"/>
      <c r="CV74" s="115"/>
      <c r="CW74" s="115"/>
      <c r="CX74" s="115"/>
      <c r="CY74" s="115"/>
      <c r="CZ74" s="115"/>
      <c r="DA74" s="115"/>
      <c r="DB74" s="115"/>
      <c r="DC74" s="115"/>
      <c r="DD74" s="115"/>
      <c r="DE74" s="115"/>
      <c r="DF74" s="115"/>
      <c r="DG74" s="115"/>
      <c r="DH74" s="115"/>
      <c r="DI74" s="115"/>
      <c r="DJ74" s="115"/>
      <c r="DK74" s="115"/>
      <c r="DL74" s="115"/>
      <c r="DM74" s="115"/>
      <c r="DN74" s="115"/>
      <c r="DO74" s="115"/>
      <c r="DP74" s="115"/>
      <c r="DQ74" s="115"/>
      <c r="DR74" s="115"/>
      <c r="DS74" s="115"/>
      <c r="DT74" s="115"/>
      <c r="DU74" s="115"/>
      <c r="DV74" s="115"/>
      <c r="DW74" s="115"/>
      <c r="DX74" s="115"/>
      <c r="DY74" s="115"/>
      <c r="DZ74" s="115"/>
      <c r="EA74" s="115"/>
      <c r="EB74" s="115"/>
      <c r="EC74" s="115"/>
      <c r="ED74" s="115"/>
      <c r="EE74" s="115"/>
      <c r="EF74" s="115"/>
      <c r="EG74" s="115"/>
      <c r="EH74" s="115"/>
      <c r="EI74" s="115"/>
      <c r="EJ74" s="115"/>
      <c r="EK74" s="115"/>
      <c r="EL74" s="115"/>
      <c r="EM74" s="115"/>
      <c r="EN74" s="115"/>
      <c r="EO74" s="115"/>
      <c r="EP74" s="115"/>
      <c r="EQ74" s="115"/>
      <c r="ER74" s="115"/>
      <c r="ES74" s="115"/>
      <c r="ET74" s="115"/>
      <c r="EU74" s="115"/>
      <c r="EV74" s="115"/>
      <c r="EW74" s="115"/>
      <c r="EX74" s="115"/>
      <c r="EY74" s="115"/>
      <c r="EZ74" s="115"/>
      <c r="FA74" s="115"/>
      <c r="FB74" s="115"/>
      <c r="FC74" s="115"/>
      <c r="FD74" s="115"/>
      <c r="FE74" s="115"/>
      <c r="FF74" s="115"/>
      <c r="FG74" s="115"/>
      <c r="FH74" s="115"/>
      <c r="FI74" s="115"/>
      <c r="FJ74" s="115"/>
      <c r="FK74" s="115"/>
      <c r="FL74" s="115"/>
      <c r="FM74" s="115"/>
      <c r="FN74" s="115"/>
      <c r="FO74" s="115"/>
      <c r="FP74" s="115"/>
      <c r="FQ74" s="115"/>
      <c r="FR74" s="115"/>
      <c r="FS74" s="115"/>
      <c r="FT74" s="115"/>
      <c r="FU74" s="115"/>
      <c r="FV74" s="115"/>
      <c r="FW74" s="115"/>
      <c r="FX74" s="115"/>
      <c r="FY74" s="115"/>
      <c r="FZ74" s="115"/>
      <c r="GA74" s="115"/>
      <c r="GB74" s="115"/>
      <c r="GC74" s="115"/>
      <c r="GD74" s="115"/>
      <c r="GE74" s="115"/>
      <c r="GF74" s="115"/>
      <c r="GG74" s="115"/>
      <c r="GH74" s="115"/>
      <c r="GI74" s="115"/>
      <c r="GJ74" s="115"/>
      <c r="GK74" s="115"/>
      <c r="GL74" s="115"/>
      <c r="GM74" s="115"/>
      <c r="GN74" s="115"/>
      <c r="GO74" s="115"/>
      <c r="GP74" s="115"/>
      <c r="GQ74" s="115"/>
      <c r="GR74" s="115"/>
      <c r="GS74" s="115"/>
      <c r="GT74" s="115"/>
      <c r="GU74" s="115"/>
      <c r="GV74" s="115"/>
      <c r="GW74" s="115"/>
      <c r="GX74" s="115"/>
      <c r="GY74" s="115"/>
      <c r="GZ74" s="115"/>
      <c r="HA74" s="115"/>
      <c r="HB74" s="115"/>
      <c r="HC74" s="115"/>
      <c r="HD74" s="115"/>
      <c r="HE74" s="115"/>
      <c r="HF74" s="115"/>
      <c r="HG74" s="115"/>
      <c r="HH74" s="115"/>
      <c r="HI74" s="115"/>
      <c r="HJ74" s="115"/>
      <c r="HK74" s="115"/>
      <c r="HL74" s="115"/>
      <c r="HM74" s="115"/>
      <c r="HN74" s="115"/>
      <c r="HO74" s="115"/>
      <c r="HP74" s="115"/>
      <c r="HQ74" s="115"/>
      <c r="HR74" s="115"/>
      <c r="HS74" s="115"/>
      <c r="HT74" s="115"/>
      <c r="HU74" s="115"/>
      <c r="HV74" s="115"/>
      <c r="HW74" s="115"/>
      <c r="HX74" s="115"/>
      <c r="HY74" s="115"/>
      <c r="HZ74" s="115"/>
      <c r="IA74" s="115"/>
      <c r="IB74" s="115"/>
      <c r="IC74" s="115"/>
      <c r="ID74" s="115"/>
      <c r="IE74" s="115"/>
      <c r="IF74" s="115"/>
      <c r="IG74" s="115"/>
      <c r="IH74" s="115"/>
      <c r="II74" s="115"/>
      <c r="IJ74" s="115"/>
      <c r="IK74" s="115"/>
      <c r="IL74" s="115"/>
      <c r="IM74" s="115"/>
      <c r="IN74" s="115"/>
    </row>
    <row r="75" spans="1:248" ht="13.9" customHeight="1">
      <c r="A75" s="67">
        <v>52</v>
      </c>
      <c r="B75" s="162"/>
      <c r="C75" s="4"/>
      <c r="D75" s="4"/>
      <c r="E75" s="4"/>
      <c r="F75" s="4"/>
      <c r="G75" s="4"/>
      <c r="H75" s="4"/>
      <c r="I75" s="134"/>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c r="AJ75" s="115"/>
      <c r="AK75" s="115"/>
      <c r="AL75" s="115"/>
      <c r="AM75" s="115"/>
      <c r="AN75" s="115"/>
      <c r="AO75" s="115"/>
      <c r="AP75" s="115"/>
      <c r="AQ75" s="115"/>
      <c r="AR75" s="115"/>
      <c r="AS75" s="115"/>
      <c r="AT75" s="115"/>
      <c r="AU75" s="115"/>
      <c r="AV75" s="115"/>
      <c r="AW75" s="115"/>
      <c r="AX75" s="115"/>
      <c r="AY75" s="115"/>
      <c r="AZ75" s="115"/>
      <c r="BA75" s="115"/>
      <c r="BB75" s="115"/>
      <c r="BC75" s="115"/>
      <c r="BD75" s="115"/>
      <c r="BE75" s="115"/>
      <c r="BF75" s="115"/>
      <c r="BG75" s="115"/>
      <c r="BH75" s="115"/>
      <c r="BI75" s="115"/>
      <c r="BJ75" s="115"/>
      <c r="BK75" s="115"/>
      <c r="BL75" s="115"/>
      <c r="BM75" s="115"/>
      <c r="BN75" s="115"/>
      <c r="BO75" s="115"/>
      <c r="BP75" s="115"/>
      <c r="BQ75" s="115"/>
      <c r="BR75" s="115"/>
      <c r="BS75" s="115"/>
      <c r="BT75" s="115"/>
      <c r="BU75" s="115"/>
      <c r="BV75" s="115"/>
      <c r="BW75" s="115"/>
      <c r="BX75" s="115"/>
      <c r="BY75" s="115"/>
      <c r="BZ75" s="115"/>
      <c r="CA75" s="115"/>
      <c r="CB75" s="115"/>
      <c r="CC75" s="115"/>
      <c r="CD75" s="115"/>
      <c r="CE75" s="115"/>
      <c r="CF75" s="115"/>
      <c r="CG75" s="115"/>
      <c r="CH75" s="115"/>
      <c r="CI75" s="115"/>
      <c r="CJ75" s="115"/>
      <c r="CK75" s="115"/>
      <c r="CL75" s="115"/>
      <c r="CM75" s="115"/>
      <c r="CN75" s="115"/>
      <c r="CO75" s="115"/>
      <c r="CP75" s="115"/>
      <c r="CQ75" s="115"/>
      <c r="CR75" s="115"/>
      <c r="CS75" s="115"/>
      <c r="CT75" s="115"/>
      <c r="CU75" s="115"/>
      <c r="CV75" s="115"/>
      <c r="CW75" s="115"/>
      <c r="CX75" s="115"/>
      <c r="CY75" s="115"/>
      <c r="CZ75" s="115"/>
      <c r="DA75" s="115"/>
      <c r="DB75" s="115"/>
      <c r="DC75" s="115"/>
      <c r="DD75" s="115"/>
      <c r="DE75" s="115"/>
      <c r="DF75" s="115"/>
      <c r="DG75" s="115"/>
      <c r="DH75" s="115"/>
      <c r="DI75" s="115"/>
      <c r="DJ75" s="115"/>
      <c r="DK75" s="115"/>
      <c r="DL75" s="115"/>
      <c r="DM75" s="115"/>
      <c r="DN75" s="115"/>
      <c r="DO75" s="115"/>
      <c r="DP75" s="115"/>
      <c r="DQ75" s="115"/>
      <c r="DR75" s="115"/>
      <c r="DS75" s="115"/>
      <c r="DT75" s="115"/>
      <c r="DU75" s="115"/>
      <c r="DV75" s="115"/>
      <c r="DW75" s="115"/>
      <c r="DX75" s="115"/>
      <c r="DY75" s="115"/>
      <c r="DZ75" s="115"/>
      <c r="EA75" s="115"/>
      <c r="EB75" s="115"/>
      <c r="EC75" s="115"/>
      <c r="ED75" s="115"/>
      <c r="EE75" s="115"/>
      <c r="EF75" s="115"/>
      <c r="EG75" s="115"/>
      <c r="EH75" s="115"/>
      <c r="EI75" s="115"/>
      <c r="EJ75" s="115"/>
      <c r="EK75" s="115"/>
      <c r="EL75" s="115"/>
      <c r="EM75" s="115"/>
      <c r="EN75" s="115"/>
      <c r="EO75" s="115"/>
      <c r="EP75" s="115"/>
      <c r="EQ75" s="115"/>
      <c r="ER75" s="115"/>
      <c r="ES75" s="115"/>
      <c r="ET75" s="115"/>
      <c r="EU75" s="115"/>
      <c r="EV75" s="115"/>
      <c r="EW75" s="115"/>
      <c r="EX75" s="115"/>
      <c r="EY75" s="115"/>
      <c r="EZ75" s="115"/>
      <c r="FA75" s="115"/>
      <c r="FB75" s="115"/>
      <c r="FC75" s="115"/>
      <c r="FD75" s="115"/>
      <c r="FE75" s="115"/>
      <c r="FF75" s="115"/>
      <c r="FG75" s="115"/>
      <c r="FH75" s="115"/>
      <c r="FI75" s="115"/>
      <c r="FJ75" s="115"/>
      <c r="FK75" s="115"/>
      <c r="FL75" s="115"/>
      <c r="FM75" s="115"/>
      <c r="FN75" s="115"/>
      <c r="FO75" s="115"/>
      <c r="FP75" s="115"/>
      <c r="FQ75" s="115"/>
      <c r="FR75" s="115"/>
      <c r="FS75" s="115"/>
      <c r="FT75" s="115"/>
      <c r="FU75" s="115"/>
      <c r="FV75" s="115"/>
      <c r="FW75" s="115"/>
      <c r="FX75" s="115"/>
      <c r="FY75" s="115"/>
      <c r="FZ75" s="115"/>
      <c r="GA75" s="115"/>
      <c r="GB75" s="115"/>
      <c r="GC75" s="115"/>
      <c r="GD75" s="115"/>
      <c r="GE75" s="115"/>
      <c r="GF75" s="115"/>
      <c r="GG75" s="115"/>
      <c r="GH75" s="115"/>
      <c r="GI75" s="115"/>
      <c r="GJ75" s="115"/>
      <c r="GK75" s="115"/>
      <c r="GL75" s="115"/>
      <c r="GM75" s="115"/>
      <c r="GN75" s="115"/>
      <c r="GO75" s="115"/>
      <c r="GP75" s="115"/>
      <c r="GQ75" s="115"/>
      <c r="GR75" s="115"/>
      <c r="GS75" s="115"/>
      <c r="GT75" s="115"/>
      <c r="GU75" s="115"/>
      <c r="GV75" s="115"/>
      <c r="GW75" s="115"/>
      <c r="GX75" s="115"/>
      <c r="GY75" s="115"/>
      <c r="GZ75" s="115"/>
      <c r="HA75" s="115"/>
      <c r="HB75" s="115"/>
      <c r="HC75" s="115"/>
      <c r="HD75" s="115"/>
      <c r="HE75" s="115"/>
      <c r="HF75" s="115"/>
      <c r="HG75" s="115"/>
      <c r="HH75" s="115"/>
      <c r="HI75" s="115"/>
      <c r="HJ75" s="115"/>
      <c r="HK75" s="115"/>
      <c r="HL75" s="115"/>
      <c r="HM75" s="115"/>
      <c r="HN75" s="115"/>
      <c r="HO75" s="115"/>
      <c r="HP75" s="115"/>
      <c r="HQ75" s="115"/>
      <c r="HR75" s="115"/>
      <c r="HS75" s="115"/>
      <c r="HT75" s="115"/>
      <c r="HU75" s="115"/>
      <c r="HV75" s="115"/>
      <c r="HW75" s="115"/>
      <c r="HX75" s="115"/>
      <c r="HY75" s="115"/>
      <c r="HZ75" s="115"/>
      <c r="IA75" s="115"/>
      <c r="IB75" s="115"/>
      <c r="IC75" s="115"/>
      <c r="ID75" s="115"/>
      <c r="IE75" s="115"/>
      <c r="IF75" s="115"/>
      <c r="IG75" s="115"/>
      <c r="IH75" s="115"/>
      <c r="II75" s="115"/>
      <c r="IJ75" s="115"/>
      <c r="IK75" s="115"/>
      <c r="IL75" s="115"/>
      <c r="IM75" s="115"/>
      <c r="IN75" s="115"/>
    </row>
    <row r="76" spans="1:248" ht="13.9" customHeight="1">
      <c r="A76" s="67">
        <v>53</v>
      </c>
      <c r="B76" s="162"/>
      <c r="C76" s="4"/>
      <c r="D76" s="4"/>
      <c r="E76" s="4"/>
      <c r="F76" s="4"/>
      <c r="G76" s="4"/>
      <c r="H76" s="4"/>
      <c r="I76" s="134"/>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115"/>
      <c r="AJ76" s="115"/>
      <c r="AK76" s="115"/>
      <c r="AL76" s="115"/>
      <c r="AM76" s="115"/>
      <c r="AN76" s="115"/>
      <c r="AO76" s="115"/>
      <c r="AP76" s="115"/>
      <c r="AQ76" s="115"/>
      <c r="AR76" s="115"/>
      <c r="AS76" s="115"/>
      <c r="AT76" s="115"/>
      <c r="AU76" s="115"/>
      <c r="AV76" s="115"/>
      <c r="AW76" s="115"/>
      <c r="AX76" s="115"/>
      <c r="AY76" s="115"/>
      <c r="AZ76" s="115"/>
      <c r="BA76" s="115"/>
      <c r="BB76" s="115"/>
      <c r="BC76" s="115"/>
      <c r="BD76" s="115"/>
      <c r="BE76" s="115"/>
      <c r="BF76" s="115"/>
      <c r="BG76" s="115"/>
      <c r="BH76" s="115"/>
      <c r="BI76" s="115"/>
      <c r="BJ76" s="115"/>
      <c r="BK76" s="115"/>
      <c r="BL76" s="115"/>
      <c r="BM76" s="115"/>
      <c r="BN76" s="115"/>
      <c r="BO76" s="115"/>
      <c r="BP76" s="115"/>
      <c r="BQ76" s="115"/>
      <c r="BR76" s="115"/>
      <c r="BS76" s="115"/>
      <c r="BT76" s="115"/>
      <c r="BU76" s="115"/>
      <c r="BV76" s="115"/>
      <c r="BW76" s="115"/>
      <c r="BX76" s="115"/>
      <c r="BY76" s="115"/>
      <c r="BZ76" s="115"/>
      <c r="CA76" s="115"/>
      <c r="CB76" s="115"/>
      <c r="CC76" s="115"/>
      <c r="CD76" s="115"/>
      <c r="CE76" s="115"/>
      <c r="CF76" s="115"/>
      <c r="CG76" s="115"/>
      <c r="CH76" s="115"/>
      <c r="CI76" s="115"/>
      <c r="CJ76" s="115"/>
      <c r="CK76" s="115"/>
      <c r="CL76" s="115"/>
      <c r="CM76" s="115"/>
      <c r="CN76" s="115"/>
      <c r="CO76" s="115"/>
      <c r="CP76" s="115"/>
      <c r="CQ76" s="115"/>
      <c r="CR76" s="115"/>
      <c r="CS76" s="115"/>
      <c r="CT76" s="115"/>
      <c r="CU76" s="115"/>
      <c r="CV76" s="115"/>
      <c r="CW76" s="115"/>
      <c r="CX76" s="115"/>
      <c r="CY76" s="115"/>
      <c r="CZ76" s="115"/>
      <c r="DA76" s="115"/>
      <c r="DB76" s="115"/>
      <c r="DC76" s="115"/>
      <c r="DD76" s="115"/>
      <c r="DE76" s="115"/>
      <c r="DF76" s="115"/>
      <c r="DG76" s="115"/>
      <c r="DH76" s="115"/>
      <c r="DI76" s="115"/>
      <c r="DJ76" s="115"/>
      <c r="DK76" s="115"/>
      <c r="DL76" s="115"/>
      <c r="DM76" s="115"/>
      <c r="DN76" s="115"/>
      <c r="DO76" s="115"/>
      <c r="DP76" s="115"/>
      <c r="DQ76" s="115"/>
      <c r="DR76" s="115"/>
      <c r="DS76" s="115"/>
      <c r="DT76" s="115"/>
      <c r="DU76" s="115"/>
      <c r="DV76" s="115"/>
      <c r="DW76" s="115"/>
      <c r="DX76" s="115"/>
      <c r="DY76" s="115"/>
      <c r="DZ76" s="115"/>
      <c r="EA76" s="115"/>
      <c r="EB76" s="115"/>
      <c r="EC76" s="115"/>
      <c r="ED76" s="115"/>
      <c r="EE76" s="115"/>
      <c r="EF76" s="115"/>
      <c r="EG76" s="115"/>
      <c r="EH76" s="115"/>
      <c r="EI76" s="115"/>
      <c r="EJ76" s="115"/>
      <c r="EK76" s="115"/>
      <c r="EL76" s="115"/>
      <c r="EM76" s="115"/>
      <c r="EN76" s="115"/>
      <c r="EO76" s="115"/>
      <c r="EP76" s="115"/>
      <c r="EQ76" s="115"/>
      <c r="ER76" s="115"/>
      <c r="ES76" s="115"/>
      <c r="ET76" s="115"/>
      <c r="EU76" s="115"/>
      <c r="EV76" s="115"/>
      <c r="EW76" s="115"/>
      <c r="EX76" s="115"/>
      <c r="EY76" s="115"/>
      <c r="EZ76" s="115"/>
      <c r="FA76" s="115"/>
      <c r="FB76" s="115"/>
      <c r="FC76" s="115"/>
      <c r="FD76" s="115"/>
      <c r="FE76" s="115"/>
      <c r="FF76" s="115"/>
      <c r="FG76" s="115"/>
      <c r="FH76" s="115"/>
      <c r="FI76" s="115"/>
      <c r="FJ76" s="115"/>
      <c r="FK76" s="115"/>
      <c r="FL76" s="115"/>
      <c r="FM76" s="115"/>
      <c r="FN76" s="115"/>
      <c r="FO76" s="115"/>
      <c r="FP76" s="115"/>
      <c r="FQ76" s="115"/>
      <c r="FR76" s="115"/>
      <c r="FS76" s="115"/>
      <c r="FT76" s="115"/>
      <c r="FU76" s="115"/>
      <c r="FV76" s="115"/>
      <c r="FW76" s="115"/>
      <c r="FX76" s="115"/>
      <c r="FY76" s="115"/>
      <c r="FZ76" s="115"/>
      <c r="GA76" s="115"/>
      <c r="GB76" s="115"/>
      <c r="GC76" s="115"/>
      <c r="GD76" s="115"/>
      <c r="GE76" s="115"/>
      <c r="GF76" s="115"/>
      <c r="GG76" s="115"/>
      <c r="GH76" s="115"/>
      <c r="GI76" s="115"/>
      <c r="GJ76" s="115"/>
      <c r="GK76" s="115"/>
      <c r="GL76" s="115"/>
      <c r="GM76" s="115"/>
      <c r="GN76" s="115"/>
      <c r="GO76" s="115"/>
      <c r="GP76" s="115"/>
      <c r="GQ76" s="115"/>
      <c r="GR76" s="115"/>
      <c r="GS76" s="115"/>
      <c r="GT76" s="115"/>
      <c r="GU76" s="115"/>
      <c r="GV76" s="115"/>
      <c r="GW76" s="115"/>
      <c r="GX76" s="115"/>
      <c r="GY76" s="115"/>
      <c r="GZ76" s="115"/>
      <c r="HA76" s="115"/>
      <c r="HB76" s="115"/>
      <c r="HC76" s="115"/>
      <c r="HD76" s="115"/>
      <c r="HE76" s="115"/>
      <c r="HF76" s="115"/>
      <c r="HG76" s="115"/>
      <c r="HH76" s="115"/>
      <c r="HI76" s="115"/>
      <c r="HJ76" s="115"/>
      <c r="HK76" s="115"/>
      <c r="HL76" s="115"/>
      <c r="HM76" s="115"/>
      <c r="HN76" s="115"/>
      <c r="HO76" s="115"/>
      <c r="HP76" s="115"/>
      <c r="HQ76" s="115"/>
      <c r="HR76" s="115"/>
      <c r="HS76" s="115"/>
      <c r="HT76" s="115"/>
      <c r="HU76" s="115"/>
      <c r="HV76" s="115"/>
      <c r="HW76" s="115"/>
      <c r="HX76" s="115"/>
      <c r="HY76" s="115"/>
      <c r="HZ76" s="115"/>
      <c r="IA76" s="115"/>
      <c r="IB76" s="115"/>
      <c r="IC76" s="115"/>
      <c r="ID76" s="115"/>
      <c r="IE76" s="115"/>
      <c r="IF76" s="115"/>
      <c r="IG76" s="115"/>
      <c r="IH76" s="115"/>
      <c r="II76" s="115"/>
      <c r="IJ76" s="115"/>
      <c r="IK76" s="115"/>
      <c r="IL76" s="115"/>
      <c r="IM76" s="115"/>
      <c r="IN76" s="115"/>
    </row>
    <row r="77" spans="1:248" ht="13.9" customHeight="1">
      <c r="A77" s="67">
        <v>54</v>
      </c>
      <c r="B77" s="162" t="s">
        <v>1450</v>
      </c>
      <c r="C77" s="4"/>
      <c r="D77" s="4"/>
      <c r="E77" s="4"/>
      <c r="F77" s="4"/>
      <c r="G77" s="4"/>
      <c r="H77" s="4"/>
      <c r="I77" s="134"/>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115"/>
      <c r="BC77" s="115"/>
      <c r="BD77" s="115"/>
      <c r="BE77" s="115"/>
      <c r="BF77" s="115"/>
      <c r="BG77" s="115"/>
      <c r="BH77" s="115"/>
      <c r="BI77" s="115"/>
      <c r="BJ77" s="115"/>
      <c r="BK77" s="115"/>
      <c r="BL77" s="115"/>
      <c r="BM77" s="115"/>
      <c r="BN77" s="115"/>
      <c r="BO77" s="115"/>
      <c r="BP77" s="115"/>
      <c r="BQ77" s="115"/>
      <c r="BR77" s="115"/>
      <c r="BS77" s="115"/>
      <c r="BT77" s="115"/>
      <c r="BU77" s="115"/>
      <c r="BV77" s="115"/>
      <c r="BW77" s="115"/>
      <c r="BX77" s="115"/>
      <c r="BY77" s="115"/>
      <c r="BZ77" s="115"/>
      <c r="CA77" s="115"/>
      <c r="CB77" s="115"/>
      <c r="CC77" s="115"/>
      <c r="CD77" s="115"/>
      <c r="CE77" s="115"/>
      <c r="CF77" s="115"/>
      <c r="CG77" s="115"/>
      <c r="CH77" s="115"/>
      <c r="CI77" s="115"/>
      <c r="CJ77" s="115"/>
      <c r="CK77" s="115"/>
      <c r="CL77" s="115"/>
      <c r="CM77" s="115"/>
      <c r="CN77" s="115"/>
      <c r="CO77" s="115"/>
      <c r="CP77" s="115"/>
      <c r="CQ77" s="115"/>
      <c r="CR77" s="115"/>
      <c r="CS77" s="115"/>
      <c r="CT77" s="115"/>
      <c r="CU77" s="115"/>
      <c r="CV77" s="115"/>
      <c r="CW77" s="115"/>
      <c r="CX77" s="115"/>
      <c r="CY77" s="115"/>
      <c r="CZ77" s="115"/>
      <c r="DA77" s="115"/>
      <c r="DB77" s="115"/>
      <c r="DC77" s="115"/>
      <c r="DD77" s="115"/>
      <c r="DE77" s="115"/>
      <c r="DF77" s="115"/>
      <c r="DG77" s="115"/>
      <c r="DH77" s="115"/>
      <c r="DI77" s="115"/>
      <c r="DJ77" s="115"/>
      <c r="DK77" s="115"/>
      <c r="DL77" s="115"/>
      <c r="DM77" s="115"/>
      <c r="DN77" s="115"/>
      <c r="DO77" s="115"/>
      <c r="DP77" s="115"/>
      <c r="DQ77" s="115"/>
      <c r="DR77" s="115"/>
      <c r="DS77" s="115"/>
      <c r="DT77" s="115"/>
      <c r="DU77" s="115"/>
      <c r="DV77" s="115"/>
      <c r="DW77" s="115"/>
      <c r="DX77" s="115"/>
      <c r="DY77" s="115"/>
      <c r="DZ77" s="115"/>
      <c r="EA77" s="115"/>
      <c r="EB77" s="115"/>
      <c r="EC77" s="115"/>
      <c r="ED77" s="115"/>
      <c r="EE77" s="115"/>
      <c r="EF77" s="115"/>
      <c r="EG77" s="115"/>
      <c r="EH77" s="115"/>
      <c r="EI77" s="115"/>
      <c r="EJ77" s="115"/>
      <c r="EK77" s="115"/>
      <c r="EL77" s="115"/>
      <c r="EM77" s="115"/>
      <c r="EN77" s="115"/>
      <c r="EO77" s="115"/>
      <c r="EP77" s="115"/>
      <c r="EQ77" s="115"/>
      <c r="ER77" s="115"/>
      <c r="ES77" s="115"/>
      <c r="ET77" s="115"/>
      <c r="EU77" s="115"/>
      <c r="EV77" s="115"/>
      <c r="EW77" s="115"/>
      <c r="EX77" s="115"/>
      <c r="EY77" s="115"/>
      <c r="EZ77" s="115"/>
      <c r="FA77" s="115"/>
      <c r="FB77" s="115"/>
      <c r="FC77" s="115"/>
      <c r="FD77" s="115"/>
      <c r="FE77" s="115"/>
      <c r="FF77" s="115"/>
      <c r="FG77" s="115"/>
      <c r="FH77" s="115"/>
      <c r="FI77" s="115"/>
      <c r="FJ77" s="115"/>
      <c r="FK77" s="115"/>
      <c r="FL77" s="115"/>
      <c r="FM77" s="115"/>
      <c r="FN77" s="115"/>
      <c r="FO77" s="115"/>
      <c r="FP77" s="115"/>
      <c r="FQ77" s="115"/>
      <c r="FR77" s="115"/>
      <c r="FS77" s="115"/>
      <c r="FT77" s="115"/>
      <c r="FU77" s="115"/>
      <c r="FV77" s="115"/>
      <c r="FW77" s="115"/>
      <c r="FX77" s="115"/>
      <c r="FY77" s="115"/>
      <c r="FZ77" s="115"/>
      <c r="GA77" s="115"/>
      <c r="GB77" s="115"/>
      <c r="GC77" s="115"/>
      <c r="GD77" s="115"/>
      <c r="GE77" s="115"/>
      <c r="GF77" s="115"/>
      <c r="GG77" s="115"/>
      <c r="GH77" s="115"/>
      <c r="GI77" s="115"/>
      <c r="GJ77" s="115"/>
      <c r="GK77" s="115"/>
      <c r="GL77" s="115"/>
      <c r="GM77" s="115"/>
      <c r="GN77" s="115"/>
      <c r="GO77" s="115"/>
      <c r="GP77" s="115"/>
      <c r="GQ77" s="115"/>
      <c r="GR77" s="115"/>
      <c r="GS77" s="115"/>
      <c r="GT77" s="115"/>
      <c r="GU77" s="115"/>
      <c r="GV77" s="115"/>
      <c r="GW77" s="115"/>
      <c r="GX77" s="115"/>
      <c r="GY77" s="115"/>
      <c r="GZ77" s="115"/>
      <c r="HA77" s="115"/>
      <c r="HB77" s="115"/>
      <c r="HC77" s="115"/>
      <c r="HD77" s="115"/>
      <c r="HE77" s="115"/>
      <c r="HF77" s="115"/>
      <c r="HG77" s="115"/>
      <c r="HH77" s="115"/>
      <c r="HI77" s="115"/>
      <c r="HJ77" s="115"/>
      <c r="HK77" s="115"/>
      <c r="HL77" s="115"/>
      <c r="HM77" s="115"/>
      <c r="HN77" s="115"/>
      <c r="HO77" s="115"/>
      <c r="HP77" s="115"/>
      <c r="HQ77" s="115"/>
      <c r="HR77" s="115"/>
      <c r="HS77" s="115"/>
      <c r="HT77" s="115"/>
      <c r="HU77" s="115"/>
      <c r="HV77" s="115"/>
      <c r="HW77" s="115"/>
      <c r="HX77" s="115"/>
      <c r="HY77" s="115"/>
      <c r="HZ77" s="115"/>
      <c r="IA77" s="115"/>
      <c r="IB77" s="115"/>
      <c r="IC77" s="115"/>
      <c r="ID77" s="115"/>
      <c r="IE77" s="115"/>
      <c r="IF77" s="115"/>
      <c r="IG77" s="115"/>
      <c r="IH77" s="115"/>
      <c r="II77" s="115"/>
      <c r="IJ77" s="115"/>
      <c r="IK77" s="115"/>
      <c r="IL77" s="115"/>
      <c r="IM77" s="115"/>
      <c r="IN77" s="115"/>
    </row>
    <row r="78" spans="1:248" ht="13.9" customHeight="1">
      <c r="A78" s="67">
        <v>55</v>
      </c>
      <c r="B78" s="162" t="s">
        <v>1451</v>
      </c>
      <c r="C78" s="4"/>
      <c r="D78" s="4"/>
      <c r="E78" s="4"/>
      <c r="F78" s="4"/>
      <c r="G78" s="4"/>
      <c r="H78" s="4"/>
      <c r="I78" s="134"/>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c r="AT78" s="115"/>
      <c r="AU78" s="115"/>
      <c r="AV78" s="115"/>
      <c r="AW78" s="115"/>
      <c r="AX78" s="115"/>
      <c r="AY78" s="115"/>
      <c r="AZ78" s="115"/>
      <c r="BA78" s="115"/>
      <c r="BB78" s="115"/>
      <c r="BC78" s="115"/>
      <c r="BD78" s="115"/>
      <c r="BE78" s="115"/>
      <c r="BF78" s="115"/>
      <c r="BG78" s="115"/>
      <c r="BH78" s="115"/>
      <c r="BI78" s="115"/>
      <c r="BJ78" s="115"/>
      <c r="BK78" s="115"/>
      <c r="BL78" s="115"/>
      <c r="BM78" s="115"/>
      <c r="BN78" s="115"/>
      <c r="BO78" s="115"/>
      <c r="BP78" s="115"/>
      <c r="BQ78" s="115"/>
      <c r="BR78" s="115"/>
      <c r="BS78" s="115"/>
      <c r="BT78" s="115"/>
      <c r="BU78" s="115"/>
      <c r="BV78" s="115"/>
      <c r="BW78" s="115"/>
      <c r="BX78" s="115"/>
      <c r="BY78" s="115"/>
      <c r="BZ78" s="115"/>
      <c r="CA78" s="115"/>
      <c r="CB78" s="115"/>
      <c r="CC78" s="115"/>
      <c r="CD78" s="115"/>
      <c r="CE78" s="115"/>
      <c r="CF78" s="115"/>
      <c r="CG78" s="115"/>
      <c r="CH78" s="115"/>
      <c r="CI78" s="115"/>
      <c r="CJ78" s="115"/>
      <c r="CK78" s="115"/>
      <c r="CL78" s="115"/>
      <c r="CM78" s="115"/>
      <c r="CN78" s="115"/>
      <c r="CO78" s="115"/>
      <c r="CP78" s="115"/>
      <c r="CQ78" s="115"/>
      <c r="CR78" s="115"/>
      <c r="CS78" s="115"/>
      <c r="CT78" s="115"/>
      <c r="CU78" s="115"/>
      <c r="CV78" s="115"/>
      <c r="CW78" s="115"/>
      <c r="CX78" s="115"/>
      <c r="CY78" s="115"/>
      <c r="CZ78" s="115"/>
      <c r="DA78" s="115"/>
      <c r="DB78" s="115"/>
      <c r="DC78" s="115"/>
      <c r="DD78" s="115"/>
      <c r="DE78" s="115"/>
      <c r="DF78" s="115"/>
      <c r="DG78" s="115"/>
      <c r="DH78" s="115"/>
      <c r="DI78" s="115"/>
      <c r="DJ78" s="115"/>
      <c r="DK78" s="115"/>
      <c r="DL78" s="115"/>
      <c r="DM78" s="115"/>
      <c r="DN78" s="115"/>
      <c r="DO78" s="115"/>
      <c r="DP78" s="115"/>
      <c r="DQ78" s="115"/>
      <c r="DR78" s="115"/>
      <c r="DS78" s="115"/>
      <c r="DT78" s="115"/>
      <c r="DU78" s="115"/>
      <c r="DV78" s="115"/>
      <c r="DW78" s="115"/>
      <c r="DX78" s="115"/>
      <c r="DY78" s="115"/>
      <c r="DZ78" s="115"/>
      <c r="EA78" s="115"/>
      <c r="EB78" s="115"/>
      <c r="EC78" s="115"/>
      <c r="ED78" s="115"/>
      <c r="EE78" s="115"/>
      <c r="EF78" s="115"/>
      <c r="EG78" s="115"/>
      <c r="EH78" s="115"/>
      <c r="EI78" s="115"/>
      <c r="EJ78" s="115"/>
      <c r="EK78" s="115"/>
      <c r="EL78" s="115"/>
      <c r="EM78" s="115"/>
      <c r="EN78" s="115"/>
      <c r="EO78" s="115"/>
      <c r="EP78" s="115"/>
      <c r="EQ78" s="115"/>
      <c r="ER78" s="115"/>
      <c r="ES78" s="115"/>
      <c r="ET78" s="115"/>
      <c r="EU78" s="115"/>
      <c r="EV78" s="115"/>
      <c r="EW78" s="115"/>
      <c r="EX78" s="115"/>
      <c r="EY78" s="115"/>
      <c r="EZ78" s="115"/>
      <c r="FA78" s="115"/>
      <c r="FB78" s="115"/>
      <c r="FC78" s="115"/>
      <c r="FD78" s="115"/>
      <c r="FE78" s="115"/>
      <c r="FF78" s="115"/>
      <c r="FG78" s="115"/>
      <c r="FH78" s="115"/>
      <c r="FI78" s="115"/>
      <c r="FJ78" s="115"/>
      <c r="FK78" s="115"/>
      <c r="FL78" s="115"/>
      <c r="FM78" s="115"/>
      <c r="FN78" s="115"/>
      <c r="FO78" s="115"/>
      <c r="FP78" s="115"/>
      <c r="FQ78" s="115"/>
      <c r="FR78" s="115"/>
      <c r="FS78" s="115"/>
      <c r="FT78" s="115"/>
      <c r="FU78" s="115"/>
      <c r="FV78" s="115"/>
      <c r="FW78" s="115"/>
      <c r="FX78" s="115"/>
      <c r="FY78" s="115"/>
      <c r="FZ78" s="115"/>
      <c r="GA78" s="115"/>
      <c r="GB78" s="115"/>
      <c r="GC78" s="115"/>
      <c r="GD78" s="115"/>
      <c r="GE78" s="115"/>
      <c r="GF78" s="115"/>
      <c r="GG78" s="115"/>
      <c r="GH78" s="115"/>
      <c r="GI78" s="115"/>
      <c r="GJ78" s="115"/>
      <c r="GK78" s="115"/>
      <c r="GL78" s="115"/>
      <c r="GM78" s="115"/>
      <c r="GN78" s="115"/>
      <c r="GO78" s="115"/>
      <c r="GP78" s="115"/>
      <c r="GQ78" s="115"/>
      <c r="GR78" s="115"/>
      <c r="GS78" s="115"/>
      <c r="GT78" s="115"/>
      <c r="GU78" s="115"/>
      <c r="GV78" s="115"/>
      <c r="GW78" s="115"/>
      <c r="GX78" s="115"/>
      <c r="GY78" s="115"/>
      <c r="GZ78" s="115"/>
      <c r="HA78" s="115"/>
      <c r="HB78" s="115"/>
      <c r="HC78" s="115"/>
      <c r="HD78" s="115"/>
      <c r="HE78" s="115"/>
      <c r="HF78" s="115"/>
      <c r="HG78" s="115"/>
      <c r="HH78" s="115"/>
      <c r="HI78" s="115"/>
      <c r="HJ78" s="115"/>
      <c r="HK78" s="115"/>
      <c r="HL78" s="115"/>
      <c r="HM78" s="115"/>
      <c r="HN78" s="115"/>
      <c r="HO78" s="115"/>
      <c r="HP78" s="115"/>
      <c r="HQ78" s="115"/>
      <c r="HR78" s="115"/>
      <c r="HS78" s="115"/>
      <c r="HT78" s="115"/>
      <c r="HU78" s="115"/>
      <c r="HV78" s="115"/>
      <c r="HW78" s="115"/>
      <c r="HX78" s="115"/>
      <c r="HY78" s="115"/>
      <c r="HZ78" s="115"/>
      <c r="IA78" s="115"/>
      <c r="IB78" s="115"/>
      <c r="IC78" s="115"/>
      <c r="ID78" s="115"/>
      <c r="IE78" s="115"/>
      <c r="IF78" s="115"/>
      <c r="IG78" s="115"/>
      <c r="IH78" s="115"/>
      <c r="II78" s="115"/>
      <c r="IJ78" s="115"/>
      <c r="IK78" s="115"/>
      <c r="IL78" s="115"/>
      <c r="IM78" s="115"/>
      <c r="IN78" s="115"/>
    </row>
    <row r="79" spans="1:248" ht="13.9" customHeight="1">
      <c r="A79" s="67">
        <v>56</v>
      </c>
      <c r="B79" s="162"/>
      <c r="C79" s="4"/>
      <c r="D79" s="4"/>
      <c r="E79" s="4"/>
      <c r="F79" s="4"/>
      <c r="G79" s="4"/>
      <c r="H79" s="4"/>
      <c r="I79" s="134"/>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c r="AO79" s="115"/>
      <c r="AP79" s="115"/>
      <c r="AQ79" s="115"/>
      <c r="AR79" s="115"/>
      <c r="AS79" s="115"/>
      <c r="AT79" s="115"/>
      <c r="AU79" s="115"/>
      <c r="AV79" s="115"/>
      <c r="AW79" s="115"/>
      <c r="AX79" s="115"/>
      <c r="AY79" s="115"/>
      <c r="AZ79" s="115"/>
      <c r="BA79" s="115"/>
      <c r="BB79" s="115"/>
      <c r="BC79" s="115"/>
      <c r="BD79" s="115"/>
      <c r="BE79" s="115"/>
      <c r="BF79" s="115"/>
      <c r="BG79" s="115"/>
      <c r="BH79" s="115"/>
      <c r="BI79" s="115"/>
      <c r="BJ79" s="115"/>
      <c r="BK79" s="115"/>
      <c r="BL79" s="115"/>
      <c r="BM79" s="115"/>
      <c r="BN79" s="115"/>
      <c r="BO79" s="115"/>
      <c r="BP79" s="115"/>
      <c r="BQ79" s="115"/>
      <c r="BR79" s="115"/>
      <c r="BS79" s="115"/>
      <c r="BT79" s="115"/>
      <c r="BU79" s="115"/>
      <c r="BV79" s="115"/>
      <c r="BW79" s="115"/>
      <c r="BX79" s="115"/>
      <c r="BY79" s="115"/>
      <c r="BZ79" s="115"/>
      <c r="CA79" s="115"/>
      <c r="CB79" s="115"/>
      <c r="CC79" s="115"/>
      <c r="CD79" s="115"/>
      <c r="CE79" s="115"/>
      <c r="CF79" s="115"/>
      <c r="CG79" s="115"/>
      <c r="CH79" s="115"/>
      <c r="CI79" s="115"/>
      <c r="CJ79" s="115"/>
      <c r="CK79" s="115"/>
      <c r="CL79" s="115"/>
      <c r="CM79" s="115"/>
      <c r="CN79" s="115"/>
      <c r="CO79" s="115"/>
      <c r="CP79" s="115"/>
      <c r="CQ79" s="115"/>
      <c r="CR79" s="115"/>
      <c r="CS79" s="115"/>
      <c r="CT79" s="115"/>
      <c r="CU79" s="115"/>
      <c r="CV79" s="115"/>
      <c r="CW79" s="115"/>
      <c r="CX79" s="115"/>
      <c r="CY79" s="115"/>
      <c r="CZ79" s="115"/>
      <c r="DA79" s="115"/>
      <c r="DB79" s="115"/>
      <c r="DC79" s="115"/>
      <c r="DD79" s="115"/>
      <c r="DE79" s="115"/>
      <c r="DF79" s="115"/>
      <c r="DG79" s="115"/>
      <c r="DH79" s="115"/>
      <c r="DI79" s="115"/>
      <c r="DJ79" s="115"/>
      <c r="DK79" s="115"/>
      <c r="DL79" s="115"/>
      <c r="DM79" s="115"/>
      <c r="DN79" s="115"/>
      <c r="DO79" s="115"/>
      <c r="DP79" s="115"/>
      <c r="DQ79" s="115"/>
      <c r="DR79" s="115"/>
      <c r="DS79" s="115"/>
      <c r="DT79" s="115"/>
      <c r="DU79" s="115"/>
      <c r="DV79" s="115"/>
      <c r="DW79" s="115"/>
      <c r="DX79" s="115"/>
      <c r="DY79" s="115"/>
      <c r="DZ79" s="115"/>
      <c r="EA79" s="115"/>
      <c r="EB79" s="115"/>
      <c r="EC79" s="115"/>
      <c r="ED79" s="115"/>
      <c r="EE79" s="115"/>
      <c r="EF79" s="115"/>
      <c r="EG79" s="115"/>
      <c r="EH79" s="115"/>
      <c r="EI79" s="115"/>
      <c r="EJ79" s="115"/>
      <c r="EK79" s="115"/>
      <c r="EL79" s="115"/>
      <c r="EM79" s="115"/>
      <c r="EN79" s="115"/>
      <c r="EO79" s="115"/>
      <c r="EP79" s="115"/>
      <c r="EQ79" s="115"/>
      <c r="ER79" s="115"/>
      <c r="ES79" s="115"/>
      <c r="ET79" s="115"/>
      <c r="EU79" s="115"/>
      <c r="EV79" s="115"/>
      <c r="EW79" s="115"/>
      <c r="EX79" s="115"/>
      <c r="EY79" s="115"/>
      <c r="EZ79" s="115"/>
      <c r="FA79" s="115"/>
      <c r="FB79" s="115"/>
      <c r="FC79" s="115"/>
      <c r="FD79" s="115"/>
      <c r="FE79" s="115"/>
      <c r="FF79" s="115"/>
      <c r="FG79" s="115"/>
      <c r="FH79" s="115"/>
      <c r="FI79" s="115"/>
      <c r="FJ79" s="115"/>
      <c r="FK79" s="115"/>
      <c r="FL79" s="115"/>
      <c r="FM79" s="115"/>
      <c r="FN79" s="115"/>
      <c r="FO79" s="115"/>
      <c r="FP79" s="115"/>
      <c r="FQ79" s="115"/>
      <c r="FR79" s="115"/>
      <c r="FS79" s="115"/>
      <c r="FT79" s="115"/>
      <c r="FU79" s="115"/>
      <c r="FV79" s="115"/>
      <c r="FW79" s="115"/>
      <c r="FX79" s="115"/>
      <c r="FY79" s="115"/>
      <c r="FZ79" s="115"/>
      <c r="GA79" s="115"/>
      <c r="GB79" s="115"/>
      <c r="GC79" s="115"/>
      <c r="GD79" s="115"/>
      <c r="GE79" s="115"/>
      <c r="GF79" s="115"/>
      <c r="GG79" s="115"/>
      <c r="GH79" s="115"/>
      <c r="GI79" s="115"/>
      <c r="GJ79" s="115"/>
      <c r="GK79" s="115"/>
      <c r="GL79" s="115"/>
      <c r="GM79" s="115"/>
      <c r="GN79" s="115"/>
      <c r="GO79" s="115"/>
      <c r="GP79" s="115"/>
      <c r="GQ79" s="115"/>
      <c r="GR79" s="115"/>
      <c r="GS79" s="115"/>
      <c r="GT79" s="115"/>
      <c r="GU79" s="115"/>
      <c r="GV79" s="115"/>
      <c r="GW79" s="115"/>
      <c r="GX79" s="115"/>
      <c r="GY79" s="115"/>
      <c r="GZ79" s="115"/>
      <c r="HA79" s="115"/>
      <c r="HB79" s="115"/>
      <c r="HC79" s="115"/>
      <c r="HD79" s="115"/>
      <c r="HE79" s="115"/>
      <c r="HF79" s="115"/>
      <c r="HG79" s="115"/>
      <c r="HH79" s="115"/>
      <c r="HI79" s="115"/>
      <c r="HJ79" s="115"/>
      <c r="HK79" s="115"/>
      <c r="HL79" s="115"/>
      <c r="HM79" s="115"/>
      <c r="HN79" s="115"/>
      <c r="HO79" s="115"/>
      <c r="HP79" s="115"/>
      <c r="HQ79" s="115"/>
      <c r="HR79" s="115"/>
      <c r="HS79" s="115"/>
      <c r="HT79" s="115"/>
      <c r="HU79" s="115"/>
      <c r="HV79" s="115"/>
      <c r="HW79" s="115"/>
      <c r="HX79" s="115"/>
      <c r="HY79" s="115"/>
      <c r="HZ79" s="115"/>
      <c r="IA79" s="115"/>
      <c r="IB79" s="115"/>
      <c r="IC79" s="115"/>
      <c r="ID79" s="115"/>
      <c r="IE79" s="115"/>
      <c r="IF79" s="115"/>
      <c r="IG79" s="115"/>
      <c r="IH79" s="115"/>
      <c r="II79" s="115"/>
      <c r="IJ79" s="115"/>
      <c r="IK79" s="115"/>
      <c r="IL79" s="115"/>
      <c r="IM79" s="115"/>
      <c r="IN79" s="115"/>
    </row>
    <row r="80" spans="1:248" ht="13.9" customHeight="1">
      <c r="A80" s="67">
        <v>57</v>
      </c>
      <c r="B80" s="162" t="s">
        <v>3029</v>
      </c>
      <c r="C80" s="4"/>
      <c r="D80" s="4"/>
      <c r="E80" s="4"/>
      <c r="F80" s="4"/>
      <c r="G80" s="4"/>
      <c r="H80" s="4"/>
      <c r="I80" s="134"/>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c r="AJ80" s="115"/>
      <c r="AK80" s="115"/>
      <c r="AL80" s="115"/>
      <c r="AM80" s="115"/>
      <c r="AN80" s="115"/>
      <c r="AO80" s="115"/>
      <c r="AP80" s="115"/>
      <c r="AQ80" s="115"/>
      <c r="AR80" s="115"/>
      <c r="AS80" s="115"/>
      <c r="AT80" s="115"/>
      <c r="AU80" s="115"/>
      <c r="AV80" s="115"/>
      <c r="AW80" s="115"/>
      <c r="AX80" s="115"/>
      <c r="AY80" s="115"/>
      <c r="AZ80" s="115"/>
      <c r="BA80" s="115"/>
      <c r="BB80" s="115"/>
      <c r="BC80" s="115"/>
      <c r="BD80" s="115"/>
      <c r="BE80" s="115"/>
      <c r="BF80" s="115"/>
      <c r="BG80" s="115"/>
      <c r="BH80" s="115"/>
      <c r="BI80" s="115"/>
      <c r="BJ80" s="115"/>
      <c r="BK80" s="115"/>
      <c r="BL80" s="115"/>
      <c r="BM80" s="115"/>
      <c r="BN80" s="115"/>
      <c r="BO80" s="115"/>
      <c r="BP80" s="115"/>
      <c r="BQ80" s="115"/>
      <c r="BR80" s="115"/>
      <c r="BS80" s="115"/>
      <c r="BT80" s="115"/>
      <c r="BU80" s="115"/>
      <c r="BV80" s="115"/>
      <c r="BW80" s="115"/>
      <c r="BX80" s="115"/>
      <c r="BY80" s="115"/>
      <c r="BZ80" s="115"/>
      <c r="CA80" s="115"/>
      <c r="CB80" s="115"/>
      <c r="CC80" s="115"/>
      <c r="CD80" s="115"/>
      <c r="CE80" s="115"/>
      <c r="CF80" s="115"/>
      <c r="CG80" s="115"/>
      <c r="CH80" s="115"/>
      <c r="CI80" s="115"/>
      <c r="CJ80" s="115"/>
      <c r="CK80" s="115"/>
      <c r="CL80" s="115"/>
      <c r="CM80" s="115"/>
      <c r="CN80" s="115"/>
      <c r="CO80" s="115"/>
      <c r="CP80" s="115"/>
      <c r="CQ80" s="115"/>
      <c r="CR80" s="115"/>
      <c r="CS80" s="115"/>
      <c r="CT80" s="115"/>
      <c r="CU80" s="115"/>
      <c r="CV80" s="115"/>
      <c r="CW80" s="115"/>
      <c r="CX80" s="115"/>
      <c r="CY80" s="115"/>
      <c r="CZ80" s="115"/>
      <c r="DA80" s="115"/>
      <c r="DB80" s="115"/>
      <c r="DC80" s="115"/>
      <c r="DD80" s="115"/>
      <c r="DE80" s="115"/>
      <c r="DF80" s="115"/>
      <c r="DG80" s="115"/>
      <c r="DH80" s="115"/>
      <c r="DI80" s="115"/>
      <c r="DJ80" s="115"/>
      <c r="DK80" s="115"/>
      <c r="DL80" s="115"/>
      <c r="DM80" s="115"/>
      <c r="DN80" s="115"/>
      <c r="DO80" s="115"/>
      <c r="DP80" s="115"/>
      <c r="DQ80" s="115"/>
      <c r="DR80" s="115"/>
      <c r="DS80" s="115"/>
      <c r="DT80" s="115"/>
      <c r="DU80" s="115"/>
      <c r="DV80" s="115"/>
      <c r="DW80" s="115"/>
      <c r="DX80" s="115"/>
      <c r="DY80" s="115"/>
      <c r="DZ80" s="115"/>
      <c r="EA80" s="115"/>
      <c r="EB80" s="115"/>
      <c r="EC80" s="115"/>
      <c r="ED80" s="115"/>
      <c r="EE80" s="115"/>
      <c r="EF80" s="115"/>
      <c r="EG80" s="115"/>
      <c r="EH80" s="115"/>
      <c r="EI80" s="115"/>
      <c r="EJ80" s="115"/>
      <c r="EK80" s="115"/>
      <c r="EL80" s="115"/>
      <c r="EM80" s="115"/>
      <c r="EN80" s="115"/>
      <c r="EO80" s="115"/>
      <c r="EP80" s="115"/>
      <c r="EQ80" s="115"/>
      <c r="ER80" s="115"/>
      <c r="ES80" s="115"/>
      <c r="ET80" s="115"/>
      <c r="EU80" s="115"/>
      <c r="EV80" s="115"/>
      <c r="EW80" s="115"/>
      <c r="EX80" s="115"/>
      <c r="EY80" s="115"/>
      <c r="EZ80" s="115"/>
      <c r="FA80" s="115"/>
      <c r="FB80" s="115"/>
      <c r="FC80" s="115"/>
      <c r="FD80" s="115"/>
      <c r="FE80" s="115"/>
      <c r="FF80" s="115"/>
      <c r="FG80" s="115"/>
      <c r="FH80" s="115"/>
      <c r="FI80" s="115"/>
      <c r="FJ80" s="115"/>
      <c r="FK80" s="115"/>
      <c r="FL80" s="115"/>
      <c r="FM80" s="115"/>
      <c r="FN80" s="115"/>
      <c r="FO80" s="115"/>
      <c r="FP80" s="115"/>
      <c r="FQ80" s="115"/>
      <c r="FR80" s="115"/>
      <c r="FS80" s="115"/>
      <c r="FT80" s="115"/>
      <c r="FU80" s="115"/>
      <c r="FV80" s="115"/>
      <c r="FW80" s="115"/>
      <c r="FX80" s="115"/>
      <c r="FY80" s="115"/>
      <c r="FZ80" s="115"/>
      <c r="GA80" s="115"/>
      <c r="GB80" s="115"/>
      <c r="GC80" s="115"/>
      <c r="GD80" s="115"/>
      <c r="GE80" s="115"/>
      <c r="GF80" s="115"/>
      <c r="GG80" s="115"/>
      <c r="GH80" s="115"/>
      <c r="GI80" s="115"/>
      <c r="GJ80" s="115"/>
      <c r="GK80" s="115"/>
      <c r="GL80" s="115"/>
      <c r="GM80" s="115"/>
      <c r="GN80" s="115"/>
      <c r="GO80" s="115"/>
      <c r="GP80" s="115"/>
      <c r="GQ80" s="115"/>
      <c r="GR80" s="115"/>
      <c r="GS80" s="115"/>
      <c r="GT80" s="115"/>
      <c r="GU80" s="115"/>
      <c r="GV80" s="115"/>
      <c r="GW80" s="115"/>
      <c r="GX80" s="115"/>
      <c r="GY80" s="115"/>
      <c r="GZ80" s="115"/>
      <c r="HA80" s="115"/>
      <c r="HB80" s="115"/>
      <c r="HC80" s="115"/>
      <c r="HD80" s="115"/>
      <c r="HE80" s="115"/>
      <c r="HF80" s="115"/>
      <c r="HG80" s="115"/>
      <c r="HH80" s="115"/>
      <c r="HI80" s="115"/>
      <c r="HJ80" s="115"/>
      <c r="HK80" s="115"/>
      <c r="HL80" s="115"/>
      <c r="HM80" s="115"/>
      <c r="HN80" s="115"/>
      <c r="HO80" s="115"/>
      <c r="HP80" s="115"/>
      <c r="HQ80" s="115"/>
      <c r="HR80" s="115"/>
      <c r="HS80" s="115"/>
      <c r="HT80" s="115"/>
      <c r="HU80" s="115"/>
      <c r="HV80" s="115"/>
      <c r="HW80" s="115"/>
      <c r="HX80" s="115"/>
      <c r="HY80" s="115"/>
      <c r="HZ80" s="115"/>
      <c r="IA80" s="115"/>
      <c r="IB80" s="115"/>
      <c r="IC80" s="115"/>
      <c r="ID80" s="115"/>
      <c r="IE80" s="115"/>
      <c r="IF80" s="115"/>
      <c r="IG80" s="115"/>
      <c r="IH80" s="115"/>
      <c r="II80" s="115"/>
      <c r="IJ80" s="115"/>
      <c r="IK80" s="115"/>
      <c r="IL80" s="115"/>
      <c r="IM80" s="115"/>
      <c r="IN80" s="115"/>
    </row>
    <row r="81" spans="1:248" ht="13.9" customHeight="1">
      <c r="A81" s="67">
        <v>58</v>
      </c>
      <c r="B81" s="162"/>
      <c r="C81" s="4"/>
      <c r="D81" s="4"/>
      <c r="E81" s="4"/>
      <c r="F81" s="4"/>
      <c r="G81" s="4"/>
      <c r="H81" s="4"/>
      <c r="I81" s="134"/>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5"/>
      <c r="AL81" s="115"/>
      <c r="AM81" s="115"/>
      <c r="AN81" s="115"/>
      <c r="AO81" s="115"/>
      <c r="AP81" s="115"/>
      <c r="AQ81" s="115"/>
      <c r="AR81" s="115"/>
      <c r="AS81" s="115"/>
      <c r="AT81" s="115"/>
      <c r="AU81" s="115"/>
      <c r="AV81" s="115"/>
      <c r="AW81" s="115"/>
      <c r="AX81" s="115"/>
      <c r="AY81" s="115"/>
      <c r="AZ81" s="115"/>
      <c r="BA81" s="115"/>
      <c r="BB81" s="115"/>
      <c r="BC81" s="115"/>
      <c r="BD81" s="115"/>
      <c r="BE81" s="115"/>
      <c r="BF81" s="115"/>
      <c r="BG81" s="115"/>
      <c r="BH81" s="115"/>
      <c r="BI81" s="115"/>
      <c r="BJ81" s="115"/>
      <c r="BK81" s="115"/>
      <c r="BL81" s="115"/>
      <c r="BM81" s="115"/>
      <c r="BN81" s="115"/>
      <c r="BO81" s="115"/>
      <c r="BP81" s="115"/>
      <c r="BQ81" s="115"/>
      <c r="BR81" s="115"/>
      <c r="BS81" s="115"/>
      <c r="BT81" s="115"/>
      <c r="BU81" s="115"/>
      <c r="BV81" s="115"/>
      <c r="BW81" s="115"/>
      <c r="BX81" s="115"/>
      <c r="BY81" s="115"/>
      <c r="BZ81" s="115"/>
      <c r="CA81" s="115"/>
      <c r="CB81" s="115"/>
      <c r="CC81" s="115"/>
      <c r="CD81" s="115"/>
      <c r="CE81" s="115"/>
      <c r="CF81" s="115"/>
      <c r="CG81" s="115"/>
      <c r="CH81" s="115"/>
      <c r="CI81" s="115"/>
      <c r="CJ81" s="115"/>
      <c r="CK81" s="115"/>
      <c r="CL81" s="115"/>
      <c r="CM81" s="115"/>
      <c r="CN81" s="115"/>
      <c r="CO81" s="115"/>
      <c r="CP81" s="115"/>
      <c r="CQ81" s="115"/>
      <c r="CR81" s="115"/>
      <c r="CS81" s="115"/>
      <c r="CT81" s="115"/>
      <c r="CU81" s="115"/>
      <c r="CV81" s="115"/>
      <c r="CW81" s="115"/>
      <c r="CX81" s="115"/>
      <c r="CY81" s="115"/>
      <c r="CZ81" s="115"/>
      <c r="DA81" s="115"/>
      <c r="DB81" s="115"/>
      <c r="DC81" s="115"/>
      <c r="DD81" s="115"/>
      <c r="DE81" s="115"/>
      <c r="DF81" s="115"/>
      <c r="DG81" s="115"/>
      <c r="DH81" s="115"/>
      <c r="DI81" s="115"/>
      <c r="DJ81" s="115"/>
      <c r="DK81" s="115"/>
      <c r="DL81" s="115"/>
      <c r="DM81" s="115"/>
      <c r="DN81" s="115"/>
      <c r="DO81" s="115"/>
      <c r="DP81" s="115"/>
      <c r="DQ81" s="115"/>
      <c r="DR81" s="115"/>
      <c r="DS81" s="115"/>
      <c r="DT81" s="115"/>
      <c r="DU81" s="115"/>
      <c r="DV81" s="115"/>
      <c r="DW81" s="115"/>
      <c r="DX81" s="115"/>
      <c r="DY81" s="115"/>
      <c r="DZ81" s="115"/>
      <c r="EA81" s="115"/>
      <c r="EB81" s="115"/>
      <c r="EC81" s="115"/>
      <c r="ED81" s="115"/>
      <c r="EE81" s="115"/>
      <c r="EF81" s="115"/>
      <c r="EG81" s="115"/>
      <c r="EH81" s="115"/>
      <c r="EI81" s="115"/>
      <c r="EJ81" s="115"/>
      <c r="EK81" s="115"/>
      <c r="EL81" s="115"/>
      <c r="EM81" s="115"/>
      <c r="EN81" s="115"/>
      <c r="EO81" s="115"/>
      <c r="EP81" s="115"/>
      <c r="EQ81" s="115"/>
      <c r="ER81" s="115"/>
      <c r="ES81" s="115"/>
      <c r="ET81" s="115"/>
      <c r="EU81" s="115"/>
      <c r="EV81" s="115"/>
      <c r="EW81" s="115"/>
      <c r="EX81" s="115"/>
      <c r="EY81" s="115"/>
      <c r="EZ81" s="115"/>
      <c r="FA81" s="115"/>
      <c r="FB81" s="115"/>
      <c r="FC81" s="115"/>
      <c r="FD81" s="115"/>
      <c r="FE81" s="115"/>
      <c r="FF81" s="115"/>
      <c r="FG81" s="115"/>
      <c r="FH81" s="115"/>
      <c r="FI81" s="115"/>
      <c r="FJ81" s="115"/>
      <c r="FK81" s="115"/>
      <c r="FL81" s="115"/>
      <c r="FM81" s="115"/>
      <c r="FN81" s="115"/>
      <c r="FO81" s="115"/>
      <c r="FP81" s="115"/>
      <c r="FQ81" s="115"/>
      <c r="FR81" s="115"/>
      <c r="FS81" s="115"/>
      <c r="FT81" s="115"/>
      <c r="FU81" s="115"/>
      <c r="FV81" s="115"/>
      <c r="FW81" s="115"/>
      <c r="FX81" s="115"/>
      <c r="FY81" s="115"/>
      <c r="FZ81" s="115"/>
      <c r="GA81" s="115"/>
      <c r="GB81" s="115"/>
      <c r="GC81" s="115"/>
      <c r="GD81" s="115"/>
      <c r="GE81" s="115"/>
      <c r="GF81" s="115"/>
      <c r="GG81" s="115"/>
      <c r="GH81" s="115"/>
      <c r="GI81" s="115"/>
      <c r="GJ81" s="115"/>
      <c r="GK81" s="115"/>
      <c r="GL81" s="115"/>
      <c r="GM81" s="115"/>
      <c r="GN81" s="115"/>
      <c r="GO81" s="115"/>
      <c r="GP81" s="115"/>
      <c r="GQ81" s="115"/>
      <c r="GR81" s="115"/>
      <c r="GS81" s="115"/>
      <c r="GT81" s="115"/>
      <c r="GU81" s="115"/>
      <c r="GV81" s="115"/>
      <c r="GW81" s="115"/>
      <c r="GX81" s="115"/>
      <c r="GY81" s="115"/>
      <c r="GZ81" s="115"/>
      <c r="HA81" s="115"/>
      <c r="HB81" s="115"/>
      <c r="HC81" s="115"/>
      <c r="HD81" s="115"/>
      <c r="HE81" s="115"/>
      <c r="HF81" s="115"/>
      <c r="HG81" s="115"/>
      <c r="HH81" s="115"/>
      <c r="HI81" s="115"/>
      <c r="HJ81" s="115"/>
      <c r="HK81" s="115"/>
      <c r="HL81" s="115"/>
      <c r="HM81" s="115"/>
      <c r="HN81" s="115"/>
      <c r="HO81" s="115"/>
      <c r="HP81" s="115"/>
      <c r="HQ81" s="115"/>
      <c r="HR81" s="115"/>
      <c r="HS81" s="115"/>
      <c r="HT81" s="115"/>
      <c r="HU81" s="115"/>
      <c r="HV81" s="115"/>
      <c r="HW81" s="115"/>
      <c r="HX81" s="115"/>
      <c r="HY81" s="115"/>
      <c r="HZ81" s="115"/>
      <c r="IA81" s="115"/>
      <c r="IB81" s="115"/>
      <c r="IC81" s="115"/>
      <c r="ID81" s="115"/>
      <c r="IE81" s="115"/>
      <c r="IF81" s="115"/>
      <c r="IG81" s="115"/>
      <c r="IH81" s="115"/>
      <c r="II81" s="115"/>
      <c r="IJ81" s="115"/>
      <c r="IK81" s="115"/>
      <c r="IL81" s="115"/>
      <c r="IM81" s="115"/>
      <c r="IN81" s="115"/>
    </row>
    <row r="82" spans="1:248" ht="13.9" customHeight="1">
      <c r="A82" s="67">
        <v>59</v>
      </c>
      <c r="B82" s="162"/>
      <c r="C82" s="4"/>
      <c r="D82" s="4"/>
      <c r="E82" s="4"/>
      <c r="F82" s="4"/>
      <c r="G82" s="4"/>
      <c r="H82" s="4"/>
      <c r="I82" s="134"/>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5"/>
      <c r="AK82" s="115"/>
      <c r="AL82" s="115"/>
      <c r="AM82" s="115"/>
      <c r="AN82" s="115"/>
      <c r="AO82" s="115"/>
      <c r="AP82" s="115"/>
      <c r="AQ82" s="115"/>
      <c r="AR82" s="115"/>
      <c r="AS82" s="115"/>
      <c r="AT82" s="115"/>
      <c r="AU82" s="115"/>
      <c r="AV82" s="115"/>
      <c r="AW82" s="115"/>
      <c r="AX82" s="115"/>
      <c r="AY82" s="115"/>
      <c r="AZ82" s="115"/>
      <c r="BA82" s="115"/>
      <c r="BB82" s="115"/>
      <c r="BC82" s="115"/>
      <c r="BD82" s="115"/>
      <c r="BE82" s="115"/>
      <c r="BF82" s="115"/>
      <c r="BG82" s="115"/>
      <c r="BH82" s="115"/>
      <c r="BI82" s="115"/>
      <c r="BJ82" s="115"/>
      <c r="BK82" s="115"/>
      <c r="BL82" s="115"/>
      <c r="BM82" s="115"/>
      <c r="BN82" s="115"/>
      <c r="BO82" s="115"/>
      <c r="BP82" s="115"/>
      <c r="BQ82" s="115"/>
      <c r="BR82" s="115"/>
      <c r="BS82" s="115"/>
      <c r="BT82" s="115"/>
      <c r="BU82" s="115"/>
      <c r="BV82" s="115"/>
      <c r="BW82" s="115"/>
      <c r="BX82" s="115"/>
      <c r="BY82" s="115"/>
      <c r="BZ82" s="115"/>
      <c r="CA82" s="115"/>
      <c r="CB82" s="115"/>
      <c r="CC82" s="115"/>
      <c r="CD82" s="115"/>
      <c r="CE82" s="115"/>
      <c r="CF82" s="115"/>
      <c r="CG82" s="115"/>
      <c r="CH82" s="115"/>
      <c r="CI82" s="115"/>
      <c r="CJ82" s="115"/>
      <c r="CK82" s="115"/>
      <c r="CL82" s="115"/>
      <c r="CM82" s="115"/>
      <c r="CN82" s="115"/>
      <c r="CO82" s="115"/>
      <c r="CP82" s="115"/>
      <c r="CQ82" s="115"/>
      <c r="CR82" s="115"/>
      <c r="CS82" s="115"/>
      <c r="CT82" s="115"/>
      <c r="CU82" s="115"/>
      <c r="CV82" s="115"/>
      <c r="CW82" s="115"/>
      <c r="CX82" s="115"/>
      <c r="CY82" s="115"/>
      <c r="CZ82" s="115"/>
      <c r="DA82" s="115"/>
      <c r="DB82" s="115"/>
      <c r="DC82" s="115"/>
      <c r="DD82" s="115"/>
      <c r="DE82" s="115"/>
      <c r="DF82" s="115"/>
      <c r="DG82" s="115"/>
      <c r="DH82" s="115"/>
      <c r="DI82" s="115"/>
      <c r="DJ82" s="115"/>
      <c r="DK82" s="115"/>
      <c r="DL82" s="115"/>
      <c r="DM82" s="115"/>
      <c r="DN82" s="115"/>
      <c r="DO82" s="115"/>
      <c r="DP82" s="115"/>
      <c r="DQ82" s="115"/>
      <c r="DR82" s="115"/>
      <c r="DS82" s="115"/>
      <c r="DT82" s="115"/>
      <c r="DU82" s="115"/>
      <c r="DV82" s="115"/>
      <c r="DW82" s="115"/>
      <c r="DX82" s="115"/>
      <c r="DY82" s="115"/>
      <c r="DZ82" s="115"/>
      <c r="EA82" s="115"/>
      <c r="EB82" s="115"/>
      <c r="EC82" s="115"/>
      <c r="ED82" s="115"/>
      <c r="EE82" s="115"/>
      <c r="EF82" s="115"/>
      <c r="EG82" s="115"/>
      <c r="EH82" s="115"/>
      <c r="EI82" s="115"/>
      <c r="EJ82" s="115"/>
      <c r="EK82" s="115"/>
      <c r="EL82" s="115"/>
      <c r="EM82" s="115"/>
      <c r="EN82" s="115"/>
      <c r="EO82" s="115"/>
      <c r="EP82" s="115"/>
      <c r="EQ82" s="115"/>
      <c r="ER82" s="115"/>
      <c r="ES82" s="115"/>
      <c r="ET82" s="115"/>
      <c r="EU82" s="115"/>
      <c r="EV82" s="115"/>
      <c r="EW82" s="115"/>
      <c r="EX82" s="115"/>
      <c r="EY82" s="115"/>
      <c r="EZ82" s="115"/>
      <c r="FA82" s="115"/>
      <c r="FB82" s="115"/>
      <c r="FC82" s="115"/>
      <c r="FD82" s="115"/>
      <c r="FE82" s="115"/>
      <c r="FF82" s="115"/>
      <c r="FG82" s="115"/>
      <c r="FH82" s="115"/>
      <c r="FI82" s="115"/>
      <c r="FJ82" s="115"/>
      <c r="FK82" s="115"/>
      <c r="FL82" s="115"/>
      <c r="FM82" s="115"/>
      <c r="FN82" s="115"/>
      <c r="FO82" s="115"/>
      <c r="FP82" s="115"/>
      <c r="FQ82" s="115"/>
      <c r="FR82" s="115"/>
      <c r="FS82" s="115"/>
      <c r="FT82" s="115"/>
      <c r="FU82" s="115"/>
      <c r="FV82" s="115"/>
      <c r="FW82" s="115"/>
      <c r="FX82" s="115"/>
      <c r="FY82" s="115"/>
      <c r="FZ82" s="115"/>
      <c r="GA82" s="115"/>
      <c r="GB82" s="115"/>
      <c r="GC82" s="115"/>
      <c r="GD82" s="115"/>
      <c r="GE82" s="115"/>
      <c r="GF82" s="115"/>
      <c r="GG82" s="115"/>
      <c r="GH82" s="115"/>
      <c r="GI82" s="115"/>
      <c r="GJ82" s="115"/>
      <c r="GK82" s="115"/>
      <c r="GL82" s="115"/>
      <c r="GM82" s="115"/>
      <c r="GN82" s="115"/>
      <c r="GO82" s="115"/>
      <c r="GP82" s="115"/>
      <c r="GQ82" s="115"/>
      <c r="GR82" s="115"/>
      <c r="GS82" s="115"/>
      <c r="GT82" s="115"/>
      <c r="GU82" s="115"/>
      <c r="GV82" s="115"/>
      <c r="GW82" s="115"/>
      <c r="GX82" s="115"/>
      <c r="GY82" s="115"/>
      <c r="GZ82" s="115"/>
      <c r="HA82" s="115"/>
      <c r="HB82" s="115"/>
      <c r="HC82" s="115"/>
      <c r="HD82" s="115"/>
      <c r="HE82" s="115"/>
      <c r="HF82" s="115"/>
      <c r="HG82" s="115"/>
      <c r="HH82" s="115"/>
      <c r="HI82" s="115"/>
      <c r="HJ82" s="115"/>
      <c r="HK82" s="115"/>
      <c r="HL82" s="115"/>
      <c r="HM82" s="115"/>
      <c r="HN82" s="115"/>
      <c r="HO82" s="115"/>
      <c r="HP82" s="115"/>
      <c r="HQ82" s="115"/>
      <c r="HR82" s="115"/>
      <c r="HS82" s="115"/>
      <c r="HT82" s="115"/>
      <c r="HU82" s="115"/>
      <c r="HV82" s="115"/>
      <c r="HW82" s="115"/>
      <c r="HX82" s="115"/>
      <c r="HY82" s="115"/>
      <c r="HZ82" s="115"/>
      <c r="IA82" s="115"/>
      <c r="IB82" s="115"/>
      <c r="IC82" s="115"/>
      <c r="ID82" s="115"/>
      <c r="IE82" s="115"/>
      <c r="IF82" s="115"/>
      <c r="IG82" s="115"/>
      <c r="IH82" s="115"/>
      <c r="II82" s="115"/>
      <c r="IJ82" s="115"/>
      <c r="IK82" s="115"/>
      <c r="IL82" s="115"/>
      <c r="IM82" s="115"/>
      <c r="IN82" s="115"/>
    </row>
    <row r="83" spans="1:248" ht="13.9" customHeight="1">
      <c r="A83" s="67">
        <v>60</v>
      </c>
      <c r="B83" s="162"/>
      <c r="C83" s="4"/>
      <c r="D83" s="4"/>
      <c r="E83" s="4"/>
      <c r="F83" s="4"/>
      <c r="G83" s="4"/>
      <c r="H83" s="4"/>
      <c r="I83" s="134"/>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115"/>
      <c r="AJ83" s="115"/>
      <c r="AK83" s="115"/>
      <c r="AL83" s="115"/>
      <c r="AM83" s="115"/>
      <c r="AN83" s="115"/>
      <c r="AO83" s="115"/>
      <c r="AP83" s="115"/>
      <c r="AQ83" s="115"/>
      <c r="AR83" s="115"/>
      <c r="AS83" s="115"/>
      <c r="AT83" s="115"/>
      <c r="AU83" s="115"/>
      <c r="AV83" s="115"/>
      <c r="AW83" s="115"/>
      <c r="AX83" s="115"/>
      <c r="AY83" s="115"/>
      <c r="AZ83" s="115"/>
      <c r="BA83" s="115"/>
      <c r="BB83" s="115"/>
      <c r="BC83" s="115"/>
      <c r="BD83" s="115"/>
      <c r="BE83" s="115"/>
      <c r="BF83" s="115"/>
      <c r="BG83" s="115"/>
      <c r="BH83" s="115"/>
      <c r="BI83" s="115"/>
      <c r="BJ83" s="115"/>
      <c r="BK83" s="115"/>
      <c r="BL83" s="115"/>
      <c r="BM83" s="115"/>
      <c r="BN83" s="115"/>
      <c r="BO83" s="115"/>
      <c r="BP83" s="115"/>
      <c r="BQ83" s="115"/>
      <c r="BR83" s="115"/>
      <c r="BS83" s="115"/>
      <c r="BT83" s="115"/>
      <c r="BU83" s="115"/>
      <c r="BV83" s="115"/>
      <c r="BW83" s="115"/>
      <c r="BX83" s="115"/>
      <c r="BY83" s="115"/>
      <c r="BZ83" s="115"/>
      <c r="CA83" s="115"/>
      <c r="CB83" s="115"/>
      <c r="CC83" s="115"/>
      <c r="CD83" s="115"/>
      <c r="CE83" s="115"/>
      <c r="CF83" s="115"/>
      <c r="CG83" s="115"/>
      <c r="CH83" s="115"/>
      <c r="CI83" s="115"/>
      <c r="CJ83" s="115"/>
      <c r="CK83" s="115"/>
      <c r="CL83" s="115"/>
      <c r="CM83" s="115"/>
      <c r="CN83" s="115"/>
      <c r="CO83" s="115"/>
      <c r="CP83" s="115"/>
      <c r="CQ83" s="115"/>
      <c r="CR83" s="115"/>
      <c r="CS83" s="115"/>
      <c r="CT83" s="115"/>
      <c r="CU83" s="115"/>
      <c r="CV83" s="115"/>
      <c r="CW83" s="115"/>
      <c r="CX83" s="115"/>
      <c r="CY83" s="115"/>
      <c r="CZ83" s="115"/>
      <c r="DA83" s="115"/>
      <c r="DB83" s="115"/>
      <c r="DC83" s="115"/>
      <c r="DD83" s="115"/>
      <c r="DE83" s="115"/>
      <c r="DF83" s="115"/>
      <c r="DG83" s="115"/>
      <c r="DH83" s="115"/>
      <c r="DI83" s="115"/>
      <c r="DJ83" s="115"/>
      <c r="DK83" s="115"/>
      <c r="DL83" s="115"/>
      <c r="DM83" s="115"/>
      <c r="DN83" s="115"/>
      <c r="DO83" s="115"/>
      <c r="DP83" s="115"/>
      <c r="DQ83" s="115"/>
      <c r="DR83" s="115"/>
      <c r="DS83" s="115"/>
      <c r="DT83" s="115"/>
      <c r="DU83" s="115"/>
      <c r="DV83" s="115"/>
      <c r="DW83" s="115"/>
      <c r="DX83" s="115"/>
      <c r="DY83" s="115"/>
      <c r="DZ83" s="115"/>
      <c r="EA83" s="115"/>
      <c r="EB83" s="115"/>
      <c r="EC83" s="115"/>
      <c r="ED83" s="115"/>
      <c r="EE83" s="115"/>
      <c r="EF83" s="115"/>
      <c r="EG83" s="115"/>
      <c r="EH83" s="115"/>
      <c r="EI83" s="115"/>
      <c r="EJ83" s="115"/>
      <c r="EK83" s="115"/>
      <c r="EL83" s="115"/>
      <c r="EM83" s="115"/>
      <c r="EN83" s="115"/>
      <c r="EO83" s="115"/>
      <c r="EP83" s="115"/>
      <c r="EQ83" s="115"/>
      <c r="ER83" s="115"/>
      <c r="ES83" s="115"/>
      <c r="ET83" s="115"/>
      <c r="EU83" s="115"/>
      <c r="EV83" s="115"/>
      <c r="EW83" s="115"/>
      <c r="EX83" s="115"/>
      <c r="EY83" s="115"/>
      <c r="EZ83" s="115"/>
      <c r="FA83" s="115"/>
      <c r="FB83" s="115"/>
      <c r="FC83" s="115"/>
      <c r="FD83" s="115"/>
      <c r="FE83" s="115"/>
      <c r="FF83" s="115"/>
      <c r="FG83" s="115"/>
      <c r="FH83" s="115"/>
      <c r="FI83" s="115"/>
      <c r="FJ83" s="115"/>
      <c r="FK83" s="115"/>
      <c r="FL83" s="115"/>
      <c r="FM83" s="115"/>
      <c r="FN83" s="115"/>
      <c r="FO83" s="115"/>
      <c r="FP83" s="115"/>
      <c r="FQ83" s="115"/>
      <c r="FR83" s="115"/>
      <c r="FS83" s="115"/>
      <c r="FT83" s="115"/>
      <c r="FU83" s="115"/>
      <c r="FV83" s="115"/>
      <c r="FW83" s="115"/>
      <c r="FX83" s="115"/>
      <c r="FY83" s="115"/>
      <c r="FZ83" s="115"/>
      <c r="GA83" s="115"/>
      <c r="GB83" s="115"/>
      <c r="GC83" s="115"/>
      <c r="GD83" s="115"/>
      <c r="GE83" s="115"/>
      <c r="GF83" s="115"/>
      <c r="GG83" s="115"/>
      <c r="GH83" s="115"/>
      <c r="GI83" s="115"/>
      <c r="GJ83" s="115"/>
      <c r="GK83" s="115"/>
      <c r="GL83" s="115"/>
      <c r="GM83" s="115"/>
      <c r="GN83" s="115"/>
      <c r="GO83" s="115"/>
      <c r="GP83" s="115"/>
      <c r="GQ83" s="115"/>
      <c r="GR83" s="115"/>
      <c r="GS83" s="115"/>
      <c r="GT83" s="115"/>
      <c r="GU83" s="115"/>
      <c r="GV83" s="115"/>
      <c r="GW83" s="115"/>
      <c r="GX83" s="115"/>
      <c r="GY83" s="115"/>
      <c r="GZ83" s="115"/>
      <c r="HA83" s="115"/>
      <c r="HB83" s="115"/>
      <c r="HC83" s="115"/>
      <c r="HD83" s="115"/>
      <c r="HE83" s="115"/>
      <c r="HF83" s="115"/>
      <c r="HG83" s="115"/>
      <c r="HH83" s="115"/>
      <c r="HI83" s="115"/>
      <c r="HJ83" s="115"/>
      <c r="HK83" s="115"/>
      <c r="HL83" s="115"/>
      <c r="HM83" s="115"/>
      <c r="HN83" s="115"/>
      <c r="HO83" s="115"/>
      <c r="HP83" s="115"/>
      <c r="HQ83" s="115"/>
      <c r="HR83" s="115"/>
      <c r="HS83" s="115"/>
      <c r="HT83" s="115"/>
      <c r="HU83" s="115"/>
      <c r="HV83" s="115"/>
      <c r="HW83" s="115"/>
      <c r="HX83" s="115"/>
      <c r="HY83" s="115"/>
      <c r="HZ83" s="115"/>
      <c r="IA83" s="115"/>
      <c r="IB83" s="115"/>
      <c r="IC83" s="115"/>
      <c r="ID83" s="115"/>
      <c r="IE83" s="115"/>
      <c r="IF83" s="115"/>
      <c r="IG83" s="115"/>
      <c r="IH83" s="115"/>
      <c r="II83" s="115"/>
      <c r="IJ83" s="115"/>
      <c r="IK83" s="115"/>
      <c r="IL83" s="115"/>
      <c r="IM83" s="115"/>
      <c r="IN83" s="115"/>
    </row>
    <row r="84" spans="1:248" ht="13.9" customHeight="1">
      <c r="A84" s="67">
        <v>61</v>
      </c>
      <c r="B84" s="162"/>
      <c r="C84" s="4"/>
      <c r="D84" s="4"/>
      <c r="E84" s="4"/>
      <c r="F84" s="4"/>
      <c r="G84" s="4"/>
      <c r="H84" s="4"/>
      <c r="I84" s="134"/>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c r="AJ84" s="115"/>
      <c r="AK84" s="115"/>
      <c r="AL84" s="115"/>
      <c r="AM84" s="115"/>
      <c r="AN84" s="115"/>
      <c r="AO84" s="115"/>
      <c r="AP84" s="115"/>
      <c r="AQ84" s="115"/>
      <c r="AR84" s="115"/>
      <c r="AS84" s="115"/>
      <c r="AT84" s="115"/>
      <c r="AU84" s="115"/>
      <c r="AV84" s="115"/>
      <c r="AW84" s="115"/>
      <c r="AX84" s="115"/>
      <c r="AY84" s="115"/>
      <c r="AZ84" s="115"/>
      <c r="BA84" s="115"/>
      <c r="BB84" s="115"/>
      <c r="BC84" s="115"/>
      <c r="BD84" s="115"/>
      <c r="BE84" s="115"/>
      <c r="BF84" s="115"/>
      <c r="BG84" s="115"/>
      <c r="BH84" s="115"/>
      <c r="BI84" s="115"/>
      <c r="BJ84" s="115"/>
      <c r="BK84" s="115"/>
      <c r="BL84" s="115"/>
      <c r="BM84" s="115"/>
      <c r="BN84" s="115"/>
      <c r="BO84" s="115"/>
      <c r="BP84" s="115"/>
      <c r="BQ84" s="115"/>
      <c r="BR84" s="115"/>
      <c r="BS84" s="115"/>
      <c r="BT84" s="115"/>
      <c r="BU84" s="115"/>
      <c r="BV84" s="115"/>
      <c r="BW84" s="115"/>
      <c r="BX84" s="115"/>
      <c r="BY84" s="115"/>
      <c r="BZ84" s="115"/>
      <c r="CA84" s="115"/>
      <c r="CB84" s="115"/>
      <c r="CC84" s="115"/>
      <c r="CD84" s="115"/>
      <c r="CE84" s="115"/>
      <c r="CF84" s="115"/>
      <c r="CG84" s="115"/>
      <c r="CH84" s="115"/>
      <c r="CI84" s="115"/>
      <c r="CJ84" s="115"/>
      <c r="CK84" s="115"/>
      <c r="CL84" s="115"/>
      <c r="CM84" s="115"/>
      <c r="CN84" s="115"/>
      <c r="CO84" s="115"/>
      <c r="CP84" s="115"/>
      <c r="CQ84" s="115"/>
      <c r="CR84" s="115"/>
      <c r="CS84" s="115"/>
      <c r="CT84" s="115"/>
      <c r="CU84" s="115"/>
      <c r="CV84" s="115"/>
      <c r="CW84" s="115"/>
      <c r="CX84" s="115"/>
      <c r="CY84" s="115"/>
      <c r="CZ84" s="115"/>
      <c r="DA84" s="115"/>
      <c r="DB84" s="115"/>
      <c r="DC84" s="115"/>
      <c r="DD84" s="115"/>
      <c r="DE84" s="115"/>
      <c r="DF84" s="115"/>
      <c r="DG84" s="115"/>
      <c r="DH84" s="115"/>
      <c r="DI84" s="115"/>
      <c r="DJ84" s="115"/>
      <c r="DK84" s="115"/>
      <c r="DL84" s="115"/>
      <c r="DM84" s="115"/>
      <c r="DN84" s="115"/>
      <c r="DO84" s="115"/>
      <c r="DP84" s="115"/>
      <c r="DQ84" s="115"/>
      <c r="DR84" s="115"/>
      <c r="DS84" s="115"/>
      <c r="DT84" s="115"/>
      <c r="DU84" s="115"/>
      <c r="DV84" s="115"/>
      <c r="DW84" s="115"/>
      <c r="DX84" s="115"/>
      <c r="DY84" s="115"/>
      <c r="DZ84" s="115"/>
      <c r="EA84" s="115"/>
      <c r="EB84" s="115"/>
      <c r="EC84" s="115"/>
      <c r="ED84" s="115"/>
      <c r="EE84" s="115"/>
      <c r="EF84" s="115"/>
      <c r="EG84" s="115"/>
      <c r="EH84" s="115"/>
      <c r="EI84" s="115"/>
      <c r="EJ84" s="115"/>
      <c r="EK84" s="115"/>
      <c r="EL84" s="115"/>
      <c r="EM84" s="115"/>
      <c r="EN84" s="115"/>
      <c r="EO84" s="115"/>
      <c r="EP84" s="115"/>
      <c r="EQ84" s="115"/>
      <c r="ER84" s="115"/>
      <c r="ES84" s="115"/>
      <c r="ET84" s="115"/>
      <c r="EU84" s="115"/>
      <c r="EV84" s="115"/>
      <c r="EW84" s="115"/>
      <c r="EX84" s="115"/>
      <c r="EY84" s="115"/>
      <c r="EZ84" s="115"/>
      <c r="FA84" s="115"/>
      <c r="FB84" s="115"/>
      <c r="FC84" s="115"/>
      <c r="FD84" s="115"/>
      <c r="FE84" s="115"/>
      <c r="FF84" s="115"/>
      <c r="FG84" s="115"/>
      <c r="FH84" s="115"/>
      <c r="FI84" s="115"/>
      <c r="FJ84" s="115"/>
      <c r="FK84" s="115"/>
      <c r="FL84" s="115"/>
      <c r="FM84" s="115"/>
      <c r="FN84" s="115"/>
      <c r="FO84" s="115"/>
      <c r="FP84" s="115"/>
      <c r="FQ84" s="115"/>
      <c r="FR84" s="115"/>
      <c r="FS84" s="115"/>
      <c r="FT84" s="115"/>
      <c r="FU84" s="115"/>
      <c r="FV84" s="115"/>
      <c r="FW84" s="115"/>
      <c r="FX84" s="115"/>
      <c r="FY84" s="115"/>
      <c r="FZ84" s="115"/>
      <c r="GA84" s="115"/>
      <c r="GB84" s="115"/>
      <c r="GC84" s="115"/>
      <c r="GD84" s="115"/>
      <c r="GE84" s="115"/>
      <c r="GF84" s="115"/>
      <c r="GG84" s="115"/>
      <c r="GH84" s="115"/>
      <c r="GI84" s="115"/>
      <c r="GJ84" s="115"/>
      <c r="GK84" s="115"/>
      <c r="GL84" s="115"/>
      <c r="GM84" s="115"/>
      <c r="GN84" s="115"/>
      <c r="GO84" s="115"/>
      <c r="GP84" s="115"/>
      <c r="GQ84" s="115"/>
      <c r="GR84" s="115"/>
      <c r="GS84" s="115"/>
      <c r="GT84" s="115"/>
      <c r="GU84" s="115"/>
      <c r="GV84" s="115"/>
      <c r="GW84" s="115"/>
      <c r="GX84" s="115"/>
      <c r="GY84" s="115"/>
      <c r="GZ84" s="115"/>
      <c r="HA84" s="115"/>
      <c r="HB84" s="115"/>
      <c r="HC84" s="115"/>
      <c r="HD84" s="115"/>
      <c r="HE84" s="115"/>
      <c r="HF84" s="115"/>
      <c r="HG84" s="115"/>
      <c r="HH84" s="115"/>
      <c r="HI84" s="115"/>
      <c r="HJ84" s="115"/>
      <c r="HK84" s="115"/>
      <c r="HL84" s="115"/>
      <c r="HM84" s="115"/>
      <c r="HN84" s="115"/>
      <c r="HO84" s="115"/>
      <c r="HP84" s="115"/>
      <c r="HQ84" s="115"/>
      <c r="HR84" s="115"/>
      <c r="HS84" s="115"/>
      <c r="HT84" s="115"/>
      <c r="HU84" s="115"/>
      <c r="HV84" s="115"/>
      <c r="HW84" s="115"/>
      <c r="HX84" s="115"/>
      <c r="HY84" s="115"/>
      <c r="HZ84" s="115"/>
      <c r="IA84" s="115"/>
      <c r="IB84" s="115"/>
      <c r="IC84" s="115"/>
      <c r="ID84" s="115"/>
      <c r="IE84" s="115"/>
      <c r="IF84" s="115"/>
      <c r="IG84" s="115"/>
      <c r="IH84" s="115"/>
      <c r="II84" s="115"/>
      <c r="IJ84" s="115"/>
      <c r="IK84" s="115"/>
      <c r="IL84" s="115"/>
      <c r="IM84" s="115"/>
      <c r="IN84" s="115"/>
    </row>
    <row r="85" spans="1:248" ht="13.9" customHeight="1">
      <c r="A85" s="67">
        <v>62</v>
      </c>
      <c r="B85" s="162"/>
      <c r="C85" s="4"/>
      <c r="D85" s="4"/>
      <c r="E85" s="4"/>
      <c r="F85" s="4"/>
      <c r="G85" s="4"/>
      <c r="H85" s="4"/>
      <c r="I85" s="134"/>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115"/>
      <c r="AJ85" s="115"/>
      <c r="AK85" s="115"/>
      <c r="AL85" s="115"/>
      <c r="AM85" s="115"/>
      <c r="AN85" s="115"/>
      <c r="AO85" s="115"/>
      <c r="AP85" s="115"/>
      <c r="AQ85" s="115"/>
      <c r="AR85" s="115"/>
      <c r="AS85" s="115"/>
      <c r="AT85" s="115"/>
      <c r="AU85" s="115"/>
      <c r="AV85" s="115"/>
      <c r="AW85" s="115"/>
      <c r="AX85" s="115"/>
      <c r="AY85" s="115"/>
      <c r="AZ85" s="115"/>
      <c r="BA85" s="115"/>
      <c r="BB85" s="115"/>
      <c r="BC85" s="115"/>
      <c r="BD85" s="115"/>
      <c r="BE85" s="115"/>
      <c r="BF85" s="115"/>
      <c r="BG85" s="115"/>
      <c r="BH85" s="115"/>
      <c r="BI85" s="115"/>
      <c r="BJ85" s="115"/>
      <c r="BK85" s="115"/>
      <c r="BL85" s="115"/>
      <c r="BM85" s="115"/>
      <c r="BN85" s="115"/>
      <c r="BO85" s="115"/>
      <c r="BP85" s="115"/>
      <c r="BQ85" s="115"/>
      <c r="BR85" s="115"/>
      <c r="BS85" s="115"/>
      <c r="BT85" s="115"/>
      <c r="BU85" s="115"/>
      <c r="BV85" s="115"/>
      <c r="BW85" s="115"/>
      <c r="BX85" s="115"/>
      <c r="BY85" s="115"/>
      <c r="BZ85" s="115"/>
      <c r="CA85" s="115"/>
      <c r="CB85" s="115"/>
      <c r="CC85" s="115"/>
      <c r="CD85" s="115"/>
      <c r="CE85" s="115"/>
      <c r="CF85" s="115"/>
      <c r="CG85" s="115"/>
      <c r="CH85" s="115"/>
      <c r="CI85" s="115"/>
      <c r="CJ85" s="115"/>
      <c r="CK85" s="115"/>
      <c r="CL85" s="115"/>
      <c r="CM85" s="115"/>
      <c r="CN85" s="115"/>
      <c r="CO85" s="115"/>
      <c r="CP85" s="115"/>
      <c r="CQ85" s="115"/>
      <c r="CR85" s="115"/>
      <c r="CS85" s="115"/>
      <c r="CT85" s="115"/>
      <c r="CU85" s="115"/>
      <c r="CV85" s="115"/>
      <c r="CW85" s="115"/>
      <c r="CX85" s="115"/>
      <c r="CY85" s="115"/>
      <c r="CZ85" s="115"/>
      <c r="DA85" s="115"/>
      <c r="DB85" s="115"/>
      <c r="DC85" s="115"/>
      <c r="DD85" s="115"/>
      <c r="DE85" s="115"/>
      <c r="DF85" s="115"/>
      <c r="DG85" s="115"/>
      <c r="DH85" s="115"/>
      <c r="DI85" s="115"/>
      <c r="DJ85" s="115"/>
      <c r="DK85" s="115"/>
      <c r="DL85" s="115"/>
      <c r="DM85" s="115"/>
      <c r="DN85" s="115"/>
      <c r="DO85" s="115"/>
      <c r="DP85" s="115"/>
      <c r="DQ85" s="115"/>
      <c r="DR85" s="115"/>
      <c r="DS85" s="115"/>
      <c r="DT85" s="115"/>
      <c r="DU85" s="115"/>
      <c r="DV85" s="115"/>
      <c r="DW85" s="115"/>
      <c r="DX85" s="115"/>
      <c r="DY85" s="115"/>
      <c r="DZ85" s="115"/>
      <c r="EA85" s="115"/>
      <c r="EB85" s="115"/>
      <c r="EC85" s="115"/>
      <c r="ED85" s="115"/>
      <c r="EE85" s="115"/>
      <c r="EF85" s="115"/>
      <c r="EG85" s="115"/>
      <c r="EH85" s="115"/>
      <c r="EI85" s="115"/>
      <c r="EJ85" s="115"/>
      <c r="EK85" s="115"/>
      <c r="EL85" s="115"/>
      <c r="EM85" s="115"/>
      <c r="EN85" s="115"/>
      <c r="EO85" s="115"/>
      <c r="EP85" s="115"/>
      <c r="EQ85" s="115"/>
      <c r="ER85" s="115"/>
      <c r="ES85" s="115"/>
      <c r="ET85" s="115"/>
      <c r="EU85" s="115"/>
      <c r="EV85" s="115"/>
      <c r="EW85" s="115"/>
      <c r="EX85" s="115"/>
      <c r="EY85" s="115"/>
      <c r="EZ85" s="115"/>
      <c r="FA85" s="115"/>
      <c r="FB85" s="115"/>
      <c r="FC85" s="115"/>
      <c r="FD85" s="115"/>
      <c r="FE85" s="115"/>
      <c r="FF85" s="115"/>
      <c r="FG85" s="115"/>
      <c r="FH85" s="115"/>
      <c r="FI85" s="115"/>
      <c r="FJ85" s="115"/>
      <c r="FK85" s="115"/>
      <c r="FL85" s="115"/>
      <c r="FM85" s="115"/>
      <c r="FN85" s="115"/>
      <c r="FO85" s="115"/>
      <c r="FP85" s="115"/>
      <c r="FQ85" s="115"/>
      <c r="FR85" s="115"/>
      <c r="FS85" s="115"/>
      <c r="FT85" s="115"/>
      <c r="FU85" s="115"/>
      <c r="FV85" s="115"/>
      <c r="FW85" s="115"/>
      <c r="FX85" s="115"/>
      <c r="FY85" s="115"/>
      <c r="FZ85" s="115"/>
      <c r="GA85" s="115"/>
      <c r="GB85" s="115"/>
      <c r="GC85" s="115"/>
      <c r="GD85" s="115"/>
      <c r="GE85" s="115"/>
      <c r="GF85" s="115"/>
      <c r="GG85" s="115"/>
      <c r="GH85" s="115"/>
      <c r="GI85" s="115"/>
      <c r="GJ85" s="115"/>
      <c r="GK85" s="115"/>
      <c r="GL85" s="115"/>
      <c r="GM85" s="115"/>
      <c r="GN85" s="115"/>
      <c r="GO85" s="115"/>
      <c r="GP85" s="115"/>
      <c r="GQ85" s="115"/>
      <c r="GR85" s="115"/>
      <c r="GS85" s="115"/>
      <c r="GT85" s="115"/>
      <c r="GU85" s="115"/>
      <c r="GV85" s="115"/>
      <c r="GW85" s="115"/>
      <c r="GX85" s="115"/>
      <c r="GY85" s="115"/>
      <c r="GZ85" s="115"/>
      <c r="HA85" s="115"/>
      <c r="HB85" s="115"/>
      <c r="HC85" s="115"/>
      <c r="HD85" s="115"/>
      <c r="HE85" s="115"/>
      <c r="HF85" s="115"/>
      <c r="HG85" s="115"/>
      <c r="HH85" s="115"/>
      <c r="HI85" s="115"/>
      <c r="HJ85" s="115"/>
      <c r="HK85" s="115"/>
      <c r="HL85" s="115"/>
      <c r="HM85" s="115"/>
      <c r="HN85" s="115"/>
      <c r="HO85" s="115"/>
      <c r="HP85" s="115"/>
      <c r="HQ85" s="115"/>
      <c r="HR85" s="115"/>
      <c r="HS85" s="115"/>
      <c r="HT85" s="115"/>
      <c r="HU85" s="115"/>
      <c r="HV85" s="115"/>
      <c r="HW85" s="115"/>
      <c r="HX85" s="115"/>
      <c r="HY85" s="115"/>
      <c r="HZ85" s="115"/>
      <c r="IA85" s="115"/>
      <c r="IB85" s="115"/>
      <c r="IC85" s="115"/>
      <c r="ID85" s="115"/>
      <c r="IE85" s="115"/>
      <c r="IF85" s="115"/>
      <c r="IG85" s="115"/>
      <c r="IH85" s="115"/>
      <c r="II85" s="115"/>
      <c r="IJ85" s="115"/>
      <c r="IK85" s="115"/>
      <c r="IL85" s="115"/>
      <c r="IM85" s="115"/>
      <c r="IN85" s="115"/>
    </row>
    <row r="86" spans="1:248" ht="13.9" customHeight="1">
      <c r="A86" s="67">
        <v>63</v>
      </c>
      <c r="B86" s="162"/>
      <c r="C86" s="4"/>
      <c r="D86" s="4"/>
      <c r="E86" s="4"/>
      <c r="F86" s="4"/>
      <c r="G86" s="4"/>
      <c r="H86" s="4"/>
      <c r="I86" s="134"/>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115"/>
      <c r="AL86" s="115"/>
      <c r="AM86" s="115"/>
      <c r="AN86" s="115"/>
      <c r="AO86" s="115"/>
      <c r="AP86" s="115"/>
      <c r="AQ86" s="115"/>
      <c r="AR86" s="115"/>
      <c r="AS86" s="115"/>
      <c r="AT86" s="115"/>
      <c r="AU86" s="115"/>
      <c r="AV86" s="115"/>
      <c r="AW86" s="115"/>
      <c r="AX86" s="115"/>
      <c r="AY86" s="115"/>
      <c r="AZ86" s="115"/>
      <c r="BA86" s="115"/>
      <c r="BB86" s="115"/>
      <c r="BC86" s="115"/>
      <c r="BD86" s="115"/>
      <c r="BE86" s="115"/>
      <c r="BF86" s="115"/>
      <c r="BG86" s="115"/>
      <c r="BH86" s="115"/>
      <c r="BI86" s="115"/>
      <c r="BJ86" s="115"/>
      <c r="BK86" s="115"/>
      <c r="BL86" s="115"/>
      <c r="BM86" s="115"/>
      <c r="BN86" s="115"/>
      <c r="BO86" s="115"/>
      <c r="BP86" s="115"/>
      <c r="BQ86" s="115"/>
      <c r="BR86" s="115"/>
      <c r="BS86" s="115"/>
      <c r="BT86" s="115"/>
      <c r="BU86" s="115"/>
      <c r="BV86" s="115"/>
      <c r="BW86" s="115"/>
      <c r="BX86" s="115"/>
      <c r="BY86" s="115"/>
      <c r="BZ86" s="115"/>
      <c r="CA86" s="115"/>
      <c r="CB86" s="115"/>
      <c r="CC86" s="115"/>
      <c r="CD86" s="115"/>
      <c r="CE86" s="115"/>
      <c r="CF86" s="115"/>
      <c r="CG86" s="115"/>
      <c r="CH86" s="115"/>
      <c r="CI86" s="115"/>
      <c r="CJ86" s="115"/>
      <c r="CK86" s="115"/>
      <c r="CL86" s="115"/>
      <c r="CM86" s="115"/>
      <c r="CN86" s="115"/>
      <c r="CO86" s="115"/>
      <c r="CP86" s="115"/>
      <c r="CQ86" s="115"/>
      <c r="CR86" s="115"/>
      <c r="CS86" s="115"/>
      <c r="CT86" s="115"/>
      <c r="CU86" s="115"/>
      <c r="CV86" s="115"/>
      <c r="CW86" s="115"/>
      <c r="CX86" s="115"/>
      <c r="CY86" s="115"/>
      <c r="CZ86" s="115"/>
      <c r="DA86" s="115"/>
      <c r="DB86" s="115"/>
      <c r="DC86" s="115"/>
      <c r="DD86" s="115"/>
      <c r="DE86" s="115"/>
      <c r="DF86" s="115"/>
      <c r="DG86" s="115"/>
      <c r="DH86" s="115"/>
      <c r="DI86" s="115"/>
      <c r="DJ86" s="115"/>
      <c r="DK86" s="115"/>
      <c r="DL86" s="115"/>
      <c r="DM86" s="115"/>
      <c r="DN86" s="115"/>
      <c r="DO86" s="115"/>
      <c r="DP86" s="115"/>
      <c r="DQ86" s="115"/>
      <c r="DR86" s="115"/>
      <c r="DS86" s="115"/>
      <c r="DT86" s="115"/>
      <c r="DU86" s="115"/>
      <c r="DV86" s="115"/>
      <c r="DW86" s="115"/>
      <c r="DX86" s="115"/>
      <c r="DY86" s="115"/>
      <c r="DZ86" s="115"/>
      <c r="EA86" s="115"/>
      <c r="EB86" s="115"/>
      <c r="EC86" s="115"/>
      <c r="ED86" s="115"/>
      <c r="EE86" s="115"/>
      <c r="EF86" s="115"/>
      <c r="EG86" s="115"/>
      <c r="EH86" s="115"/>
      <c r="EI86" s="115"/>
      <c r="EJ86" s="115"/>
      <c r="EK86" s="115"/>
      <c r="EL86" s="115"/>
      <c r="EM86" s="115"/>
      <c r="EN86" s="115"/>
      <c r="EO86" s="115"/>
      <c r="EP86" s="115"/>
      <c r="EQ86" s="115"/>
      <c r="ER86" s="115"/>
      <c r="ES86" s="115"/>
      <c r="ET86" s="115"/>
      <c r="EU86" s="115"/>
      <c r="EV86" s="115"/>
      <c r="EW86" s="115"/>
      <c r="EX86" s="115"/>
      <c r="EY86" s="115"/>
      <c r="EZ86" s="115"/>
      <c r="FA86" s="115"/>
      <c r="FB86" s="115"/>
      <c r="FC86" s="115"/>
      <c r="FD86" s="115"/>
      <c r="FE86" s="115"/>
      <c r="FF86" s="115"/>
      <c r="FG86" s="115"/>
      <c r="FH86" s="115"/>
      <c r="FI86" s="115"/>
      <c r="FJ86" s="115"/>
      <c r="FK86" s="115"/>
      <c r="FL86" s="115"/>
      <c r="FM86" s="115"/>
      <c r="FN86" s="115"/>
      <c r="FO86" s="115"/>
      <c r="FP86" s="115"/>
      <c r="FQ86" s="115"/>
      <c r="FR86" s="115"/>
      <c r="FS86" s="115"/>
      <c r="FT86" s="115"/>
      <c r="FU86" s="115"/>
      <c r="FV86" s="115"/>
      <c r="FW86" s="115"/>
      <c r="FX86" s="115"/>
      <c r="FY86" s="115"/>
      <c r="FZ86" s="115"/>
      <c r="GA86" s="115"/>
      <c r="GB86" s="115"/>
      <c r="GC86" s="115"/>
      <c r="GD86" s="115"/>
      <c r="GE86" s="115"/>
      <c r="GF86" s="115"/>
      <c r="GG86" s="115"/>
      <c r="GH86" s="115"/>
      <c r="GI86" s="115"/>
      <c r="GJ86" s="115"/>
      <c r="GK86" s="115"/>
      <c r="GL86" s="115"/>
      <c r="GM86" s="115"/>
      <c r="GN86" s="115"/>
      <c r="GO86" s="115"/>
      <c r="GP86" s="115"/>
      <c r="GQ86" s="115"/>
      <c r="GR86" s="115"/>
      <c r="GS86" s="115"/>
      <c r="GT86" s="115"/>
      <c r="GU86" s="115"/>
      <c r="GV86" s="115"/>
      <c r="GW86" s="115"/>
      <c r="GX86" s="115"/>
      <c r="GY86" s="115"/>
      <c r="GZ86" s="115"/>
      <c r="HA86" s="115"/>
      <c r="HB86" s="115"/>
      <c r="HC86" s="115"/>
      <c r="HD86" s="115"/>
      <c r="HE86" s="115"/>
      <c r="HF86" s="115"/>
      <c r="HG86" s="115"/>
      <c r="HH86" s="115"/>
      <c r="HI86" s="115"/>
      <c r="HJ86" s="115"/>
      <c r="HK86" s="115"/>
      <c r="HL86" s="115"/>
      <c r="HM86" s="115"/>
      <c r="HN86" s="115"/>
      <c r="HO86" s="115"/>
      <c r="HP86" s="115"/>
      <c r="HQ86" s="115"/>
      <c r="HR86" s="115"/>
      <c r="HS86" s="115"/>
      <c r="HT86" s="115"/>
      <c r="HU86" s="115"/>
      <c r="HV86" s="115"/>
      <c r="HW86" s="115"/>
      <c r="HX86" s="115"/>
      <c r="HY86" s="115"/>
      <c r="HZ86" s="115"/>
      <c r="IA86" s="115"/>
      <c r="IB86" s="115"/>
      <c r="IC86" s="115"/>
      <c r="ID86" s="115"/>
      <c r="IE86" s="115"/>
      <c r="IF86" s="115"/>
      <c r="IG86" s="115"/>
      <c r="IH86" s="115"/>
      <c r="II86" s="115"/>
      <c r="IJ86" s="115"/>
      <c r="IK86" s="115"/>
      <c r="IL86" s="115"/>
      <c r="IM86" s="115"/>
      <c r="IN86" s="115"/>
    </row>
    <row r="87" spans="1:248" ht="13.9" customHeight="1">
      <c r="A87" s="67">
        <v>64</v>
      </c>
      <c r="B87" s="162"/>
      <c r="C87" s="4"/>
      <c r="D87" s="4"/>
      <c r="E87" s="4"/>
      <c r="F87" s="4"/>
      <c r="G87" s="4"/>
      <c r="H87" s="4"/>
      <c r="I87" s="134"/>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115"/>
      <c r="AM87" s="115"/>
      <c r="AN87" s="115"/>
      <c r="AO87" s="115"/>
      <c r="AP87" s="115"/>
      <c r="AQ87" s="115"/>
      <c r="AR87" s="115"/>
      <c r="AS87" s="115"/>
      <c r="AT87" s="115"/>
      <c r="AU87" s="115"/>
      <c r="AV87" s="115"/>
      <c r="AW87" s="115"/>
      <c r="AX87" s="115"/>
      <c r="AY87" s="115"/>
      <c r="AZ87" s="115"/>
      <c r="BA87" s="115"/>
      <c r="BB87" s="115"/>
      <c r="BC87" s="115"/>
      <c r="BD87" s="115"/>
      <c r="BE87" s="115"/>
      <c r="BF87" s="115"/>
      <c r="BG87" s="115"/>
      <c r="BH87" s="115"/>
      <c r="BI87" s="115"/>
      <c r="BJ87" s="115"/>
      <c r="BK87" s="115"/>
      <c r="BL87" s="115"/>
      <c r="BM87" s="115"/>
      <c r="BN87" s="115"/>
      <c r="BO87" s="115"/>
      <c r="BP87" s="115"/>
      <c r="BQ87" s="115"/>
      <c r="BR87" s="115"/>
      <c r="BS87" s="115"/>
      <c r="BT87" s="115"/>
      <c r="BU87" s="115"/>
      <c r="BV87" s="115"/>
      <c r="BW87" s="115"/>
      <c r="BX87" s="115"/>
      <c r="BY87" s="115"/>
      <c r="BZ87" s="115"/>
      <c r="CA87" s="115"/>
      <c r="CB87" s="115"/>
      <c r="CC87" s="115"/>
      <c r="CD87" s="115"/>
      <c r="CE87" s="115"/>
      <c r="CF87" s="115"/>
      <c r="CG87" s="115"/>
      <c r="CH87" s="115"/>
      <c r="CI87" s="115"/>
      <c r="CJ87" s="115"/>
      <c r="CK87" s="115"/>
      <c r="CL87" s="115"/>
      <c r="CM87" s="115"/>
      <c r="CN87" s="115"/>
      <c r="CO87" s="115"/>
      <c r="CP87" s="115"/>
      <c r="CQ87" s="115"/>
      <c r="CR87" s="115"/>
      <c r="CS87" s="115"/>
      <c r="CT87" s="115"/>
      <c r="CU87" s="115"/>
      <c r="CV87" s="115"/>
      <c r="CW87" s="115"/>
      <c r="CX87" s="115"/>
      <c r="CY87" s="115"/>
      <c r="CZ87" s="115"/>
      <c r="DA87" s="115"/>
      <c r="DB87" s="115"/>
      <c r="DC87" s="115"/>
      <c r="DD87" s="115"/>
      <c r="DE87" s="115"/>
      <c r="DF87" s="115"/>
      <c r="DG87" s="115"/>
      <c r="DH87" s="115"/>
      <c r="DI87" s="115"/>
      <c r="DJ87" s="115"/>
      <c r="DK87" s="115"/>
      <c r="DL87" s="115"/>
      <c r="DM87" s="115"/>
      <c r="DN87" s="115"/>
      <c r="DO87" s="115"/>
      <c r="DP87" s="115"/>
      <c r="DQ87" s="115"/>
      <c r="DR87" s="115"/>
      <c r="DS87" s="115"/>
      <c r="DT87" s="115"/>
      <c r="DU87" s="115"/>
      <c r="DV87" s="115"/>
      <c r="DW87" s="115"/>
      <c r="DX87" s="115"/>
      <c r="DY87" s="115"/>
      <c r="DZ87" s="115"/>
      <c r="EA87" s="115"/>
      <c r="EB87" s="115"/>
      <c r="EC87" s="115"/>
      <c r="ED87" s="115"/>
      <c r="EE87" s="115"/>
      <c r="EF87" s="115"/>
      <c r="EG87" s="115"/>
      <c r="EH87" s="115"/>
      <c r="EI87" s="115"/>
      <c r="EJ87" s="115"/>
      <c r="EK87" s="115"/>
      <c r="EL87" s="115"/>
      <c r="EM87" s="115"/>
      <c r="EN87" s="115"/>
      <c r="EO87" s="115"/>
      <c r="EP87" s="115"/>
      <c r="EQ87" s="115"/>
      <c r="ER87" s="115"/>
      <c r="ES87" s="115"/>
      <c r="ET87" s="115"/>
      <c r="EU87" s="115"/>
      <c r="EV87" s="115"/>
      <c r="EW87" s="115"/>
      <c r="EX87" s="115"/>
      <c r="EY87" s="115"/>
      <c r="EZ87" s="115"/>
      <c r="FA87" s="115"/>
      <c r="FB87" s="115"/>
      <c r="FC87" s="115"/>
      <c r="FD87" s="115"/>
      <c r="FE87" s="115"/>
      <c r="FF87" s="115"/>
      <c r="FG87" s="115"/>
      <c r="FH87" s="115"/>
      <c r="FI87" s="115"/>
      <c r="FJ87" s="115"/>
      <c r="FK87" s="115"/>
      <c r="FL87" s="115"/>
      <c r="FM87" s="115"/>
      <c r="FN87" s="115"/>
      <c r="FO87" s="115"/>
      <c r="FP87" s="115"/>
      <c r="FQ87" s="115"/>
      <c r="FR87" s="115"/>
      <c r="FS87" s="115"/>
      <c r="FT87" s="115"/>
      <c r="FU87" s="115"/>
      <c r="FV87" s="115"/>
      <c r="FW87" s="115"/>
      <c r="FX87" s="115"/>
      <c r="FY87" s="115"/>
      <c r="FZ87" s="115"/>
      <c r="GA87" s="115"/>
      <c r="GB87" s="115"/>
      <c r="GC87" s="115"/>
      <c r="GD87" s="115"/>
      <c r="GE87" s="115"/>
      <c r="GF87" s="115"/>
      <c r="GG87" s="115"/>
      <c r="GH87" s="115"/>
      <c r="GI87" s="115"/>
      <c r="GJ87" s="115"/>
      <c r="GK87" s="115"/>
      <c r="GL87" s="115"/>
      <c r="GM87" s="115"/>
      <c r="GN87" s="115"/>
      <c r="GO87" s="115"/>
      <c r="GP87" s="115"/>
      <c r="GQ87" s="115"/>
      <c r="GR87" s="115"/>
      <c r="GS87" s="115"/>
      <c r="GT87" s="115"/>
      <c r="GU87" s="115"/>
      <c r="GV87" s="115"/>
      <c r="GW87" s="115"/>
      <c r="GX87" s="115"/>
      <c r="GY87" s="115"/>
      <c r="GZ87" s="115"/>
      <c r="HA87" s="115"/>
      <c r="HB87" s="115"/>
      <c r="HC87" s="115"/>
      <c r="HD87" s="115"/>
      <c r="HE87" s="115"/>
      <c r="HF87" s="115"/>
      <c r="HG87" s="115"/>
      <c r="HH87" s="115"/>
      <c r="HI87" s="115"/>
      <c r="HJ87" s="115"/>
      <c r="HK87" s="115"/>
      <c r="HL87" s="115"/>
      <c r="HM87" s="115"/>
      <c r="HN87" s="115"/>
      <c r="HO87" s="115"/>
      <c r="HP87" s="115"/>
      <c r="HQ87" s="115"/>
      <c r="HR87" s="115"/>
      <c r="HS87" s="115"/>
      <c r="HT87" s="115"/>
      <c r="HU87" s="115"/>
      <c r="HV87" s="115"/>
      <c r="HW87" s="115"/>
      <c r="HX87" s="115"/>
      <c r="HY87" s="115"/>
      <c r="HZ87" s="115"/>
      <c r="IA87" s="115"/>
      <c r="IB87" s="115"/>
      <c r="IC87" s="115"/>
      <c r="ID87" s="115"/>
      <c r="IE87" s="115"/>
      <c r="IF87" s="115"/>
      <c r="IG87" s="115"/>
      <c r="IH87" s="115"/>
      <c r="II87" s="115"/>
      <c r="IJ87" s="115"/>
      <c r="IK87" s="115"/>
      <c r="IL87" s="115"/>
      <c r="IM87" s="115"/>
      <c r="IN87" s="115"/>
    </row>
    <row r="88" spans="1:248" ht="13.9" customHeight="1">
      <c r="A88" s="67">
        <v>65</v>
      </c>
      <c r="B88" s="162"/>
      <c r="C88" s="4"/>
      <c r="D88" s="4"/>
      <c r="E88" s="4"/>
      <c r="F88" s="4"/>
      <c r="G88" s="4"/>
      <c r="H88" s="4"/>
      <c r="I88" s="134"/>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115"/>
      <c r="AM88" s="115"/>
      <c r="AN88" s="115"/>
      <c r="AO88" s="115"/>
      <c r="AP88" s="115"/>
      <c r="AQ88" s="115"/>
      <c r="AR88" s="115"/>
      <c r="AS88" s="115"/>
      <c r="AT88" s="115"/>
      <c r="AU88" s="115"/>
      <c r="AV88" s="115"/>
      <c r="AW88" s="115"/>
      <c r="AX88" s="115"/>
      <c r="AY88" s="115"/>
      <c r="AZ88" s="115"/>
      <c r="BA88" s="115"/>
      <c r="BB88" s="115"/>
      <c r="BC88" s="115"/>
      <c r="BD88" s="115"/>
      <c r="BE88" s="115"/>
      <c r="BF88" s="115"/>
      <c r="BG88" s="115"/>
      <c r="BH88" s="115"/>
      <c r="BI88" s="115"/>
      <c r="BJ88" s="115"/>
      <c r="BK88" s="115"/>
      <c r="BL88" s="115"/>
      <c r="BM88" s="115"/>
      <c r="BN88" s="115"/>
      <c r="BO88" s="115"/>
      <c r="BP88" s="115"/>
      <c r="BQ88" s="115"/>
      <c r="BR88" s="115"/>
      <c r="BS88" s="115"/>
      <c r="BT88" s="115"/>
      <c r="BU88" s="115"/>
      <c r="BV88" s="115"/>
      <c r="BW88" s="115"/>
      <c r="BX88" s="115"/>
      <c r="BY88" s="115"/>
      <c r="BZ88" s="115"/>
      <c r="CA88" s="115"/>
      <c r="CB88" s="115"/>
      <c r="CC88" s="115"/>
      <c r="CD88" s="115"/>
      <c r="CE88" s="115"/>
      <c r="CF88" s="115"/>
      <c r="CG88" s="115"/>
      <c r="CH88" s="115"/>
      <c r="CI88" s="115"/>
      <c r="CJ88" s="115"/>
      <c r="CK88" s="115"/>
      <c r="CL88" s="115"/>
      <c r="CM88" s="115"/>
      <c r="CN88" s="115"/>
      <c r="CO88" s="115"/>
      <c r="CP88" s="115"/>
      <c r="CQ88" s="115"/>
      <c r="CR88" s="115"/>
      <c r="CS88" s="115"/>
      <c r="CT88" s="115"/>
      <c r="CU88" s="115"/>
      <c r="CV88" s="115"/>
      <c r="CW88" s="115"/>
      <c r="CX88" s="115"/>
      <c r="CY88" s="115"/>
      <c r="CZ88" s="115"/>
      <c r="DA88" s="115"/>
      <c r="DB88" s="115"/>
      <c r="DC88" s="115"/>
      <c r="DD88" s="115"/>
      <c r="DE88" s="115"/>
      <c r="DF88" s="115"/>
      <c r="DG88" s="115"/>
      <c r="DH88" s="115"/>
      <c r="DI88" s="115"/>
      <c r="DJ88" s="115"/>
      <c r="DK88" s="115"/>
      <c r="DL88" s="115"/>
      <c r="DM88" s="115"/>
      <c r="DN88" s="115"/>
      <c r="DO88" s="115"/>
      <c r="DP88" s="115"/>
      <c r="DQ88" s="115"/>
      <c r="DR88" s="115"/>
      <c r="DS88" s="115"/>
      <c r="DT88" s="115"/>
      <c r="DU88" s="115"/>
      <c r="DV88" s="115"/>
      <c r="DW88" s="115"/>
      <c r="DX88" s="115"/>
      <c r="DY88" s="115"/>
      <c r="DZ88" s="115"/>
      <c r="EA88" s="115"/>
      <c r="EB88" s="115"/>
      <c r="EC88" s="115"/>
      <c r="ED88" s="115"/>
      <c r="EE88" s="115"/>
      <c r="EF88" s="115"/>
      <c r="EG88" s="115"/>
      <c r="EH88" s="115"/>
      <c r="EI88" s="115"/>
      <c r="EJ88" s="115"/>
      <c r="EK88" s="115"/>
      <c r="EL88" s="115"/>
      <c r="EM88" s="115"/>
      <c r="EN88" s="115"/>
      <c r="EO88" s="115"/>
      <c r="EP88" s="115"/>
      <c r="EQ88" s="115"/>
      <c r="ER88" s="115"/>
      <c r="ES88" s="115"/>
      <c r="ET88" s="115"/>
      <c r="EU88" s="115"/>
      <c r="EV88" s="115"/>
      <c r="EW88" s="115"/>
      <c r="EX88" s="115"/>
      <c r="EY88" s="115"/>
      <c r="EZ88" s="115"/>
      <c r="FA88" s="115"/>
      <c r="FB88" s="115"/>
      <c r="FC88" s="115"/>
      <c r="FD88" s="115"/>
      <c r="FE88" s="115"/>
      <c r="FF88" s="115"/>
      <c r="FG88" s="115"/>
      <c r="FH88" s="115"/>
      <c r="FI88" s="115"/>
      <c r="FJ88" s="115"/>
      <c r="FK88" s="115"/>
      <c r="FL88" s="115"/>
      <c r="FM88" s="115"/>
      <c r="FN88" s="115"/>
      <c r="FO88" s="115"/>
      <c r="FP88" s="115"/>
      <c r="FQ88" s="115"/>
      <c r="FR88" s="115"/>
      <c r="FS88" s="115"/>
      <c r="FT88" s="115"/>
      <c r="FU88" s="115"/>
      <c r="FV88" s="115"/>
      <c r="FW88" s="115"/>
      <c r="FX88" s="115"/>
      <c r="FY88" s="115"/>
      <c r="FZ88" s="115"/>
      <c r="GA88" s="115"/>
      <c r="GB88" s="115"/>
      <c r="GC88" s="115"/>
      <c r="GD88" s="115"/>
      <c r="GE88" s="115"/>
      <c r="GF88" s="115"/>
      <c r="GG88" s="115"/>
      <c r="GH88" s="115"/>
      <c r="GI88" s="115"/>
      <c r="GJ88" s="115"/>
      <c r="GK88" s="115"/>
      <c r="GL88" s="115"/>
      <c r="GM88" s="115"/>
      <c r="GN88" s="115"/>
      <c r="GO88" s="115"/>
      <c r="GP88" s="115"/>
      <c r="GQ88" s="115"/>
      <c r="GR88" s="115"/>
      <c r="GS88" s="115"/>
      <c r="GT88" s="115"/>
      <c r="GU88" s="115"/>
      <c r="GV88" s="115"/>
      <c r="GW88" s="115"/>
      <c r="GX88" s="115"/>
      <c r="GY88" s="115"/>
      <c r="GZ88" s="115"/>
      <c r="HA88" s="115"/>
      <c r="HB88" s="115"/>
      <c r="HC88" s="115"/>
      <c r="HD88" s="115"/>
      <c r="HE88" s="115"/>
      <c r="HF88" s="115"/>
      <c r="HG88" s="115"/>
      <c r="HH88" s="115"/>
      <c r="HI88" s="115"/>
      <c r="HJ88" s="115"/>
      <c r="HK88" s="115"/>
      <c r="HL88" s="115"/>
      <c r="HM88" s="115"/>
      <c r="HN88" s="115"/>
      <c r="HO88" s="115"/>
      <c r="HP88" s="115"/>
      <c r="HQ88" s="115"/>
      <c r="HR88" s="115"/>
      <c r="HS88" s="115"/>
      <c r="HT88" s="115"/>
      <c r="HU88" s="115"/>
      <c r="HV88" s="115"/>
      <c r="HW88" s="115"/>
      <c r="HX88" s="115"/>
      <c r="HY88" s="115"/>
      <c r="HZ88" s="115"/>
      <c r="IA88" s="115"/>
      <c r="IB88" s="115"/>
      <c r="IC88" s="115"/>
      <c r="ID88" s="115"/>
      <c r="IE88" s="115"/>
      <c r="IF88" s="115"/>
      <c r="IG88" s="115"/>
      <c r="IH88" s="115"/>
      <c r="II88" s="115"/>
      <c r="IJ88" s="115"/>
      <c r="IK88" s="115"/>
      <c r="IL88" s="115"/>
      <c r="IM88" s="115"/>
      <c r="IN88" s="115"/>
    </row>
    <row r="89" spans="1:248" ht="13.9" customHeight="1">
      <c r="A89" s="67">
        <v>66</v>
      </c>
      <c r="B89" s="162"/>
      <c r="C89" s="4"/>
      <c r="D89" s="4"/>
      <c r="E89" s="4"/>
      <c r="F89" s="4"/>
      <c r="G89" s="4"/>
      <c r="H89" s="4"/>
      <c r="I89" s="134"/>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115"/>
      <c r="AJ89" s="115"/>
      <c r="AK89" s="115"/>
      <c r="AL89" s="115"/>
      <c r="AM89" s="115"/>
      <c r="AN89" s="115"/>
      <c r="AO89" s="115"/>
      <c r="AP89" s="115"/>
      <c r="AQ89" s="115"/>
      <c r="AR89" s="115"/>
      <c r="AS89" s="115"/>
      <c r="AT89" s="115"/>
      <c r="AU89" s="115"/>
      <c r="AV89" s="115"/>
      <c r="AW89" s="115"/>
      <c r="AX89" s="115"/>
      <c r="AY89" s="115"/>
      <c r="AZ89" s="115"/>
      <c r="BA89" s="115"/>
      <c r="BB89" s="115"/>
      <c r="BC89" s="115"/>
      <c r="BD89" s="115"/>
      <c r="BE89" s="115"/>
      <c r="BF89" s="115"/>
      <c r="BG89" s="115"/>
      <c r="BH89" s="115"/>
      <c r="BI89" s="115"/>
      <c r="BJ89" s="115"/>
      <c r="BK89" s="115"/>
      <c r="BL89" s="115"/>
      <c r="BM89" s="115"/>
      <c r="BN89" s="115"/>
      <c r="BO89" s="115"/>
      <c r="BP89" s="115"/>
      <c r="BQ89" s="115"/>
      <c r="BR89" s="115"/>
      <c r="BS89" s="115"/>
      <c r="BT89" s="115"/>
      <c r="BU89" s="115"/>
      <c r="BV89" s="115"/>
      <c r="BW89" s="115"/>
      <c r="BX89" s="115"/>
      <c r="BY89" s="115"/>
      <c r="BZ89" s="115"/>
      <c r="CA89" s="115"/>
      <c r="CB89" s="115"/>
      <c r="CC89" s="115"/>
      <c r="CD89" s="115"/>
      <c r="CE89" s="115"/>
      <c r="CF89" s="115"/>
      <c r="CG89" s="115"/>
      <c r="CH89" s="115"/>
      <c r="CI89" s="115"/>
      <c r="CJ89" s="115"/>
      <c r="CK89" s="115"/>
      <c r="CL89" s="115"/>
      <c r="CM89" s="115"/>
      <c r="CN89" s="115"/>
      <c r="CO89" s="115"/>
      <c r="CP89" s="115"/>
      <c r="CQ89" s="115"/>
      <c r="CR89" s="115"/>
      <c r="CS89" s="115"/>
      <c r="CT89" s="115"/>
      <c r="CU89" s="115"/>
      <c r="CV89" s="115"/>
      <c r="CW89" s="115"/>
      <c r="CX89" s="115"/>
      <c r="CY89" s="115"/>
      <c r="CZ89" s="115"/>
      <c r="DA89" s="115"/>
      <c r="DB89" s="115"/>
      <c r="DC89" s="115"/>
      <c r="DD89" s="115"/>
      <c r="DE89" s="115"/>
      <c r="DF89" s="115"/>
      <c r="DG89" s="115"/>
      <c r="DH89" s="115"/>
      <c r="DI89" s="115"/>
      <c r="DJ89" s="115"/>
      <c r="DK89" s="115"/>
      <c r="DL89" s="115"/>
      <c r="DM89" s="115"/>
      <c r="DN89" s="115"/>
      <c r="DO89" s="115"/>
      <c r="DP89" s="115"/>
      <c r="DQ89" s="115"/>
      <c r="DR89" s="115"/>
      <c r="DS89" s="115"/>
      <c r="DT89" s="115"/>
      <c r="DU89" s="115"/>
      <c r="DV89" s="115"/>
      <c r="DW89" s="115"/>
      <c r="DX89" s="115"/>
      <c r="DY89" s="115"/>
      <c r="DZ89" s="115"/>
      <c r="EA89" s="115"/>
      <c r="EB89" s="115"/>
      <c r="EC89" s="115"/>
      <c r="ED89" s="115"/>
      <c r="EE89" s="115"/>
      <c r="EF89" s="115"/>
      <c r="EG89" s="115"/>
      <c r="EH89" s="115"/>
      <c r="EI89" s="115"/>
      <c r="EJ89" s="115"/>
      <c r="EK89" s="115"/>
      <c r="EL89" s="115"/>
      <c r="EM89" s="115"/>
      <c r="EN89" s="115"/>
      <c r="EO89" s="115"/>
      <c r="EP89" s="115"/>
      <c r="EQ89" s="115"/>
      <c r="ER89" s="115"/>
      <c r="ES89" s="115"/>
      <c r="ET89" s="115"/>
      <c r="EU89" s="115"/>
      <c r="EV89" s="115"/>
      <c r="EW89" s="115"/>
      <c r="EX89" s="115"/>
      <c r="EY89" s="115"/>
      <c r="EZ89" s="115"/>
      <c r="FA89" s="115"/>
      <c r="FB89" s="115"/>
      <c r="FC89" s="115"/>
      <c r="FD89" s="115"/>
      <c r="FE89" s="115"/>
      <c r="FF89" s="115"/>
      <c r="FG89" s="115"/>
      <c r="FH89" s="115"/>
      <c r="FI89" s="115"/>
      <c r="FJ89" s="115"/>
      <c r="FK89" s="115"/>
      <c r="FL89" s="115"/>
      <c r="FM89" s="115"/>
      <c r="FN89" s="115"/>
      <c r="FO89" s="115"/>
      <c r="FP89" s="115"/>
      <c r="FQ89" s="115"/>
      <c r="FR89" s="115"/>
      <c r="FS89" s="115"/>
      <c r="FT89" s="115"/>
      <c r="FU89" s="115"/>
      <c r="FV89" s="115"/>
      <c r="FW89" s="115"/>
      <c r="FX89" s="115"/>
      <c r="FY89" s="115"/>
      <c r="FZ89" s="115"/>
      <c r="GA89" s="115"/>
      <c r="GB89" s="115"/>
      <c r="GC89" s="115"/>
      <c r="GD89" s="115"/>
      <c r="GE89" s="115"/>
      <c r="GF89" s="115"/>
      <c r="GG89" s="115"/>
      <c r="GH89" s="115"/>
      <c r="GI89" s="115"/>
      <c r="GJ89" s="115"/>
      <c r="GK89" s="115"/>
      <c r="GL89" s="115"/>
      <c r="GM89" s="115"/>
      <c r="GN89" s="115"/>
      <c r="GO89" s="115"/>
      <c r="GP89" s="115"/>
      <c r="GQ89" s="115"/>
      <c r="GR89" s="115"/>
      <c r="GS89" s="115"/>
      <c r="GT89" s="115"/>
      <c r="GU89" s="115"/>
      <c r="GV89" s="115"/>
      <c r="GW89" s="115"/>
      <c r="GX89" s="115"/>
      <c r="GY89" s="115"/>
      <c r="GZ89" s="115"/>
      <c r="HA89" s="115"/>
      <c r="HB89" s="115"/>
      <c r="HC89" s="115"/>
      <c r="HD89" s="115"/>
      <c r="HE89" s="115"/>
      <c r="HF89" s="115"/>
      <c r="HG89" s="115"/>
      <c r="HH89" s="115"/>
      <c r="HI89" s="115"/>
      <c r="HJ89" s="115"/>
      <c r="HK89" s="115"/>
      <c r="HL89" s="115"/>
      <c r="HM89" s="115"/>
      <c r="HN89" s="115"/>
      <c r="HO89" s="115"/>
      <c r="HP89" s="115"/>
      <c r="HQ89" s="115"/>
      <c r="HR89" s="115"/>
      <c r="HS89" s="115"/>
      <c r="HT89" s="115"/>
      <c r="HU89" s="115"/>
      <c r="HV89" s="115"/>
      <c r="HW89" s="115"/>
      <c r="HX89" s="115"/>
      <c r="HY89" s="115"/>
      <c r="HZ89" s="115"/>
      <c r="IA89" s="115"/>
      <c r="IB89" s="115"/>
      <c r="IC89" s="115"/>
      <c r="ID89" s="115"/>
      <c r="IE89" s="115"/>
      <c r="IF89" s="115"/>
      <c r="IG89" s="115"/>
      <c r="IH89" s="115"/>
      <c r="II89" s="115"/>
      <c r="IJ89" s="115"/>
      <c r="IK89" s="115"/>
      <c r="IL89" s="115"/>
      <c r="IM89" s="115"/>
      <c r="IN89" s="115"/>
    </row>
    <row r="90" spans="1:248" ht="13.9" customHeight="1">
      <c r="A90" s="67">
        <v>67</v>
      </c>
      <c r="B90" s="162"/>
      <c r="C90" s="4"/>
      <c r="D90" s="4"/>
      <c r="E90" s="4"/>
      <c r="F90" s="4"/>
      <c r="G90" s="4"/>
      <c r="H90" s="4"/>
      <c r="I90" s="134"/>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115"/>
      <c r="AL90" s="115"/>
      <c r="AM90" s="115"/>
      <c r="AN90" s="115"/>
      <c r="AO90" s="115"/>
      <c r="AP90" s="115"/>
      <c r="AQ90" s="115"/>
      <c r="AR90" s="115"/>
      <c r="AS90" s="115"/>
      <c r="AT90" s="115"/>
      <c r="AU90" s="115"/>
      <c r="AV90" s="115"/>
      <c r="AW90" s="115"/>
      <c r="AX90" s="115"/>
      <c r="AY90" s="115"/>
      <c r="AZ90" s="115"/>
      <c r="BA90" s="115"/>
      <c r="BB90" s="115"/>
      <c r="BC90" s="115"/>
      <c r="BD90" s="115"/>
      <c r="BE90" s="115"/>
      <c r="BF90" s="115"/>
      <c r="BG90" s="115"/>
      <c r="BH90" s="115"/>
      <c r="BI90" s="115"/>
      <c r="BJ90" s="115"/>
      <c r="BK90" s="115"/>
      <c r="BL90" s="115"/>
      <c r="BM90" s="115"/>
      <c r="BN90" s="115"/>
      <c r="BO90" s="115"/>
      <c r="BP90" s="115"/>
      <c r="BQ90" s="115"/>
      <c r="BR90" s="115"/>
      <c r="BS90" s="115"/>
      <c r="BT90" s="115"/>
      <c r="BU90" s="115"/>
      <c r="BV90" s="115"/>
      <c r="BW90" s="115"/>
      <c r="BX90" s="115"/>
      <c r="BY90" s="115"/>
      <c r="BZ90" s="115"/>
      <c r="CA90" s="115"/>
      <c r="CB90" s="115"/>
      <c r="CC90" s="115"/>
      <c r="CD90" s="115"/>
      <c r="CE90" s="115"/>
      <c r="CF90" s="115"/>
      <c r="CG90" s="115"/>
      <c r="CH90" s="115"/>
      <c r="CI90" s="115"/>
      <c r="CJ90" s="115"/>
      <c r="CK90" s="115"/>
      <c r="CL90" s="115"/>
      <c r="CM90" s="115"/>
      <c r="CN90" s="115"/>
      <c r="CO90" s="115"/>
      <c r="CP90" s="115"/>
      <c r="CQ90" s="115"/>
      <c r="CR90" s="115"/>
      <c r="CS90" s="115"/>
      <c r="CT90" s="115"/>
      <c r="CU90" s="115"/>
      <c r="CV90" s="115"/>
      <c r="CW90" s="115"/>
      <c r="CX90" s="115"/>
      <c r="CY90" s="115"/>
      <c r="CZ90" s="115"/>
      <c r="DA90" s="115"/>
      <c r="DB90" s="115"/>
      <c r="DC90" s="115"/>
      <c r="DD90" s="115"/>
      <c r="DE90" s="115"/>
      <c r="DF90" s="115"/>
      <c r="DG90" s="115"/>
      <c r="DH90" s="115"/>
      <c r="DI90" s="115"/>
      <c r="DJ90" s="115"/>
      <c r="DK90" s="115"/>
      <c r="DL90" s="115"/>
      <c r="DM90" s="115"/>
      <c r="DN90" s="115"/>
      <c r="DO90" s="115"/>
      <c r="DP90" s="115"/>
      <c r="DQ90" s="115"/>
      <c r="DR90" s="115"/>
      <c r="DS90" s="115"/>
      <c r="DT90" s="115"/>
      <c r="DU90" s="115"/>
      <c r="DV90" s="115"/>
      <c r="DW90" s="115"/>
      <c r="DX90" s="115"/>
      <c r="DY90" s="115"/>
      <c r="DZ90" s="115"/>
      <c r="EA90" s="115"/>
      <c r="EB90" s="115"/>
      <c r="EC90" s="115"/>
      <c r="ED90" s="115"/>
      <c r="EE90" s="115"/>
      <c r="EF90" s="115"/>
      <c r="EG90" s="115"/>
      <c r="EH90" s="115"/>
      <c r="EI90" s="115"/>
      <c r="EJ90" s="115"/>
      <c r="EK90" s="115"/>
      <c r="EL90" s="115"/>
      <c r="EM90" s="115"/>
      <c r="EN90" s="115"/>
      <c r="EO90" s="115"/>
      <c r="EP90" s="115"/>
      <c r="EQ90" s="115"/>
      <c r="ER90" s="115"/>
      <c r="ES90" s="115"/>
      <c r="ET90" s="115"/>
      <c r="EU90" s="115"/>
      <c r="EV90" s="115"/>
      <c r="EW90" s="115"/>
      <c r="EX90" s="115"/>
      <c r="EY90" s="115"/>
      <c r="EZ90" s="115"/>
      <c r="FA90" s="115"/>
      <c r="FB90" s="115"/>
      <c r="FC90" s="115"/>
      <c r="FD90" s="115"/>
      <c r="FE90" s="115"/>
      <c r="FF90" s="115"/>
      <c r="FG90" s="115"/>
      <c r="FH90" s="115"/>
      <c r="FI90" s="115"/>
      <c r="FJ90" s="115"/>
      <c r="FK90" s="115"/>
      <c r="FL90" s="115"/>
      <c r="FM90" s="115"/>
      <c r="FN90" s="115"/>
      <c r="FO90" s="115"/>
      <c r="FP90" s="115"/>
      <c r="FQ90" s="115"/>
      <c r="FR90" s="115"/>
      <c r="FS90" s="115"/>
      <c r="FT90" s="115"/>
      <c r="FU90" s="115"/>
      <c r="FV90" s="115"/>
      <c r="FW90" s="115"/>
      <c r="FX90" s="115"/>
      <c r="FY90" s="115"/>
      <c r="FZ90" s="115"/>
      <c r="GA90" s="115"/>
      <c r="GB90" s="115"/>
      <c r="GC90" s="115"/>
      <c r="GD90" s="115"/>
      <c r="GE90" s="115"/>
      <c r="GF90" s="115"/>
      <c r="GG90" s="115"/>
      <c r="GH90" s="115"/>
      <c r="GI90" s="115"/>
      <c r="GJ90" s="115"/>
      <c r="GK90" s="115"/>
      <c r="GL90" s="115"/>
      <c r="GM90" s="115"/>
      <c r="GN90" s="115"/>
      <c r="GO90" s="115"/>
      <c r="GP90" s="115"/>
      <c r="GQ90" s="115"/>
      <c r="GR90" s="115"/>
      <c r="GS90" s="115"/>
      <c r="GT90" s="115"/>
      <c r="GU90" s="115"/>
      <c r="GV90" s="115"/>
      <c r="GW90" s="115"/>
      <c r="GX90" s="115"/>
      <c r="GY90" s="115"/>
      <c r="GZ90" s="115"/>
      <c r="HA90" s="115"/>
      <c r="HB90" s="115"/>
      <c r="HC90" s="115"/>
      <c r="HD90" s="115"/>
      <c r="HE90" s="115"/>
      <c r="HF90" s="115"/>
      <c r="HG90" s="115"/>
      <c r="HH90" s="115"/>
      <c r="HI90" s="115"/>
      <c r="HJ90" s="115"/>
      <c r="HK90" s="115"/>
      <c r="HL90" s="115"/>
      <c r="HM90" s="115"/>
      <c r="HN90" s="115"/>
      <c r="HO90" s="115"/>
      <c r="HP90" s="115"/>
      <c r="HQ90" s="115"/>
      <c r="HR90" s="115"/>
      <c r="HS90" s="115"/>
      <c r="HT90" s="115"/>
      <c r="HU90" s="115"/>
      <c r="HV90" s="115"/>
      <c r="HW90" s="115"/>
      <c r="HX90" s="115"/>
      <c r="HY90" s="115"/>
      <c r="HZ90" s="115"/>
      <c r="IA90" s="115"/>
      <c r="IB90" s="115"/>
      <c r="IC90" s="115"/>
      <c r="ID90" s="115"/>
      <c r="IE90" s="115"/>
      <c r="IF90" s="115"/>
      <c r="IG90" s="115"/>
      <c r="IH90" s="115"/>
      <c r="II90" s="115"/>
      <c r="IJ90" s="115"/>
      <c r="IK90" s="115"/>
      <c r="IL90" s="115"/>
      <c r="IM90" s="115"/>
      <c r="IN90" s="115"/>
    </row>
    <row r="91" spans="1:248" ht="13.9" customHeight="1">
      <c r="A91" s="67">
        <v>68</v>
      </c>
      <c r="B91" s="162"/>
      <c r="C91" s="4"/>
      <c r="D91" s="4"/>
      <c r="E91" s="4"/>
      <c r="F91" s="4"/>
      <c r="G91" s="4"/>
      <c r="H91" s="4"/>
      <c r="I91" s="134"/>
      <c r="J91" s="115"/>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c r="AH91" s="115"/>
      <c r="AI91" s="115"/>
      <c r="AJ91" s="115"/>
      <c r="AK91" s="115"/>
      <c r="AL91" s="115"/>
      <c r="AM91" s="115"/>
      <c r="AN91" s="115"/>
      <c r="AO91" s="115"/>
      <c r="AP91" s="115"/>
      <c r="AQ91" s="115"/>
      <c r="AR91" s="115"/>
      <c r="AS91" s="115"/>
      <c r="AT91" s="115"/>
      <c r="AU91" s="115"/>
      <c r="AV91" s="115"/>
      <c r="AW91" s="115"/>
      <c r="AX91" s="115"/>
      <c r="AY91" s="115"/>
      <c r="AZ91" s="115"/>
      <c r="BA91" s="115"/>
      <c r="BB91" s="115"/>
      <c r="BC91" s="115"/>
      <c r="BD91" s="115"/>
      <c r="BE91" s="115"/>
      <c r="BF91" s="115"/>
      <c r="BG91" s="115"/>
      <c r="BH91" s="115"/>
      <c r="BI91" s="115"/>
      <c r="BJ91" s="115"/>
      <c r="BK91" s="115"/>
      <c r="BL91" s="115"/>
      <c r="BM91" s="115"/>
      <c r="BN91" s="115"/>
      <c r="BO91" s="115"/>
      <c r="BP91" s="115"/>
      <c r="BQ91" s="115"/>
      <c r="BR91" s="115"/>
      <c r="BS91" s="115"/>
      <c r="BT91" s="115"/>
      <c r="BU91" s="115"/>
      <c r="BV91" s="115"/>
      <c r="BW91" s="115"/>
      <c r="BX91" s="115"/>
      <c r="BY91" s="115"/>
      <c r="BZ91" s="115"/>
      <c r="CA91" s="115"/>
      <c r="CB91" s="115"/>
      <c r="CC91" s="115"/>
      <c r="CD91" s="115"/>
      <c r="CE91" s="115"/>
      <c r="CF91" s="115"/>
      <c r="CG91" s="115"/>
      <c r="CH91" s="115"/>
      <c r="CI91" s="115"/>
      <c r="CJ91" s="115"/>
      <c r="CK91" s="115"/>
      <c r="CL91" s="115"/>
      <c r="CM91" s="115"/>
      <c r="CN91" s="115"/>
      <c r="CO91" s="115"/>
      <c r="CP91" s="115"/>
      <c r="CQ91" s="115"/>
      <c r="CR91" s="115"/>
      <c r="CS91" s="115"/>
      <c r="CT91" s="115"/>
      <c r="CU91" s="115"/>
      <c r="CV91" s="115"/>
      <c r="CW91" s="115"/>
      <c r="CX91" s="115"/>
      <c r="CY91" s="115"/>
      <c r="CZ91" s="115"/>
      <c r="DA91" s="115"/>
      <c r="DB91" s="115"/>
      <c r="DC91" s="115"/>
      <c r="DD91" s="115"/>
      <c r="DE91" s="115"/>
      <c r="DF91" s="115"/>
      <c r="DG91" s="115"/>
      <c r="DH91" s="115"/>
      <c r="DI91" s="115"/>
      <c r="DJ91" s="115"/>
      <c r="DK91" s="115"/>
      <c r="DL91" s="115"/>
      <c r="DM91" s="115"/>
      <c r="DN91" s="115"/>
      <c r="DO91" s="115"/>
      <c r="DP91" s="115"/>
      <c r="DQ91" s="115"/>
      <c r="DR91" s="115"/>
      <c r="DS91" s="115"/>
      <c r="DT91" s="115"/>
      <c r="DU91" s="115"/>
      <c r="DV91" s="115"/>
      <c r="DW91" s="115"/>
      <c r="DX91" s="115"/>
      <c r="DY91" s="115"/>
      <c r="DZ91" s="115"/>
      <c r="EA91" s="115"/>
      <c r="EB91" s="115"/>
      <c r="EC91" s="115"/>
      <c r="ED91" s="115"/>
      <c r="EE91" s="115"/>
      <c r="EF91" s="115"/>
      <c r="EG91" s="115"/>
      <c r="EH91" s="115"/>
      <c r="EI91" s="115"/>
      <c r="EJ91" s="115"/>
      <c r="EK91" s="115"/>
      <c r="EL91" s="115"/>
      <c r="EM91" s="115"/>
      <c r="EN91" s="115"/>
      <c r="EO91" s="115"/>
      <c r="EP91" s="115"/>
      <c r="EQ91" s="115"/>
      <c r="ER91" s="115"/>
      <c r="ES91" s="115"/>
      <c r="ET91" s="115"/>
      <c r="EU91" s="115"/>
      <c r="EV91" s="115"/>
      <c r="EW91" s="115"/>
      <c r="EX91" s="115"/>
      <c r="EY91" s="115"/>
      <c r="EZ91" s="115"/>
      <c r="FA91" s="115"/>
      <c r="FB91" s="115"/>
      <c r="FC91" s="115"/>
      <c r="FD91" s="115"/>
      <c r="FE91" s="115"/>
      <c r="FF91" s="115"/>
      <c r="FG91" s="115"/>
      <c r="FH91" s="115"/>
      <c r="FI91" s="115"/>
      <c r="FJ91" s="115"/>
      <c r="FK91" s="115"/>
      <c r="FL91" s="115"/>
      <c r="FM91" s="115"/>
      <c r="FN91" s="115"/>
      <c r="FO91" s="115"/>
      <c r="FP91" s="115"/>
      <c r="FQ91" s="115"/>
      <c r="FR91" s="115"/>
      <c r="FS91" s="115"/>
      <c r="FT91" s="115"/>
      <c r="FU91" s="115"/>
      <c r="FV91" s="115"/>
      <c r="FW91" s="115"/>
      <c r="FX91" s="115"/>
      <c r="FY91" s="115"/>
      <c r="FZ91" s="115"/>
      <c r="GA91" s="115"/>
      <c r="GB91" s="115"/>
      <c r="GC91" s="115"/>
      <c r="GD91" s="115"/>
      <c r="GE91" s="115"/>
      <c r="GF91" s="115"/>
      <c r="GG91" s="115"/>
      <c r="GH91" s="115"/>
      <c r="GI91" s="115"/>
      <c r="GJ91" s="115"/>
      <c r="GK91" s="115"/>
      <c r="GL91" s="115"/>
      <c r="GM91" s="115"/>
      <c r="GN91" s="115"/>
      <c r="GO91" s="115"/>
      <c r="GP91" s="115"/>
      <c r="GQ91" s="115"/>
      <c r="GR91" s="115"/>
      <c r="GS91" s="115"/>
      <c r="GT91" s="115"/>
      <c r="GU91" s="115"/>
      <c r="GV91" s="115"/>
      <c r="GW91" s="115"/>
      <c r="GX91" s="115"/>
      <c r="GY91" s="115"/>
      <c r="GZ91" s="115"/>
      <c r="HA91" s="115"/>
      <c r="HB91" s="115"/>
      <c r="HC91" s="115"/>
      <c r="HD91" s="115"/>
      <c r="HE91" s="115"/>
      <c r="HF91" s="115"/>
      <c r="HG91" s="115"/>
      <c r="HH91" s="115"/>
      <c r="HI91" s="115"/>
      <c r="HJ91" s="115"/>
      <c r="HK91" s="115"/>
      <c r="HL91" s="115"/>
      <c r="HM91" s="115"/>
      <c r="HN91" s="115"/>
      <c r="HO91" s="115"/>
      <c r="HP91" s="115"/>
      <c r="HQ91" s="115"/>
      <c r="HR91" s="115"/>
      <c r="HS91" s="115"/>
      <c r="HT91" s="115"/>
      <c r="HU91" s="115"/>
      <c r="HV91" s="115"/>
      <c r="HW91" s="115"/>
      <c r="HX91" s="115"/>
      <c r="HY91" s="115"/>
      <c r="HZ91" s="115"/>
      <c r="IA91" s="115"/>
      <c r="IB91" s="115"/>
      <c r="IC91" s="115"/>
      <c r="ID91" s="115"/>
      <c r="IE91" s="115"/>
      <c r="IF91" s="115"/>
      <c r="IG91" s="115"/>
      <c r="IH91" s="115"/>
      <c r="II91" s="115"/>
      <c r="IJ91" s="115"/>
      <c r="IK91" s="115"/>
      <c r="IL91" s="115"/>
      <c r="IM91" s="115"/>
      <c r="IN91" s="115"/>
    </row>
    <row r="92" spans="1:248" ht="13.9" customHeight="1">
      <c r="A92" s="67">
        <v>69</v>
      </c>
      <c r="B92" s="162"/>
      <c r="C92" s="4"/>
      <c r="D92" s="4"/>
      <c r="E92" s="4"/>
      <c r="F92" s="4"/>
      <c r="G92" s="4"/>
      <c r="H92" s="4"/>
      <c r="I92" s="134"/>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5"/>
      <c r="AP92" s="115"/>
      <c r="AQ92" s="115"/>
      <c r="AR92" s="115"/>
      <c r="AS92" s="115"/>
      <c r="AT92" s="115"/>
      <c r="AU92" s="115"/>
      <c r="AV92" s="115"/>
      <c r="AW92" s="115"/>
      <c r="AX92" s="115"/>
      <c r="AY92" s="115"/>
      <c r="AZ92" s="115"/>
      <c r="BA92" s="115"/>
      <c r="BB92" s="115"/>
      <c r="BC92" s="115"/>
      <c r="BD92" s="115"/>
      <c r="BE92" s="115"/>
      <c r="BF92" s="115"/>
      <c r="BG92" s="115"/>
      <c r="BH92" s="115"/>
      <c r="BI92" s="115"/>
      <c r="BJ92" s="115"/>
      <c r="BK92" s="115"/>
      <c r="BL92" s="115"/>
      <c r="BM92" s="115"/>
      <c r="BN92" s="115"/>
      <c r="BO92" s="115"/>
      <c r="BP92" s="115"/>
      <c r="BQ92" s="115"/>
      <c r="BR92" s="115"/>
      <c r="BS92" s="115"/>
      <c r="BT92" s="115"/>
      <c r="BU92" s="115"/>
      <c r="BV92" s="115"/>
      <c r="BW92" s="115"/>
      <c r="BX92" s="115"/>
      <c r="BY92" s="115"/>
      <c r="BZ92" s="115"/>
      <c r="CA92" s="115"/>
      <c r="CB92" s="115"/>
      <c r="CC92" s="115"/>
      <c r="CD92" s="115"/>
      <c r="CE92" s="115"/>
      <c r="CF92" s="115"/>
      <c r="CG92" s="115"/>
      <c r="CH92" s="115"/>
      <c r="CI92" s="115"/>
      <c r="CJ92" s="115"/>
      <c r="CK92" s="115"/>
      <c r="CL92" s="115"/>
      <c r="CM92" s="115"/>
      <c r="CN92" s="115"/>
      <c r="CO92" s="115"/>
      <c r="CP92" s="115"/>
      <c r="CQ92" s="115"/>
      <c r="CR92" s="115"/>
      <c r="CS92" s="115"/>
      <c r="CT92" s="115"/>
      <c r="CU92" s="115"/>
      <c r="CV92" s="115"/>
      <c r="CW92" s="115"/>
      <c r="CX92" s="115"/>
      <c r="CY92" s="115"/>
      <c r="CZ92" s="115"/>
      <c r="DA92" s="115"/>
      <c r="DB92" s="115"/>
      <c r="DC92" s="115"/>
      <c r="DD92" s="115"/>
      <c r="DE92" s="115"/>
      <c r="DF92" s="115"/>
      <c r="DG92" s="115"/>
      <c r="DH92" s="115"/>
      <c r="DI92" s="115"/>
      <c r="DJ92" s="115"/>
      <c r="DK92" s="115"/>
      <c r="DL92" s="115"/>
      <c r="DM92" s="115"/>
      <c r="DN92" s="115"/>
      <c r="DO92" s="115"/>
      <c r="DP92" s="115"/>
      <c r="DQ92" s="115"/>
      <c r="DR92" s="115"/>
      <c r="DS92" s="115"/>
      <c r="DT92" s="115"/>
      <c r="DU92" s="115"/>
      <c r="DV92" s="115"/>
      <c r="DW92" s="115"/>
      <c r="DX92" s="115"/>
      <c r="DY92" s="115"/>
      <c r="DZ92" s="115"/>
      <c r="EA92" s="115"/>
      <c r="EB92" s="115"/>
      <c r="EC92" s="115"/>
      <c r="ED92" s="115"/>
      <c r="EE92" s="115"/>
      <c r="EF92" s="115"/>
      <c r="EG92" s="115"/>
      <c r="EH92" s="115"/>
      <c r="EI92" s="115"/>
      <c r="EJ92" s="115"/>
      <c r="EK92" s="115"/>
      <c r="EL92" s="115"/>
      <c r="EM92" s="115"/>
      <c r="EN92" s="115"/>
      <c r="EO92" s="115"/>
      <c r="EP92" s="115"/>
      <c r="EQ92" s="115"/>
      <c r="ER92" s="115"/>
      <c r="ES92" s="115"/>
      <c r="ET92" s="115"/>
      <c r="EU92" s="115"/>
      <c r="EV92" s="115"/>
      <c r="EW92" s="115"/>
      <c r="EX92" s="115"/>
      <c r="EY92" s="115"/>
      <c r="EZ92" s="115"/>
      <c r="FA92" s="115"/>
      <c r="FB92" s="115"/>
      <c r="FC92" s="115"/>
      <c r="FD92" s="115"/>
      <c r="FE92" s="115"/>
      <c r="FF92" s="115"/>
      <c r="FG92" s="115"/>
      <c r="FH92" s="115"/>
      <c r="FI92" s="115"/>
      <c r="FJ92" s="115"/>
      <c r="FK92" s="115"/>
      <c r="FL92" s="115"/>
      <c r="FM92" s="115"/>
      <c r="FN92" s="115"/>
      <c r="FO92" s="115"/>
      <c r="FP92" s="115"/>
      <c r="FQ92" s="115"/>
      <c r="FR92" s="115"/>
      <c r="FS92" s="115"/>
      <c r="FT92" s="115"/>
      <c r="FU92" s="115"/>
      <c r="FV92" s="115"/>
      <c r="FW92" s="115"/>
      <c r="FX92" s="115"/>
      <c r="FY92" s="115"/>
      <c r="FZ92" s="115"/>
      <c r="GA92" s="115"/>
      <c r="GB92" s="115"/>
      <c r="GC92" s="115"/>
      <c r="GD92" s="115"/>
      <c r="GE92" s="115"/>
      <c r="GF92" s="115"/>
      <c r="GG92" s="115"/>
      <c r="GH92" s="115"/>
      <c r="GI92" s="115"/>
      <c r="GJ92" s="115"/>
      <c r="GK92" s="115"/>
      <c r="GL92" s="115"/>
      <c r="GM92" s="115"/>
      <c r="GN92" s="115"/>
      <c r="GO92" s="115"/>
      <c r="GP92" s="115"/>
      <c r="GQ92" s="115"/>
      <c r="GR92" s="115"/>
      <c r="GS92" s="115"/>
      <c r="GT92" s="115"/>
      <c r="GU92" s="115"/>
      <c r="GV92" s="115"/>
      <c r="GW92" s="115"/>
      <c r="GX92" s="115"/>
      <c r="GY92" s="115"/>
      <c r="GZ92" s="115"/>
      <c r="HA92" s="115"/>
      <c r="HB92" s="115"/>
      <c r="HC92" s="115"/>
      <c r="HD92" s="115"/>
      <c r="HE92" s="115"/>
      <c r="HF92" s="115"/>
      <c r="HG92" s="115"/>
      <c r="HH92" s="115"/>
      <c r="HI92" s="115"/>
      <c r="HJ92" s="115"/>
      <c r="HK92" s="115"/>
      <c r="HL92" s="115"/>
      <c r="HM92" s="115"/>
      <c r="HN92" s="115"/>
      <c r="HO92" s="115"/>
      <c r="HP92" s="115"/>
      <c r="HQ92" s="115"/>
      <c r="HR92" s="115"/>
      <c r="HS92" s="115"/>
      <c r="HT92" s="115"/>
      <c r="HU92" s="115"/>
      <c r="HV92" s="115"/>
      <c r="HW92" s="115"/>
      <c r="HX92" s="115"/>
      <c r="HY92" s="115"/>
      <c r="HZ92" s="115"/>
      <c r="IA92" s="115"/>
      <c r="IB92" s="115"/>
      <c r="IC92" s="115"/>
      <c r="ID92" s="115"/>
      <c r="IE92" s="115"/>
      <c r="IF92" s="115"/>
      <c r="IG92" s="115"/>
      <c r="IH92" s="115"/>
      <c r="II92" s="115"/>
      <c r="IJ92" s="115"/>
      <c r="IK92" s="115"/>
      <c r="IL92" s="115"/>
      <c r="IM92" s="115"/>
      <c r="IN92" s="115"/>
    </row>
    <row r="93" spans="1:248" ht="13.9" customHeight="1">
      <c r="A93" s="67">
        <v>70</v>
      </c>
      <c r="B93" s="162"/>
      <c r="C93" s="4"/>
      <c r="D93" s="4"/>
      <c r="E93" s="4"/>
      <c r="F93" s="4"/>
      <c r="G93" s="4"/>
      <c r="H93" s="4"/>
      <c r="I93" s="134"/>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N93" s="115"/>
      <c r="AO93" s="115"/>
      <c r="AP93" s="115"/>
      <c r="AQ93" s="115"/>
      <c r="AR93" s="115"/>
      <c r="AS93" s="115"/>
      <c r="AT93" s="115"/>
      <c r="AU93" s="115"/>
      <c r="AV93" s="115"/>
      <c r="AW93" s="115"/>
      <c r="AX93" s="115"/>
      <c r="AY93" s="115"/>
      <c r="AZ93" s="115"/>
      <c r="BA93" s="115"/>
      <c r="BB93" s="115"/>
      <c r="BC93" s="115"/>
      <c r="BD93" s="115"/>
      <c r="BE93" s="115"/>
      <c r="BF93" s="115"/>
      <c r="BG93" s="115"/>
      <c r="BH93" s="115"/>
      <c r="BI93" s="115"/>
      <c r="BJ93" s="115"/>
      <c r="BK93" s="115"/>
      <c r="BL93" s="115"/>
      <c r="BM93" s="115"/>
      <c r="BN93" s="115"/>
      <c r="BO93" s="115"/>
      <c r="BP93" s="115"/>
      <c r="BQ93" s="115"/>
      <c r="BR93" s="115"/>
      <c r="BS93" s="115"/>
      <c r="BT93" s="115"/>
      <c r="BU93" s="115"/>
      <c r="BV93" s="115"/>
      <c r="BW93" s="115"/>
      <c r="BX93" s="115"/>
      <c r="BY93" s="115"/>
      <c r="BZ93" s="115"/>
      <c r="CA93" s="115"/>
      <c r="CB93" s="115"/>
      <c r="CC93" s="115"/>
      <c r="CD93" s="115"/>
      <c r="CE93" s="115"/>
      <c r="CF93" s="115"/>
      <c r="CG93" s="115"/>
      <c r="CH93" s="115"/>
      <c r="CI93" s="115"/>
      <c r="CJ93" s="115"/>
      <c r="CK93" s="115"/>
      <c r="CL93" s="115"/>
      <c r="CM93" s="115"/>
      <c r="CN93" s="115"/>
      <c r="CO93" s="115"/>
      <c r="CP93" s="115"/>
      <c r="CQ93" s="115"/>
      <c r="CR93" s="115"/>
      <c r="CS93" s="115"/>
      <c r="CT93" s="115"/>
      <c r="CU93" s="115"/>
      <c r="CV93" s="115"/>
      <c r="CW93" s="115"/>
      <c r="CX93" s="115"/>
      <c r="CY93" s="115"/>
      <c r="CZ93" s="115"/>
      <c r="DA93" s="115"/>
      <c r="DB93" s="115"/>
      <c r="DC93" s="115"/>
      <c r="DD93" s="115"/>
      <c r="DE93" s="115"/>
      <c r="DF93" s="115"/>
      <c r="DG93" s="115"/>
      <c r="DH93" s="115"/>
      <c r="DI93" s="115"/>
      <c r="DJ93" s="115"/>
      <c r="DK93" s="115"/>
      <c r="DL93" s="115"/>
      <c r="DM93" s="115"/>
      <c r="DN93" s="115"/>
      <c r="DO93" s="115"/>
      <c r="DP93" s="115"/>
      <c r="DQ93" s="115"/>
      <c r="DR93" s="115"/>
      <c r="DS93" s="115"/>
      <c r="DT93" s="115"/>
      <c r="DU93" s="115"/>
      <c r="DV93" s="115"/>
      <c r="DW93" s="115"/>
      <c r="DX93" s="115"/>
      <c r="DY93" s="115"/>
      <c r="DZ93" s="115"/>
      <c r="EA93" s="115"/>
      <c r="EB93" s="115"/>
      <c r="EC93" s="115"/>
      <c r="ED93" s="115"/>
      <c r="EE93" s="115"/>
      <c r="EF93" s="115"/>
      <c r="EG93" s="115"/>
      <c r="EH93" s="115"/>
      <c r="EI93" s="115"/>
      <c r="EJ93" s="115"/>
      <c r="EK93" s="115"/>
      <c r="EL93" s="115"/>
      <c r="EM93" s="115"/>
      <c r="EN93" s="115"/>
      <c r="EO93" s="115"/>
      <c r="EP93" s="115"/>
      <c r="EQ93" s="115"/>
      <c r="ER93" s="115"/>
      <c r="ES93" s="115"/>
      <c r="ET93" s="115"/>
      <c r="EU93" s="115"/>
      <c r="EV93" s="115"/>
      <c r="EW93" s="115"/>
      <c r="EX93" s="115"/>
      <c r="EY93" s="115"/>
      <c r="EZ93" s="115"/>
      <c r="FA93" s="115"/>
      <c r="FB93" s="115"/>
      <c r="FC93" s="115"/>
      <c r="FD93" s="115"/>
      <c r="FE93" s="115"/>
      <c r="FF93" s="115"/>
      <c r="FG93" s="115"/>
      <c r="FH93" s="115"/>
      <c r="FI93" s="115"/>
      <c r="FJ93" s="115"/>
      <c r="FK93" s="115"/>
      <c r="FL93" s="115"/>
      <c r="FM93" s="115"/>
      <c r="FN93" s="115"/>
      <c r="FO93" s="115"/>
      <c r="FP93" s="115"/>
      <c r="FQ93" s="115"/>
      <c r="FR93" s="115"/>
      <c r="FS93" s="115"/>
      <c r="FT93" s="115"/>
      <c r="FU93" s="115"/>
      <c r="FV93" s="115"/>
      <c r="FW93" s="115"/>
      <c r="FX93" s="115"/>
      <c r="FY93" s="115"/>
      <c r="FZ93" s="115"/>
      <c r="GA93" s="115"/>
      <c r="GB93" s="115"/>
      <c r="GC93" s="115"/>
      <c r="GD93" s="115"/>
      <c r="GE93" s="115"/>
      <c r="GF93" s="115"/>
      <c r="GG93" s="115"/>
      <c r="GH93" s="115"/>
      <c r="GI93" s="115"/>
      <c r="GJ93" s="115"/>
      <c r="GK93" s="115"/>
      <c r="GL93" s="115"/>
      <c r="GM93" s="115"/>
      <c r="GN93" s="115"/>
      <c r="GO93" s="115"/>
      <c r="GP93" s="115"/>
      <c r="GQ93" s="115"/>
      <c r="GR93" s="115"/>
      <c r="GS93" s="115"/>
      <c r="GT93" s="115"/>
      <c r="GU93" s="115"/>
      <c r="GV93" s="115"/>
      <c r="GW93" s="115"/>
      <c r="GX93" s="115"/>
      <c r="GY93" s="115"/>
      <c r="GZ93" s="115"/>
      <c r="HA93" s="115"/>
      <c r="HB93" s="115"/>
      <c r="HC93" s="115"/>
      <c r="HD93" s="115"/>
      <c r="HE93" s="115"/>
      <c r="HF93" s="115"/>
      <c r="HG93" s="115"/>
      <c r="HH93" s="115"/>
      <c r="HI93" s="115"/>
      <c r="HJ93" s="115"/>
      <c r="HK93" s="115"/>
      <c r="HL93" s="115"/>
      <c r="HM93" s="115"/>
      <c r="HN93" s="115"/>
      <c r="HO93" s="115"/>
      <c r="HP93" s="115"/>
      <c r="HQ93" s="115"/>
      <c r="HR93" s="115"/>
      <c r="HS93" s="115"/>
      <c r="HT93" s="115"/>
      <c r="HU93" s="115"/>
      <c r="HV93" s="115"/>
      <c r="HW93" s="115"/>
      <c r="HX93" s="115"/>
      <c r="HY93" s="115"/>
      <c r="HZ93" s="115"/>
      <c r="IA93" s="115"/>
      <c r="IB93" s="115"/>
      <c r="IC93" s="115"/>
      <c r="ID93" s="115"/>
      <c r="IE93" s="115"/>
      <c r="IF93" s="115"/>
      <c r="IG93" s="115"/>
      <c r="IH93" s="115"/>
      <c r="II93" s="115"/>
      <c r="IJ93" s="115"/>
      <c r="IK93" s="115"/>
      <c r="IL93" s="115"/>
      <c r="IM93" s="115"/>
      <c r="IN93" s="115"/>
    </row>
    <row r="94" spans="1:248" ht="13.9" customHeight="1" thickBot="1">
      <c r="A94" s="700">
        <v>71</v>
      </c>
      <c r="B94" s="169"/>
      <c r="C94" s="168"/>
      <c r="D94" s="168"/>
      <c r="E94" s="168"/>
      <c r="F94" s="168"/>
      <c r="G94" s="168"/>
      <c r="H94" s="168"/>
      <c r="I94" s="440"/>
      <c r="J94" s="115"/>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5"/>
      <c r="AM94" s="115"/>
      <c r="AN94" s="115"/>
      <c r="AO94" s="115"/>
      <c r="AP94" s="115"/>
      <c r="AQ94" s="115"/>
      <c r="AR94" s="115"/>
      <c r="AS94" s="115"/>
      <c r="AT94" s="115"/>
      <c r="AU94" s="115"/>
      <c r="AV94" s="115"/>
      <c r="AW94" s="115"/>
      <c r="AX94" s="115"/>
      <c r="AY94" s="115"/>
      <c r="AZ94" s="115"/>
      <c r="BA94" s="115"/>
      <c r="BB94" s="115"/>
      <c r="BC94" s="115"/>
      <c r="BD94" s="115"/>
      <c r="BE94" s="115"/>
      <c r="BF94" s="115"/>
      <c r="BG94" s="115"/>
      <c r="BH94" s="115"/>
      <c r="BI94" s="115"/>
      <c r="BJ94" s="115"/>
      <c r="BK94" s="115"/>
      <c r="BL94" s="115"/>
      <c r="BM94" s="115"/>
      <c r="BN94" s="115"/>
      <c r="BO94" s="115"/>
      <c r="BP94" s="115"/>
      <c r="BQ94" s="115"/>
      <c r="BR94" s="115"/>
      <c r="BS94" s="115"/>
      <c r="BT94" s="115"/>
      <c r="BU94" s="115"/>
      <c r="BV94" s="115"/>
      <c r="BW94" s="115"/>
      <c r="BX94" s="115"/>
      <c r="BY94" s="115"/>
      <c r="BZ94" s="115"/>
      <c r="CA94" s="115"/>
      <c r="CB94" s="115"/>
      <c r="CC94" s="115"/>
      <c r="CD94" s="115"/>
      <c r="CE94" s="115"/>
      <c r="CF94" s="115"/>
      <c r="CG94" s="115"/>
      <c r="CH94" s="115"/>
      <c r="CI94" s="115"/>
      <c r="CJ94" s="115"/>
      <c r="CK94" s="115"/>
      <c r="CL94" s="115"/>
      <c r="CM94" s="115"/>
      <c r="CN94" s="115"/>
      <c r="CO94" s="115"/>
      <c r="CP94" s="115"/>
      <c r="CQ94" s="115"/>
      <c r="CR94" s="115"/>
      <c r="CS94" s="115"/>
      <c r="CT94" s="115"/>
      <c r="CU94" s="115"/>
      <c r="CV94" s="115"/>
      <c r="CW94" s="115"/>
      <c r="CX94" s="115"/>
      <c r="CY94" s="115"/>
      <c r="CZ94" s="115"/>
      <c r="DA94" s="115"/>
      <c r="DB94" s="115"/>
      <c r="DC94" s="115"/>
      <c r="DD94" s="115"/>
      <c r="DE94" s="115"/>
      <c r="DF94" s="115"/>
      <c r="DG94" s="115"/>
      <c r="DH94" s="115"/>
      <c r="DI94" s="115"/>
      <c r="DJ94" s="115"/>
      <c r="DK94" s="115"/>
      <c r="DL94" s="115"/>
      <c r="DM94" s="115"/>
      <c r="DN94" s="115"/>
      <c r="DO94" s="115"/>
      <c r="DP94" s="115"/>
      <c r="DQ94" s="115"/>
      <c r="DR94" s="115"/>
      <c r="DS94" s="115"/>
      <c r="DT94" s="115"/>
      <c r="DU94" s="115"/>
      <c r="DV94" s="115"/>
      <c r="DW94" s="115"/>
      <c r="DX94" s="115"/>
      <c r="DY94" s="115"/>
      <c r="DZ94" s="115"/>
      <c r="EA94" s="115"/>
      <c r="EB94" s="115"/>
      <c r="EC94" s="115"/>
      <c r="ED94" s="115"/>
      <c r="EE94" s="115"/>
      <c r="EF94" s="115"/>
      <c r="EG94" s="115"/>
      <c r="EH94" s="115"/>
      <c r="EI94" s="115"/>
      <c r="EJ94" s="115"/>
      <c r="EK94" s="115"/>
      <c r="EL94" s="115"/>
      <c r="EM94" s="115"/>
      <c r="EN94" s="115"/>
      <c r="EO94" s="115"/>
      <c r="EP94" s="115"/>
      <c r="EQ94" s="115"/>
      <c r="ER94" s="115"/>
      <c r="ES94" s="115"/>
      <c r="ET94" s="115"/>
      <c r="EU94" s="115"/>
      <c r="EV94" s="115"/>
      <c r="EW94" s="115"/>
      <c r="EX94" s="115"/>
      <c r="EY94" s="115"/>
      <c r="EZ94" s="115"/>
      <c r="FA94" s="115"/>
      <c r="FB94" s="115"/>
      <c r="FC94" s="115"/>
      <c r="FD94" s="115"/>
      <c r="FE94" s="115"/>
      <c r="FF94" s="115"/>
      <c r="FG94" s="115"/>
      <c r="FH94" s="115"/>
      <c r="FI94" s="115"/>
      <c r="FJ94" s="115"/>
      <c r="FK94" s="115"/>
      <c r="FL94" s="115"/>
      <c r="FM94" s="115"/>
      <c r="FN94" s="115"/>
      <c r="FO94" s="115"/>
      <c r="FP94" s="115"/>
      <c r="FQ94" s="115"/>
      <c r="FR94" s="115"/>
      <c r="FS94" s="115"/>
      <c r="FT94" s="115"/>
      <c r="FU94" s="115"/>
      <c r="FV94" s="115"/>
      <c r="FW94" s="115"/>
      <c r="FX94" s="115"/>
      <c r="FY94" s="115"/>
      <c r="FZ94" s="115"/>
      <c r="GA94" s="115"/>
      <c r="GB94" s="115"/>
      <c r="GC94" s="115"/>
      <c r="GD94" s="115"/>
      <c r="GE94" s="115"/>
      <c r="GF94" s="115"/>
      <c r="GG94" s="115"/>
      <c r="GH94" s="115"/>
      <c r="GI94" s="115"/>
      <c r="GJ94" s="115"/>
      <c r="GK94" s="115"/>
      <c r="GL94" s="115"/>
      <c r="GM94" s="115"/>
      <c r="GN94" s="115"/>
      <c r="GO94" s="115"/>
      <c r="GP94" s="115"/>
      <c r="GQ94" s="115"/>
      <c r="GR94" s="115"/>
      <c r="GS94" s="115"/>
      <c r="GT94" s="115"/>
      <c r="GU94" s="115"/>
      <c r="GV94" s="115"/>
      <c r="GW94" s="115"/>
      <c r="GX94" s="115"/>
      <c r="GY94" s="115"/>
      <c r="GZ94" s="115"/>
      <c r="HA94" s="115"/>
      <c r="HB94" s="115"/>
      <c r="HC94" s="115"/>
      <c r="HD94" s="115"/>
      <c r="HE94" s="115"/>
      <c r="HF94" s="115"/>
      <c r="HG94" s="115"/>
      <c r="HH94" s="115"/>
      <c r="HI94" s="115"/>
      <c r="HJ94" s="115"/>
      <c r="HK94" s="115"/>
      <c r="HL94" s="115"/>
      <c r="HM94" s="115"/>
      <c r="HN94" s="115"/>
      <c r="HO94" s="115"/>
      <c r="HP94" s="115"/>
      <c r="HQ94" s="115"/>
      <c r="HR94" s="115"/>
      <c r="HS94" s="115"/>
      <c r="HT94" s="115"/>
      <c r="HU94" s="115"/>
      <c r="HV94" s="115"/>
      <c r="HW94" s="115"/>
      <c r="HX94" s="115"/>
      <c r="HY94" s="115"/>
      <c r="HZ94" s="115"/>
      <c r="IA94" s="115"/>
      <c r="IB94" s="115"/>
      <c r="IC94" s="115"/>
      <c r="ID94" s="115"/>
      <c r="IE94" s="115"/>
      <c r="IF94" s="115"/>
      <c r="IG94" s="115"/>
      <c r="IH94" s="115"/>
      <c r="II94" s="115"/>
      <c r="IJ94" s="115"/>
      <c r="IK94" s="115"/>
      <c r="IL94" s="115"/>
      <c r="IM94" s="115"/>
      <c r="IN94" s="115"/>
    </row>
    <row r="95" spans="1:248">
      <c r="A95" s="4"/>
      <c r="B95" s="4"/>
      <c r="C95" s="4"/>
      <c r="D95" s="4"/>
      <c r="E95" s="4"/>
      <c r="F95" s="4"/>
      <c r="G95" s="4"/>
      <c r="H95" s="4"/>
      <c r="I95" s="682" t="s">
        <v>1935</v>
      </c>
      <c r="J95" s="115"/>
      <c r="K95" s="115"/>
      <c r="L95" s="115"/>
      <c r="M95" s="115"/>
      <c r="N95" s="115"/>
      <c r="O95" s="115"/>
      <c r="P95" s="115"/>
      <c r="Q95" s="115"/>
      <c r="R95" s="115"/>
      <c r="S95" s="115"/>
      <c r="T95" s="115"/>
      <c r="U95" s="115"/>
      <c r="V95" s="115"/>
      <c r="W95" s="115"/>
      <c r="X95" s="115"/>
      <c r="Y95" s="115"/>
      <c r="Z95" s="115"/>
      <c r="AA95" s="115"/>
      <c r="AB95" s="115"/>
      <c r="AC95" s="115"/>
      <c r="AD95" s="115"/>
      <c r="AE95" s="115"/>
      <c r="AF95" s="115"/>
      <c r="AG95" s="115"/>
      <c r="AH95" s="115"/>
      <c r="AI95" s="115"/>
      <c r="AJ95" s="115"/>
      <c r="AK95" s="115"/>
      <c r="AL95" s="115"/>
      <c r="AM95" s="115"/>
      <c r="AN95" s="115"/>
      <c r="AO95" s="115"/>
      <c r="AP95" s="115"/>
      <c r="AQ95" s="115"/>
      <c r="AR95" s="115"/>
      <c r="AS95" s="115"/>
      <c r="AT95" s="115"/>
      <c r="AU95" s="115"/>
      <c r="AV95" s="115"/>
      <c r="AW95" s="115"/>
      <c r="AX95" s="115"/>
      <c r="AY95" s="115"/>
      <c r="AZ95" s="115"/>
      <c r="BA95" s="115"/>
      <c r="BB95" s="115"/>
      <c r="BC95" s="115"/>
      <c r="BD95" s="115"/>
      <c r="BE95" s="115"/>
      <c r="BF95" s="115"/>
      <c r="BG95" s="115"/>
      <c r="BH95" s="115"/>
      <c r="BI95" s="115"/>
      <c r="BJ95" s="115"/>
      <c r="BK95" s="115"/>
      <c r="BL95" s="115"/>
      <c r="BM95" s="115"/>
      <c r="BN95" s="115"/>
      <c r="BO95" s="115"/>
      <c r="BP95" s="115"/>
      <c r="BQ95" s="115"/>
      <c r="BR95" s="115"/>
      <c r="BS95" s="115"/>
      <c r="BT95" s="115"/>
      <c r="BU95" s="115"/>
      <c r="BV95" s="115"/>
      <c r="BW95" s="115"/>
      <c r="BX95" s="115"/>
      <c r="BY95" s="115"/>
      <c r="BZ95" s="115"/>
      <c r="CA95" s="115"/>
      <c r="CB95" s="115"/>
      <c r="CC95" s="115"/>
      <c r="CD95" s="115"/>
      <c r="CE95" s="115"/>
      <c r="CF95" s="115"/>
      <c r="CG95" s="115"/>
      <c r="CH95" s="115"/>
      <c r="CI95" s="115"/>
      <c r="CJ95" s="115"/>
      <c r="CK95" s="115"/>
      <c r="CL95" s="115"/>
      <c r="CM95" s="115"/>
      <c r="CN95" s="115"/>
      <c r="CO95" s="115"/>
      <c r="CP95" s="115"/>
      <c r="CQ95" s="115"/>
      <c r="CR95" s="115"/>
      <c r="CS95" s="115"/>
      <c r="CT95" s="115"/>
      <c r="CU95" s="115"/>
      <c r="CV95" s="115"/>
      <c r="CW95" s="115"/>
      <c r="CX95" s="115"/>
      <c r="CY95" s="115"/>
      <c r="CZ95" s="115"/>
      <c r="DA95" s="115"/>
      <c r="DB95" s="115"/>
      <c r="DC95" s="115"/>
      <c r="DD95" s="115"/>
      <c r="DE95" s="115"/>
      <c r="DF95" s="115"/>
      <c r="DG95" s="115"/>
      <c r="DH95" s="115"/>
      <c r="DI95" s="115"/>
      <c r="DJ95" s="115"/>
      <c r="DK95" s="115"/>
      <c r="DL95" s="115"/>
      <c r="DM95" s="115"/>
      <c r="DN95" s="115"/>
      <c r="DO95" s="115"/>
      <c r="DP95" s="115"/>
      <c r="DQ95" s="115"/>
      <c r="DR95" s="115"/>
      <c r="DS95" s="115"/>
      <c r="DT95" s="115"/>
      <c r="DU95" s="115"/>
      <c r="DV95" s="115"/>
      <c r="DW95" s="115"/>
      <c r="DX95" s="115"/>
      <c r="DY95" s="115"/>
      <c r="DZ95" s="115"/>
      <c r="EA95" s="115"/>
      <c r="EB95" s="115"/>
      <c r="EC95" s="115"/>
      <c r="ED95" s="115"/>
      <c r="EE95" s="115"/>
      <c r="EF95" s="115"/>
      <c r="EG95" s="115"/>
      <c r="EH95" s="115"/>
      <c r="EI95" s="115"/>
      <c r="EJ95" s="115"/>
      <c r="EK95" s="115"/>
      <c r="EL95" s="115"/>
      <c r="EM95" s="115"/>
      <c r="EN95" s="115"/>
      <c r="EO95" s="115"/>
      <c r="EP95" s="115"/>
      <c r="EQ95" s="115"/>
      <c r="ER95" s="115"/>
      <c r="ES95" s="115"/>
      <c r="ET95" s="115"/>
      <c r="EU95" s="115"/>
      <c r="EV95" s="115"/>
      <c r="EW95" s="115"/>
      <c r="EX95" s="115"/>
      <c r="EY95" s="115"/>
      <c r="EZ95" s="115"/>
      <c r="FA95" s="115"/>
      <c r="FB95" s="115"/>
      <c r="FC95" s="115"/>
      <c r="FD95" s="115"/>
      <c r="FE95" s="115"/>
      <c r="FF95" s="115"/>
      <c r="FG95" s="115"/>
      <c r="FH95" s="115"/>
      <c r="FI95" s="115"/>
      <c r="FJ95" s="115"/>
      <c r="FK95" s="115"/>
      <c r="FL95" s="115"/>
      <c r="FM95" s="115"/>
      <c r="FN95" s="115"/>
      <c r="FO95" s="115"/>
      <c r="FP95" s="115"/>
      <c r="FQ95" s="115"/>
      <c r="FR95" s="115"/>
      <c r="FS95" s="115"/>
      <c r="FT95" s="115"/>
      <c r="FU95" s="115"/>
      <c r="FV95" s="115"/>
      <c r="FW95" s="115"/>
      <c r="FX95" s="115"/>
      <c r="FY95" s="115"/>
      <c r="FZ95" s="115"/>
      <c r="GA95" s="115"/>
      <c r="GB95" s="115"/>
      <c r="GC95" s="115"/>
      <c r="GD95" s="115"/>
      <c r="GE95" s="115"/>
      <c r="GF95" s="115"/>
      <c r="GG95" s="115"/>
      <c r="GH95" s="115"/>
      <c r="GI95" s="115"/>
      <c r="GJ95" s="115"/>
      <c r="GK95" s="115"/>
      <c r="GL95" s="115"/>
      <c r="GM95" s="115"/>
      <c r="GN95" s="115"/>
      <c r="GO95" s="115"/>
      <c r="GP95" s="115"/>
      <c r="GQ95" s="115"/>
      <c r="GR95" s="115"/>
      <c r="GS95" s="115"/>
      <c r="GT95" s="115"/>
      <c r="GU95" s="115"/>
      <c r="GV95" s="115"/>
      <c r="GW95" s="115"/>
      <c r="GX95" s="115"/>
      <c r="GY95" s="115"/>
      <c r="GZ95" s="115"/>
      <c r="HA95" s="115"/>
      <c r="HB95" s="115"/>
      <c r="HC95" s="115"/>
      <c r="HD95" s="115"/>
      <c r="HE95" s="115"/>
      <c r="HF95" s="115"/>
      <c r="HG95" s="115"/>
      <c r="HH95" s="115"/>
      <c r="HI95" s="115"/>
      <c r="HJ95" s="115"/>
      <c r="HK95" s="115"/>
      <c r="HL95" s="115"/>
      <c r="HM95" s="115"/>
      <c r="HN95" s="115"/>
      <c r="HO95" s="115"/>
      <c r="HP95" s="115"/>
      <c r="HQ95" s="115"/>
      <c r="HR95" s="115"/>
      <c r="HS95" s="115"/>
      <c r="HT95" s="115"/>
      <c r="HU95" s="115"/>
      <c r="HV95" s="115"/>
      <c r="HW95" s="115"/>
      <c r="HX95" s="115"/>
      <c r="HY95" s="115"/>
      <c r="HZ95" s="115"/>
      <c r="IA95" s="115"/>
      <c r="IB95" s="115"/>
      <c r="IC95" s="115"/>
      <c r="ID95" s="115"/>
      <c r="IE95" s="115"/>
      <c r="IF95" s="115"/>
      <c r="IG95" s="115"/>
      <c r="IH95" s="115"/>
      <c r="II95" s="115"/>
      <c r="IJ95" s="115"/>
      <c r="IK95" s="115"/>
      <c r="IL95" s="115"/>
      <c r="IM95" s="115"/>
      <c r="IN95" s="115"/>
    </row>
    <row r="96" spans="1:248">
      <c r="A96" s="12" t="s">
        <v>1452</v>
      </c>
      <c r="B96" s="12"/>
      <c r="C96" s="12"/>
      <c r="D96" s="12"/>
      <c r="E96" s="12"/>
      <c r="F96" s="12"/>
      <c r="G96" s="12"/>
      <c r="H96" s="12"/>
      <c r="I96" s="12"/>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15"/>
      <c r="AJ96" s="115"/>
      <c r="AK96" s="115"/>
      <c r="AL96" s="115"/>
      <c r="AM96" s="115"/>
      <c r="AN96" s="115"/>
      <c r="AO96" s="115"/>
      <c r="AP96" s="115"/>
      <c r="AQ96" s="115"/>
      <c r="AR96" s="115"/>
      <c r="AS96" s="115"/>
      <c r="AT96" s="115"/>
      <c r="AU96" s="115"/>
      <c r="AV96" s="115"/>
      <c r="AW96" s="115"/>
      <c r="AX96" s="115"/>
      <c r="AY96" s="115"/>
      <c r="AZ96" s="115"/>
      <c r="BA96" s="115"/>
      <c r="BB96" s="115"/>
      <c r="BC96" s="115"/>
      <c r="BD96" s="115"/>
      <c r="BE96" s="115"/>
      <c r="BF96" s="115"/>
      <c r="BG96" s="115"/>
      <c r="BH96" s="115"/>
      <c r="BI96" s="115"/>
      <c r="BJ96" s="115"/>
      <c r="BK96" s="115"/>
      <c r="BL96" s="115"/>
      <c r="BM96" s="115"/>
      <c r="BN96" s="115"/>
      <c r="BO96" s="115"/>
      <c r="BP96" s="115"/>
      <c r="BQ96" s="115"/>
      <c r="BR96" s="115"/>
      <c r="BS96" s="115"/>
      <c r="BT96" s="115"/>
      <c r="BU96" s="115"/>
      <c r="BV96" s="115"/>
      <c r="BW96" s="115"/>
      <c r="BX96" s="115"/>
      <c r="BY96" s="115"/>
      <c r="BZ96" s="115"/>
      <c r="CA96" s="115"/>
      <c r="CB96" s="115"/>
      <c r="CC96" s="115"/>
      <c r="CD96" s="115"/>
      <c r="CE96" s="115"/>
      <c r="CF96" s="115"/>
      <c r="CG96" s="115"/>
      <c r="CH96" s="115"/>
      <c r="CI96" s="115"/>
      <c r="CJ96" s="115"/>
      <c r="CK96" s="115"/>
      <c r="CL96" s="115"/>
      <c r="CM96" s="115"/>
      <c r="CN96" s="115"/>
      <c r="CO96" s="115"/>
      <c r="CP96" s="115"/>
      <c r="CQ96" s="115"/>
      <c r="CR96" s="115"/>
      <c r="CS96" s="115"/>
      <c r="CT96" s="115"/>
      <c r="CU96" s="115"/>
      <c r="CV96" s="115"/>
      <c r="CW96" s="115"/>
      <c r="CX96" s="115"/>
      <c r="CY96" s="115"/>
      <c r="CZ96" s="115"/>
      <c r="DA96" s="115"/>
      <c r="DB96" s="115"/>
      <c r="DC96" s="115"/>
      <c r="DD96" s="115"/>
      <c r="DE96" s="115"/>
      <c r="DF96" s="115"/>
      <c r="DG96" s="115"/>
      <c r="DH96" s="115"/>
      <c r="DI96" s="115"/>
      <c r="DJ96" s="115"/>
      <c r="DK96" s="115"/>
      <c r="DL96" s="115"/>
      <c r="DM96" s="115"/>
      <c r="DN96" s="115"/>
      <c r="DO96" s="115"/>
      <c r="DP96" s="115"/>
      <c r="DQ96" s="115"/>
      <c r="DR96" s="115"/>
      <c r="DS96" s="115"/>
      <c r="DT96" s="115"/>
      <c r="DU96" s="115"/>
      <c r="DV96" s="115"/>
      <c r="DW96" s="115"/>
      <c r="DX96" s="115"/>
      <c r="DY96" s="115"/>
      <c r="DZ96" s="115"/>
      <c r="EA96" s="115"/>
      <c r="EB96" s="115"/>
      <c r="EC96" s="115"/>
      <c r="ED96" s="115"/>
      <c r="EE96" s="115"/>
      <c r="EF96" s="115"/>
      <c r="EG96" s="115"/>
      <c r="EH96" s="115"/>
      <c r="EI96" s="115"/>
      <c r="EJ96" s="115"/>
      <c r="EK96" s="115"/>
      <c r="EL96" s="115"/>
      <c r="EM96" s="115"/>
      <c r="EN96" s="115"/>
      <c r="EO96" s="115"/>
      <c r="EP96" s="115"/>
      <c r="EQ96" s="115"/>
      <c r="ER96" s="115"/>
      <c r="ES96" s="115"/>
      <c r="ET96" s="115"/>
      <c r="EU96" s="115"/>
      <c r="EV96" s="115"/>
      <c r="EW96" s="115"/>
      <c r="EX96" s="115"/>
      <c r="EY96" s="115"/>
      <c r="EZ96" s="115"/>
      <c r="FA96" s="115"/>
      <c r="FB96" s="115"/>
      <c r="FC96" s="115"/>
      <c r="FD96" s="115"/>
      <c r="FE96" s="115"/>
      <c r="FF96" s="115"/>
      <c r="FG96" s="115"/>
      <c r="FH96" s="115"/>
      <c r="FI96" s="115"/>
      <c r="FJ96" s="115"/>
      <c r="FK96" s="115"/>
      <c r="FL96" s="115"/>
      <c r="FM96" s="115"/>
      <c r="FN96" s="115"/>
      <c r="FO96" s="115"/>
      <c r="FP96" s="115"/>
      <c r="FQ96" s="115"/>
      <c r="FR96" s="115"/>
      <c r="FS96" s="115"/>
      <c r="FT96" s="115"/>
      <c r="FU96" s="115"/>
      <c r="FV96" s="115"/>
      <c r="FW96" s="115"/>
      <c r="FX96" s="115"/>
      <c r="FY96" s="115"/>
      <c r="FZ96" s="115"/>
      <c r="GA96" s="115"/>
      <c r="GB96" s="115"/>
      <c r="GC96" s="115"/>
      <c r="GD96" s="115"/>
      <c r="GE96" s="115"/>
      <c r="GF96" s="115"/>
      <c r="GG96" s="115"/>
      <c r="GH96" s="115"/>
      <c r="GI96" s="115"/>
      <c r="GJ96" s="115"/>
      <c r="GK96" s="115"/>
      <c r="GL96" s="115"/>
      <c r="GM96" s="115"/>
      <c r="GN96" s="115"/>
      <c r="GO96" s="115"/>
      <c r="GP96" s="115"/>
      <c r="GQ96" s="115"/>
      <c r="GR96" s="115"/>
      <c r="GS96" s="115"/>
      <c r="GT96" s="115"/>
      <c r="GU96" s="115"/>
      <c r="GV96" s="115"/>
      <c r="GW96" s="115"/>
      <c r="GX96" s="115"/>
      <c r="GY96" s="115"/>
      <c r="GZ96" s="115"/>
      <c r="HA96" s="115"/>
      <c r="HB96" s="115"/>
      <c r="HC96" s="115"/>
      <c r="HD96" s="115"/>
      <c r="HE96" s="115"/>
      <c r="HF96" s="115"/>
      <c r="HG96" s="115"/>
      <c r="HH96" s="115"/>
      <c r="HI96" s="115"/>
      <c r="HJ96" s="115"/>
      <c r="HK96" s="115"/>
      <c r="HL96" s="115"/>
      <c r="HM96" s="115"/>
      <c r="HN96" s="115"/>
      <c r="HO96" s="115"/>
      <c r="HP96" s="115"/>
      <c r="HQ96" s="115"/>
      <c r="HR96" s="115"/>
      <c r="HS96" s="115"/>
      <c r="HT96" s="115"/>
      <c r="HU96" s="115"/>
      <c r="HV96" s="115"/>
      <c r="HW96" s="115"/>
      <c r="HX96" s="115"/>
      <c r="HY96" s="115"/>
      <c r="HZ96" s="115"/>
      <c r="IA96" s="115"/>
      <c r="IB96" s="115"/>
      <c r="IC96" s="115"/>
      <c r="ID96" s="115"/>
      <c r="IE96" s="115"/>
      <c r="IF96" s="115"/>
      <c r="IG96" s="115"/>
      <c r="IH96" s="115"/>
      <c r="II96" s="115"/>
      <c r="IJ96" s="115"/>
      <c r="IK96" s="115"/>
      <c r="IL96" s="115"/>
      <c r="IM96" s="115"/>
      <c r="IN96" s="115"/>
    </row>
    <row r="97" spans="1:248">
      <c r="A97" s="115"/>
      <c r="B97" s="115"/>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c r="AA97" s="115"/>
      <c r="AB97" s="115"/>
      <c r="AC97" s="115"/>
      <c r="AD97" s="115"/>
      <c r="AE97" s="115"/>
      <c r="AF97" s="115"/>
      <c r="AG97" s="115"/>
      <c r="AH97" s="115"/>
      <c r="AI97" s="115"/>
      <c r="AJ97" s="115"/>
      <c r="AK97" s="115"/>
      <c r="AL97" s="115"/>
      <c r="AM97" s="115"/>
      <c r="AN97" s="115"/>
      <c r="AO97" s="115"/>
      <c r="AP97" s="115"/>
      <c r="AQ97" s="115"/>
      <c r="AR97" s="115"/>
      <c r="AS97" s="115"/>
      <c r="AT97" s="115"/>
      <c r="AU97" s="115"/>
      <c r="AV97" s="115"/>
      <c r="AW97" s="115"/>
      <c r="AX97" s="115"/>
      <c r="AY97" s="115"/>
      <c r="AZ97" s="115"/>
      <c r="BA97" s="115"/>
      <c r="BB97" s="115"/>
      <c r="BC97" s="115"/>
      <c r="BD97" s="115"/>
      <c r="BE97" s="115"/>
      <c r="BF97" s="115"/>
      <c r="BG97" s="115"/>
      <c r="BH97" s="115"/>
      <c r="BI97" s="115"/>
      <c r="BJ97" s="115"/>
      <c r="BK97" s="115"/>
      <c r="BL97" s="115"/>
      <c r="BM97" s="115"/>
      <c r="BN97" s="115"/>
      <c r="BO97" s="115"/>
      <c r="BP97" s="115"/>
      <c r="BQ97" s="115"/>
      <c r="BR97" s="115"/>
      <c r="BS97" s="115"/>
      <c r="BT97" s="115"/>
      <c r="BU97" s="115"/>
      <c r="BV97" s="115"/>
      <c r="BW97" s="115"/>
      <c r="BX97" s="115"/>
      <c r="BY97" s="115"/>
      <c r="BZ97" s="115"/>
      <c r="CA97" s="115"/>
      <c r="CB97" s="115"/>
      <c r="CC97" s="115"/>
      <c r="CD97" s="115"/>
      <c r="CE97" s="115"/>
      <c r="CF97" s="115"/>
      <c r="CG97" s="115"/>
      <c r="CH97" s="115"/>
      <c r="CI97" s="115"/>
      <c r="CJ97" s="115"/>
      <c r="CK97" s="115"/>
      <c r="CL97" s="115"/>
      <c r="CM97" s="115"/>
      <c r="CN97" s="115"/>
      <c r="CO97" s="115"/>
      <c r="CP97" s="115"/>
      <c r="CQ97" s="115"/>
      <c r="CR97" s="115"/>
      <c r="CS97" s="115"/>
      <c r="CT97" s="115"/>
      <c r="CU97" s="115"/>
      <c r="CV97" s="115"/>
      <c r="CW97" s="115"/>
      <c r="CX97" s="115"/>
      <c r="CY97" s="115"/>
      <c r="CZ97" s="115"/>
      <c r="DA97" s="115"/>
      <c r="DB97" s="115"/>
      <c r="DC97" s="115"/>
      <c r="DD97" s="115"/>
      <c r="DE97" s="115"/>
      <c r="DF97" s="115"/>
      <c r="DG97" s="115"/>
      <c r="DH97" s="115"/>
      <c r="DI97" s="115"/>
      <c r="DJ97" s="115"/>
      <c r="DK97" s="115"/>
      <c r="DL97" s="115"/>
      <c r="DM97" s="115"/>
      <c r="DN97" s="115"/>
      <c r="DO97" s="115"/>
      <c r="DP97" s="115"/>
      <c r="DQ97" s="115"/>
      <c r="DR97" s="115"/>
      <c r="DS97" s="115"/>
      <c r="DT97" s="115"/>
      <c r="DU97" s="115"/>
      <c r="DV97" s="115"/>
      <c r="DW97" s="115"/>
      <c r="DX97" s="115"/>
      <c r="DY97" s="115"/>
      <c r="DZ97" s="115"/>
      <c r="EA97" s="115"/>
      <c r="EB97" s="115"/>
      <c r="EC97" s="115"/>
      <c r="ED97" s="115"/>
      <c r="EE97" s="115"/>
      <c r="EF97" s="115"/>
      <c r="EG97" s="115"/>
      <c r="EH97" s="115"/>
      <c r="EI97" s="115"/>
      <c r="EJ97" s="115"/>
      <c r="EK97" s="115"/>
      <c r="EL97" s="115"/>
      <c r="EM97" s="115"/>
      <c r="EN97" s="115"/>
      <c r="EO97" s="115"/>
      <c r="EP97" s="115"/>
      <c r="EQ97" s="115"/>
      <c r="ER97" s="115"/>
      <c r="ES97" s="115"/>
      <c r="ET97" s="115"/>
      <c r="EU97" s="115"/>
      <c r="EV97" s="115"/>
      <c r="EW97" s="115"/>
      <c r="EX97" s="115"/>
      <c r="EY97" s="115"/>
      <c r="EZ97" s="115"/>
      <c r="FA97" s="115"/>
      <c r="FB97" s="115"/>
      <c r="FC97" s="115"/>
      <c r="FD97" s="115"/>
      <c r="FE97" s="115"/>
      <c r="FF97" s="115"/>
      <c r="FG97" s="115"/>
      <c r="FH97" s="115"/>
      <c r="FI97" s="115"/>
      <c r="FJ97" s="115"/>
      <c r="FK97" s="115"/>
      <c r="FL97" s="115"/>
      <c r="FM97" s="115"/>
      <c r="FN97" s="115"/>
      <c r="FO97" s="115"/>
      <c r="FP97" s="115"/>
      <c r="FQ97" s="115"/>
      <c r="FR97" s="115"/>
      <c r="FS97" s="115"/>
      <c r="FT97" s="115"/>
      <c r="FU97" s="115"/>
      <c r="FV97" s="115"/>
      <c r="FW97" s="115"/>
      <c r="FX97" s="115"/>
      <c r="FY97" s="115"/>
      <c r="FZ97" s="115"/>
      <c r="GA97" s="115"/>
      <c r="GB97" s="115"/>
      <c r="GC97" s="115"/>
      <c r="GD97" s="115"/>
      <c r="GE97" s="115"/>
      <c r="GF97" s="115"/>
      <c r="GG97" s="115"/>
      <c r="GH97" s="115"/>
      <c r="GI97" s="115"/>
      <c r="GJ97" s="115"/>
      <c r="GK97" s="115"/>
      <c r="GL97" s="115"/>
      <c r="GM97" s="115"/>
      <c r="GN97" s="115"/>
      <c r="GO97" s="115"/>
      <c r="GP97" s="115"/>
      <c r="GQ97" s="115"/>
      <c r="GR97" s="115"/>
      <c r="GS97" s="115"/>
      <c r="GT97" s="115"/>
      <c r="GU97" s="115"/>
      <c r="GV97" s="115"/>
      <c r="GW97" s="115"/>
      <c r="GX97" s="115"/>
      <c r="GY97" s="115"/>
      <c r="GZ97" s="115"/>
      <c r="HA97" s="115"/>
      <c r="HB97" s="115"/>
      <c r="HC97" s="115"/>
      <c r="HD97" s="115"/>
      <c r="HE97" s="115"/>
      <c r="HF97" s="115"/>
      <c r="HG97" s="115"/>
      <c r="HH97" s="115"/>
      <c r="HI97" s="115"/>
      <c r="HJ97" s="115"/>
      <c r="HK97" s="115"/>
      <c r="HL97" s="115"/>
      <c r="HM97" s="115"/>
      <c r="HN97" s="115"/>
      <c r="HO97" s="115"/>
      <c r="HP97" s="115"/>
      <c r="HQ97" s="115"/>
      <c r="HR97" s="115"/>
      <c r="HS97" s="115"/>
      <c r="HT97" s="115"/>
      <c r="HU97" s="115"/>
      <c r="HV97" s="115"/>
      <c r="HW97" s="115"/>
      <c r="HX97" s="115"/>
      <c r="HY97" s="115"/>
      <c r="HZ97" s="115"/>
      <c r="IA97" s="115"/>
      <c r="IB97" s="115"/>
      <c r="IC97" s="115"/>
      <c r="ID97" s="115"/>
      <c r="IE97" s="115"/>
      <c r="IF97" s="115"/>
      <c r="IG97" s="115"/>
      <c r="IH97" s="115"/>
      <c r="II97" s="115"/>
      <c r="IJ97" s="115"/>
      <c r="IK97" s="115"/>
      <c r="IL97" s="115"/>
      <c r="IM97" s="115"/>
      <c r="IN97" s="115"/>
    </row>
    <row r="98" spans="1:248">
      <c r="A98" s="115"/>
      <c r="B98" s="115"/>
      <c r="C98" s="115"/>
      <c r="D98" s="115"/>
      <c r="E98" s="115"/>
      <c r="F98" s="115"/>
      <c r="G98" s="115"/>
      <c r="H98" s="115"/>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c r="AF98" s="115"/>
      <c r="AG98" s="115"/>
      <c r="AH98" s="115"/>
      <c r="AI98" s="115"/>
      <c r="AJ98" s="115"/>
      <c r="AK98" s="115"/>
      <c r="AL98" s="115"/>
      <c r="AM98" s="115"/>
      <c r="AN98" s="115"/>
      <c r="AO98" s="115"/>
      <c r="AP98" s="115"/>
      <c r="AQ98" s="115"/>
      <c r="AR98" s="115"/>
      <c r="AS98" s="115"/>
      <c r="AT98" s="115"/>
      <c r="AU98" s="115"/>
      <c r="AV98" s="115"/>
      <c r="AW98" s="115"/>
      <c r="AX98" s="115"/>
      <c r="AY98" s="115"/>
      <c r="AZ98" s="115"/>
      <c r="BA98" s="115"/>
      <c r="BB98" s="115"/>
      <c r="BC98" s="115"/>
      <c r="BD98" s="115"/>
      <c r="BE98" s="115"/>
      <c r="BF98" s="115"/>
      <c r="BG98" s="115"/>
      <c r="BH98" s="115"/>
      <c r="BI98" s="115"/>
      <c r="BJ98" s="115"/>
      <c r="BK98" s="115"/>
      <c r="BL98" s="115"/>
      <c r="BM98" s="115"/>
      <c r="BN98" s="115"/>
      <c r="BO98" s="115"/>
      <c r="BP98" s="115"/>
      <c r="BQ98" s="115"/>
      <c r="BR98" s="115"/>
      <c r="BS98" s="115"/>
      <c r="BT98" s="115"/>
      <c r="BU98" s="115"/>
      <c r="BV98" s="115"/>
      <c r="BW98" s="115"/>
      <c r="BX98" s="115"/>
      <c r="BY98" s="115"/>
      <c r="BZ98" s="115"/>
      <c r="CA98" s="115"/>
      <c r="CB98" s="115"/>
      <c r="CC98" s="115"/>
      <c r="CD98" s="115"/>
      <c r="CE98" s="115"/>
      <c r="CF98" s="115"/>
      <c r="CG98" s="115"/>
      <c r="CH98" s="115"/>
      <c r="CI98" s="115"/>
      <c r="CJ98" s="115"/>
      <c r="CK98" s="115"/>
      <c r="CL98" s="115"/>
      <c r="CM98" s="115"/>
      <c r="CN98" s="115"/>
      <c r="CO98" s="115"/>
      <c r="CP98" s="115"/>
      <c r="CQ98" s="115"/>
      <c r="CR98" s="115"/>
      <c r="CS98" s="115"/>
      <c r="CT98" s="115"/>
      <c r="CU98" s="115"/>
      <c r="CV98" s="115"/>
      <c r="CW98" s="115"/>
      <c r="CX98" s="115"/>
      <c r="CY98" s="115"/>
      <c r="CZ98" s="115"/>
      <c r="DA98" s="115"/>
      <c r="DB98" s="115"/>
      <c r="DC98" s="115"/>
      <c r="DD98" s="115"/>
      <c r="DE98" s="115"/>
      <c r="DF98" s="115"/>
      <c r="DG98" s="115"/>
      <c r="DH98" s="115"/>
      <c r="DI98" s="115"/>
      <c r="DJ98" s="115"/>
      <c r="DK98" s="115"/>
      <c r="DL98" s="115"/>
      <c r="DM98" s="115"/>
      <c r="DN98" s="115"/>
      <c r="DO98" s="115"/>
      <c r="DP98" s="115"/>
      <c r="DQ98" s="115"/>
      <c r="DR98" s="115"/>
      <c r="DS98" s="115"/>
      <c r="DT98" s="115"/>
      <c r="DU98" s="115"/>
      <c r="DV98" s="115"/>
      <c r="DW98" s="115"/>
      <c r="DX98" s="115"/>
      <c r="DY98" s="115"/>
      <c r="DZ98" s="115"/>
      <c r="EA98" s="115"/>
      <c r="EB98" s="115"/>
      <c r="EC98" s="115"/>
      <c r="ED98" s="115"/>
      <c r="EE98" s="115"/>
      <c r="EF98" s="115"/>
      <c r="EG98" s="115"/>
      <c r="EH98" s="115"/>
      <c r="EI98" s="115"/>
      <c r="EJ98" s="115"/>
      <c r="EK98" s="115"/>
      <c r="EL98" s="115"/>
      <c r="EM98" s="115"/>
      <c r="EN98" s="115"/>
      <c r="EO98" s="115"/>
      <c r="EP98" s="115"/>
      <c r="EQ98" s="115"/>
      <c r="ER98" s="115"/>
      <c r="ES98" s="115"/>
      <c r="ET98" s="115"/>
      <c r="EU98" s="115"/>
      <c r="EV98" s="115"/>
      <c r="EW98" s="115"/>
      <c r="EX98" s="115"/>
      <c r="EY98" s="115"/>
      <c r="EZ98" s="115"/>
      <c r="FA98" s="115"/>
      <c r="FB98" s="115"/>
      <c r="FC98" s="115"/>
      <c r="FD98" s="115"/>
      <c r="FE98" s="115"/>
      <c r="FF98" s="115"/>
      <c r="FG98" s="115"/>
      <c r="FH98" s="115"/>
      <c r="FI98" s="115"/>
      <c r="FJ98" s="115"/>
      <c r="FK98" s="115"/>
      <c r="FL98" s="115"/>
      <c r="FM98" s="115"/>
      <c r="FN98" s="115"/>
      <c r="FO98" s="115"/>
      <c r="FP98" s="115"/>
      <c r="FQ98" s="115"/>
      <c r="FR98" s="115"/>
      <c r="FS98" s="115"/>
      <c r="FT98" s="115"/>
      <c r="FU98" s="115"/>
      <c r="FV98" s="115"/>
      <c r="FW98" s="115"/>
      <c r="FX98" s="115"/>
      <c r="FY98" s="115"/>
      <c r="FZ98" s="115"/>
      <c r="GA98" s="115"/>
      <c r="GB98" s="115"/>
      <c r="GC98" s="115"/>
      <c r="GD98" s="115"/>
      <c r="GE98" s="115"/>
      <c r="GF98" s="115"/>
      <c r="GG98" s="115"/>
      <c r="GH98" s="115"/>
      <c r="GI98" s="115"/>
      <c r="GJ98" s="115"/>
      <c r="GK98" s="115"/>
      <c r="GL98" s="115"/>
      <c r="GM98" s="115"/>
      <c r="GN98" s="115"/>
      <c r="GO98" s="115"/>
      <c r="GP98" s="115"/>
      <c r="GQ98" s="115"/>
      <c r="GR98" s="115"/>
      <c r="GS98" s="115"/>
      <c r="GT98" s="115"/>
      <c r="GU98" s="115"/>
      <c r="GV98" s="115"/>
      <c r="GW98" s="115"/>
      <c r="GX98" s="115"/>
      <c r="GY98" s="115"/>
      <c r="GZ98" s="115"/>
      <c r="HA98" s="115"/>
      <c r="HB98" s="115"/>
      <c r="HC98" s="115"/>
      <c r="HD98" s="115"/>
      <c r="HE98" s="115"/>
      <c r="HF98" s="115"/>
      <c r="HG98" s="115"/>
      <c r="HH98" s="115"/>
      <c r="HI98" s="115"/>
      <c r="HJ98" s="115"/>
      <c r="HK98" s="115"/>
      <c r="HL98" s="115"/>
      <c r="HM98" s="115"/>
      <c r="HN98" s="115"/>
      <c r="HO98" s="115"/>
      <c r="HP98" s="115"/>
      <c r="HQ98" s="115"/>
      <c r="HR98" s="115"/>
      <c r="HS98" s="115"/>
      <c r="HT98" s="115"/>
      <c r="HU98" s="115"/>
      <c r="HV98" s="115"/>
      <c r="HW98" s="115"/>
      <c r="HX98" s="115"/>
      <c r="HY98" s="115"/>
      <c r="HZ98" s="115"/>
      <c r="IA98" s="115"/>
      <c r="IB98" s="115"/>
      <c r="IC98" s="115"/>
      <c r="ID98" s="115"/>
      <c r="IE98" s="115"/>
      <c r="IF98" s="115"/>
      <c r="IG98" s="115"/>
      <c r="IH98" s="115"/>
      <c r="II98" s="115"/>
      <c r="IJ98" s="115"/>
      <c r="IK98" s="115"/>
      <c r="IL98" s="115"/>
      <c r="IM98" s="115"/>
      <c r="IN98" s="115"/>
    </row>
    <row r="103" spans="1:248">
      <c r="B103" s="113"/>
    </row>
  </sheetData>
  <printOptions horizontalCentered="1" verticalCentered="1"/>
  <pageMargins left="0.5" right="0.5" top="0.5" bottom="0.5" header="0.5" footer="0.5"/>
  <pageSetup scale="69" fitToHeight="2" orientation="landscape" r:id="rId1"/>
  <headerFooter alignWithMargins="0"/>
  <rowBreaks count="1" manualBreakCount="1">
    <brk id="48" max="8"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60"/>
  <sheetViews>
    <sheetView defaultGridColor="0" colorId="22" zoomScale="70" zoomScaleNormal="70" workbookViewId="0">
      <selection activeCell="E31" sqref="E31"/>
    </sheetView>
  </sheetViews>
  <sheetFormatPr defaultColWidth="9.6640625" defaultRowHeight="15"/>
  <cols>
    <col min="1" max="1" width="4.6640625" style="1" customWidth="1"/>
    <col min="2" max="2" width="1.6640625" style="1" customWidth="1"/>
    <col min="3" max="3" width="38.6640625" style="1" customWidth="1"/>
    <col min="4" max="4" width="6.6640625" style="1" customWidth="1"/>
    <col min="5" max="5" width="18.6640625" style="1" customWidth="1"/>
    <col min="6" max="6" width="1.6640625" style="1" customWidth="1"/>
    <col min="7" max="7" width="40.88671875" style="1" customWidth="1"/>
    <col min="8" max="8" width="7.44140625" style="1" customWidth="1"/>
    <col min="9" max="9" width="18.6640625" style="1" customWidth="1"/>
    <col min="10" max="10" width="4.6640625" style="1" customWidth="1"/>
    <col min="11" max="16384" width="9.6640625" style="1"/>
  </cols>
  <sheetData>
    <row r="1" spans="1:10" ht="15.75" thickBot="1">
      <c r="A1" s="2" t="str">
        <f>'Data Sheet'!$A$49</f>
        <v>Annual Report of The Brooklyn Union Gas Company d/b/a National Grid New York</v>
      </c>
      <c r="H1" s="226" t="str">
        <f>'Data Sheet'!$A$45</f>
        <v>Year ended December 31, 2016</v>
      </c>
      <c r="I1" s="13"/>
      <c r="J1" s="13"/>
    </row>
    <row r="2" spans="1:10">
      <c r="A2" s="6"/>
      <c r="B2" s="7"/>
      <c r="C2" s="7"/>
      <c r="D2" s="7"/>
      <c r="E2" s="7"/>
      <c r="F2" s="7"/>
      <c r="G2" s="7"/>
      <c r="H2" s="7"/>
      <c r="I2" s="7"/>
      <c r="J2" s="9"/>
    </row>
    <row r="3" spans="1:10" ht="15.75">
      <c r="A3" s="10" t="s">
        <v>1453</v>
      </c>
      <c r="B3" s="13"/>
      <c r="C3" s="13"/>
      <c r="D3" s="13"/>
      <c r="E3" s="13"/>
      <c r="F3" s="13"/>
      <c r="G3" s="13"/>
      <c r="H3" s="13"/>
      <c r="I3" s="13"/>
      <c r="J3" s="14"/>
    </row>
    <row r="4" spans="1:10">
      <c r="A4" s="73"/>
      <c r="J4" s="43"/>
    </row>
    <row r="5" spans="1:10">
      <c r="A5" s="73"/>
      <c r="C5" s="1" t="s">
        <v>1454</v>
      </c>
      <c r="J5" s="43"/>
    </row>
    <row r="6" spans="1:10">
      <c r="A6" s="73"/>
      <c r="C6" s="1" t="s">
        <v>1455</v>
      </c>
      <c r="J6" s="43"/>
    </row>
    <row r="7" spans="1:10">
      <c r="A7" s="73"/>
      <c r="C7" s="1" t="s">
        <v>1456</v>
      </c>
      <c r="J7" s="43"/>
    </row>
    <row r="8" spans="1:10">
      <c r="A8" s="73"/>
      <c r="C8" s="1" t="s">
        <v>1457</v>
      </c>
      <c r="J8" s="43"/>
    </row>
    <row r="9" spans="1:10">
      <c r="A9" s="270"/>
      <c r="B9" s="23"/>
      <c r="C9" s="23"/>
      <c r="D9" s="23"/>
      <c r="E9" s="23"/>
      <c r="F9" s="23"/>
      <c r="G9" s="23"/>
      <c r="H9" s="23"/>
      <c r="I9" s="23"/>
      <c r="J9" s="24"/>
    </row>
    <row r="10" spans="1:10">
      <c r="A10" s="756"/>
      <c r="C10" s="42"/>
      <c r="D10" s="30" t="s">
        <v>2177</v>
      </c>
      <c r="E10" s="42"/>
      <c r="G10" s="42"/>
      <c r="H10" s="30" t="s">
        <v>2177</v>
      </c>
      <c r="I10" s="42"/>
      <c r="J10" s="31"/>
    </row>
    <row r="11" spans="1:10">
      <c r="A11" s="756" t="s">
        <v>1973</v>
      </c>
      <c r="C11" s="30" t="s">
        <v>1458</v>
      </c>
      <c r="D11" s="30" t="s">
        <v>1459</v>
      </c>
      <c r="E11" s="42"/>
      <c r="G11" s="30" t="s">
        <v>1460</v>
      </c>
      <c r="H11" s="30" t="s">
        <v>1459</v>
      </c>
      <c r="I11" s="42"/>
      <c r="J11" s="31"/>
    </row>
    <row r="12" spans="1:10">
      <c r="A12" s="756" t="s">
        <v>1979</v>
      </c>
      <c r="C12" s="30" t="s">
        <v>1461</v>
      </c>
      <c r="D12" s="30" t="s">
        <v>1462</v>
      </c>
      <c r="E12" s="30" t="s">
        <v>1463</v>
      </c>
      <c r="G12" s="30" t="s">
        <v>1464</v>
      </c>
      <c r="H12" s="30" t="s">
        <v>1462</v>
      </c>
      <c r="I12" s="30" t="s">
        <v>1463</v>
      </c>
      <c r="J12" s="31" t="s">
        <v>1973</v>
      </c>
    </row>
    <row r="13" spans="1:10">
      <c r="A13" s="1142"/>
      <c r="B13" s="23"/>
      <c r="C13" s="37" t="s">
        <v>2070</v>
      </c>
      <c r="D13" s="37" t="s">
        <v>2071</v>
      </c>
      <c r="E13" s="37" t="s">
        <v>514</v>
      </c>
      <c r="F13" s="23"/>
      <c r="G13" s="37" t="s">
        <v>564</v>
      </c>
      <c r="H13" s="37" t="s">
        <v>1335</v>
      </c>
      <c r="I13" s="37" t="s">
        <v>1336</v>
      </c>
      <c r="J13" s="38" t="s">
        <v>1979</v>
      </c>
    </row>
    <row r="14" spans="1:10">
      <c r="A14" s="756">
        <v>1</v>
      </c>
      <c r="C14" s="42" t="s">
        <v>1465</v>
      </c>
      <c r="D14" s="42"/>
      <c r="E14" s="851"/>
      <c r="F14" s="106"/>
      <c r="G14" s="42" t="s">
        <v>1466</v>
      </c>
      <c r="H14" s="1428">
        <v>1.0406</v>
      </c>
      <c r="I14" s="1429">
        <v>124254423</v>
      </c>
      <c r="J14" s="31">
        <v>1</v>
      </c>
    </row>
    <row r="15" spans="1:10">
      <c r="A15" s="756">
        <v>2</v>
      </c>
      <c r="C15" s="42" t="s">
        <v>1467</v>
      </c>
      <c r="D15" s="1428">
        <v>1.0406</v>
      </c>
      <c r="E15" s="1429">
        <v>45871462</v>
      </c>
      <c r="F15" s="106"/>
      <c r="G15" s="42"/>
      <c r="H15" s="42"/>
      <c r="I15" s="1430"/>
      <c r="J15" s="31">
        <v>2</v>
      </c>
    </row>
    <row r="16" spans="1:10">
      <c r="A16" s="756">
        <v>3</v>
      </c>
      <c r="C16" s="42" t="s">
        <v>1468</v>
      </c>
      <c r="D16" s="1428">
        <v>1.0406</v>
      </c>
      <c r="E16" s="1429">
        <v>1257464</v>
      </c>
      <c r="F16" s="106"/>
      <c r="G16" s="47"/>
      <c r="H16" s="42"/>
      <c r="I16" s="1430"/>
      <c r="J16" s="31">
        <v>3</v>
      </c>
    </row>
    <row r="17" spans="1:10">
      <c r="A17" s="756">
        <v>4</v>
      </c>
      <c r="C17" s="47" t="s">
        <v>1469</v>
      </c>
      <c r="D17" s="1431"/>
      <c r="E17" s="1430"/>
      <c r="G17" s="47"/>
      <c r="H17" s="42"/>
      <c r="I17" s="1430"/>
      <c r="J17" s="31">
        <v>4</v>
      </c>
    </row>
    <row r="18" spans="1:10">
      <c r="A18" s="756">
        <v>5</v>
      </c>
      <c r="C18" s="42"/>
      <c r="D18" s="1431"/>
      <c r="E18" s="1430"/>
      <c r="G18" s="42" t="s">
        <v>1470</v>
      </c>
      <c r="H18" s="1428">
        <v>1.0406</v>
      </c>
      <c r="I18" s="1429">
        <v>26857588</v>
      </c>
      <c r="J18" s="31">
        <v>5</v>
      </c>
    </row>
    <row r="19" spans="1:10">
      <c r="A19" s="756">
        <v>6</v>
      </c>
      <c r="C19" s="42" t="s">
        <v>1471</v>
      </c>
      <c r="D19" s="1428">
        <v>1.0406</v>
      </c>
      <c r="E19" s="1429">
        <v>116986342</v>
      </c>
      <c r="F19" s="106"/>
      <c r="G19" s="42"/>
      <c r="H19" s="42"/>
      <c r="I19" s="1430"/>
      <c r="J19" s="31">
        <v>6</v>
      </c>
    </row>
    <row r="20" spans="1:10">
      <c r="A20" s="756">
        <v>7</v>
      </c>
      <c r="C20" s="42" t="s">
        <v>1472</v>
      </c>
      <c r="D20" s="1428"/>
      <c r="E20" s="1429"/>
      <c r="F20" s="106"/>
      <c r="G20" s="42" t="s">
        <v>153</v>
      </c>
      <c r="H20" s="42"/>
      <c r="I20" s="1430"/>
      <c r="J20" s="31">
        <v>7</v>
      </c>
    </row>
    <row r="21" spans="1:10">
      <c r="A21" s="756">
        <v>8</v>
      </c>
      <c r="C21" s="42" t="s">
        <v>1468</v>
      </c>
      <c r="D21" s="1428"/>
      <c r="E21" s="1429"/>
      <c r="F21" s="106"/>
      <c r="G21" s="42" t="s">
        <v>154</v>
      </c>
      <c r="H21" s="1428">
        <v>1.0406</v>
      </c>
      <c r="I21" s="1429">
        <v>49432</v>
      </c>
      <c r="J21" s="31">
        <v>8</v>
      </c>
    </row>
    <row r="22" spans="1:10">
      <c r="A22" s="756">
        <v>9</v>
      </c>
      <c r="C22" s="47" t="s">
        <v>1469</v>
      </c>
      <c r="D22" s="1428">
        <v>1.0406</v>
      </c>
      <c r="E22" s="1429">
        <v>67972825</v>
      </c>
      <c r="F22" s="106"/>
      <c r="G22" s="42"/>
      <c r="H22" s="42"/>
      <c r="I22" s="1430"/>
      <c r="J22" s="31">
        <v>9</v>
      </c>
    </row>
    <row r="23" spans="1:10">
      <c r="A23" s="756">
        <v>10</v>
      </c>
      <c r="C23" s="42"/>
      <c r="D23" s="1431"/>
      <c r="E23" s="28"/>
      <c r="G23" s="47"/>
      <c r="H23" s="42"/>
      <c r="I23" s="1430"/>
      <c r="J23" s="31">
        <v>10</v>
      </c>
    </row>
    <row r="24" spans="1:10">
      <c r="A24" s="756">
        <v>11</v>
      </c>
      <c r="C24" s="42"/>
      <c r="D24" s="1431"/>
      <c r="E24" s="28"/>
      <c r="G24" s="42" t="s">
        <v>155</v>
      </c>
      <c r="H24" s="42"/>
      <c r="I24" s="1430"/>
      <c r="J24" s="31">
        <v>11</v>
      </c>
    </row>
    <row r="25" spans="1:10">
      <c r="A25" s="756">
        <v>12</v>
      </c>
      <c r="C25" s="42" t="s">
        <v>156</v>
      </c>
      <c r="D25" s="1431"/>
      <c r="E25" s="28"/>
      <c r="G25" s="42" t="s">
        <v>157</v>
      </c>
      <c r="H25" s="851"/>
      <c r="I25" s="1429"/>
      <c r="J25" s="31">
        <v>12</v>
      </c>
    </row>
    <row r="26" spans="1:10">
      <c r="A26" s="756">
        <v>13</v>
      </c>
      <c r="C26" s="42" t="s">
        <v>158</v>
      </c>
      <c r="D26" s="1428"/>
      <c r="E26" s="1156"/>
      <c r="F26" s="106"/>
      <c r="G26" s="42" t="s">
        <v>159</v>
      </c>
      <c r="H26" s="851"/>
      <c r="I26" s="1429"/>
      <c r="J26" s="31">
        <v>13</v>
      </c>
    </row>
    <row r="27" spans="1:10">
      <c r="A27" s="756">
        <v>14</v>
      </c>
      <c r="C27" s="47"/>
      <c r="D27" s="1428"/>
      <c r="E27" s="1156"/>
      <c r="F27" s="106"/>
      <c r="G27" s="42" t="s">
        <v>160</v>
      </c>
      <c r="H27" s="851"/>
      <c r="I27" s="1429"/>
      <c r="J27" s="31">
        <v>14</v>
      </c>
    </row>
    <row r="28" spans="1:10">
      <c r="A28" s="756">
        <v>15</v>
      </c>
      <c r="C28" s="47"/>
      <c r="D28" s="1428"/>
      <c r="E28" s="1156"/>
      <c r="F28" s="106"/>
      <c r="G28" s="42"/>
      <c r="H28" s="1428">
        <v>1.0406</v>
      </c>
      <c r="I28" s="1430">
        <v>67972825</v>
      </c>
      <c r="J28" s="31">
        <v>15</v>
      </c>
    </row>
    <row r="29" spans="1:10">
      <c r="A29" s="756">
        <v>16</v>
      </c>
      <c r="C29" s="47"/>
      <c r="D29" s="1431"/>
      <c r="E29" s="28"/>
      <c r="G29" s="42"/>
      <c r="H29" s="42"/>
      <c r="I29" s="1430"/>
      <c r="J29" s="31">
        <v>16</v>
      </c>
    </row>
    <row r="30" spans="1:10">
      <c r="A30" s="756">
        <v>17</v>
      </c>
      <c r="C30" s="42"/>
      <c r="D30" s="1431"/>
      <c r="E30" s="28"/>
      <c r="G30" s="42" t="s">
        <v>161</v>
      </c>
      <c r="H30" s="42">
        <v>1.0406</v>
      </c>
      <c r="I30" s="1430">
        <v>5446994</v>
      </c>
      <c r="J30" s="31">
        <v>17</v>
      </c>
    </row>
    <row r="31" spans="1:10">
      <c r="A31" s="756">
        <v>18</v>
      </c>
      <c r="C31" s="42" t="s">
        <v>162</v>
      </c>
      <c r="D31" s="1428">
        <v>1.0406</v>
      </c>
      <c r="E31" s="1429">
        <v>33239841</v>
      </c>
      <c r="F31" s="106"/>
      <c r="G31" s="42" t="s">
        <v>163</v>
      </c>
      <c r="H31" s="851"/>
      <c r="I31" s="1429"/>
      <c r="J31" s="31">
        <v>18</v>
      </c>
    </row>
    <row r="32" spans="1:10">
      <c r="A32" s="756">
        <v>19</v>
      </c>
      <c r="C32" s="42" t="s">
        <v>164</v>
      </c>
      <c r="D32" s="1431"/>
      <c r="E32" s="1430"/>
      <c r="G32" s="42" t="s">
        <v>165</v>
      </c>
      <c r="H32" s="851"/>
      <c r="I32" s="1429"/>
      <c r="J32" s="31">
        <v>19</v>
      </c>
    </row>
    <row r="33" spans="1:10">
      <c r="A33" s="756">
        <v>20</v>
      </c>
      <c r="C33" s="42"/>
      <c r="D33" s="1428"/>
      <c r="E33" s="1156"/>
      <c r="F33" s="106"/>
      <c r="G33" s="42"/>
      <c r="H33" s="42"/>
      <c r="I33" s="1430"/>
      <c r="J33" s="31">
        <v>20</v>
      </c>
    </row>
    <row r="34" spans="1:10">
      <c r="A34" s="756">
        <v>21</v>
      </c>
      <c r="C34" s="42"/>
      <c r="D34" s="1431"/>
      <c r="E34" s="28"/>
      <c r="G34" s="42" t="s">
        <v>166</v>
      </c>
      <c r="H34" s="851"/>
      <c r="I34" s="1429"/>
      <c r="J34" s="31">
        <v>21</v>
      </c>
    </row>
    <row r="35" spans="1:10">
      <c r="A35" s="756">
        <v>22</v>
      </c>
      <c r="C35" s="42"/>
      <c r="D35" s="1431"/>
      <c r="E35" s="28"/>
      <c r="G35" s="42" t="s">
        <v>167</v>
      </c>
      <c r="H35" s="851"/>
      <c r="I35" s="1429">
        <v>39106955</v>
      </c>
      <c r="J35" s="31">
        <v>22</v>
      </c>
    </row>
    <row r="36" spans="1:10">
      <c r="A36" s="756">
        <v>23</v>
      </c>
      <c r="C36" s="42" t="s">
        <v>168</v>
      </c>
      <c r="D36" s="1431">
        <v>1.0406</v>
      </c>
      <c r="E36" s="1432">
        <f>SUM(E14:E35)</f>
        <v>265327934</v>
      </c>
      <c r="G36" s="47" t="s">
        <v>1469</v>
      </c>
      <c r="H36" s="851"/>
      <c r="I36" s="1429">
        <v>1639717</v>
      </c>
      <c r="J36" s="31">
        <v>23</v>
      </c>
    </row>
    <row r="37" spans="1:10">
      <c r="A37" s="756">
        <v>24</v>
      </c>
      <c r="B37" s="23"/>
      <c r="C37" s="79" t="s">
        <v>169</v>
      </c>
      <c r="D37" s="1433"/>
      <c r="E37" s="1434">
        <f>E36*($D$36*10)</f>
        <v>2761002481.2039995</v>
      </c>
      <c r="F37" s="1435"/>
      <c r="G37" s="79" t="s">
        <v>170</v>
      </c>
      <c r="H37" s="1436"/>
      <c r="I37" s="1432">
        <f>SUM(I14:I36)</f>
        <v>265327934</v>
      </c>
      <c r="J37" s="31">
        <v>24</v>
      </c>
    </row>
    <row r="38" spans="1:10">
      <c r="A38" s="756"/>
      <c r="D38" s="106"/>
      <c r="E38" s="106"/>
      <c r="F38" s="106"/>
      <c r="H38" s="1437"/>
      <c r="I38" s="842"/>
      <c r="J38" s="31"/>
    </row>
    <row r="39" spans="1:10">
      <c r="A39" s="756">
        <v>25</v>
      </c>
      <c r="C39" s="1" t="s">
        <v>171</v>
      </c>
      <c r="H39" s="630"/>
      <c r="I39" s="42"/>
      <c r="J39" s="31">
        <v>25</v>
      </c>
    </row>
    <row r="40" spans="1:10">
      <c r="A40" s="756">
        <v>26</v>
      </c>
      <c r="C40" s="1" t="s">
        <v>172</v>
      </c>
      <c r="H40" s="630"/>
      <c r="I40" s="42"/>
      <c r="J40" s="31">
        <v>26</v>
      </c>
    </row>
    <row r="41" spans="1:10">
      <c r="A41" s="756">
        <v>27</v>
      </c>
      <c r="H41" s="630"/>
      <c r="I41" s="42"/>
      <c r="J41" s="31">
        <v>27</v>
      </c>
    </row>
    <row r="42" spans="1:10">
      <c r="A42" s="756">
        <v>28</v>
      </c>
      <c r="C42" s="1" t="s">
        <v>173</v>
      </c>
      <c r="H42" s="630"/>
      <c r="I42" s="42"/>
      <c r="J42" s="31">
        <v>28</v>
      </c>
    </row>
    <row r="43" spans="1:10">
      <c r="A43" s="756">
        <v>29</v>
      </c>
      <c r="C43" s="1" t="s">
        <v>174</v>
      </c>
      <c r="H43" s="630"/>
      <c r="I43" s="42"/>
      <c r="J43" s="31">
        <v>29</v>
      </c>
    </row>
    <row r="44" spans="1:10">
      <c r="A44" s="756">
        <v>30</v>
      </c>
      <c r="H44" s="630"/>
      <c r="I44" s="42"/>
      <c r="J44" s="31">
        <v>30</v>
      </c>
    </row>
    <row r="45" spans="1:10" ht="16.5" thickBot="1">
      <c r="A45" s="756">
        <v>31</v>
      </c>
      <c r="D45" s="69" t="s">
        <v>175</v>
      </c>
      <c r="E45" s="69"/>
      <c r="F45" s="69"/>
      <c r="G45" s="69"/>
      <c r="H45" s="630"/>
      <c r="I45" s="42"/>
      <c r="J45" s="31">
        <v>31</v>
      </c>
    </row>
    <row r="46" spans="1:10" ht="16.5" thickBot="1">
      <c r="A46" s="757">
        <v>32</v>
      </c>
      <c r="B46" s="75"/>
      <c r="C46" s="75"/>
      <c r="D46" s="1438" t="s">
        <v>176</v>
      </c>
      <c r="E46" s="1438"/>
      <c r="F46" s="1438"/>
      <c r="G46" s="1438"/>
      <c r="H46" s="1439">
        <v>1.0406</v>
      </c>
      <c r="I46" s="64"/>
      <c r="J46" s="760">
        <v>32</v>
      </c>
    </row>
    <row r="47" spans="1:10">
      <c r="I47" s="1" t="s">
        <v>177</v>
      </c>
    </row>
    <row r="48" spans="1:10">
      <c r="A48" s="13" t="s">
        <v>1129</v>
      </c>
      <c r="B48" s="13"/>
      <c r="C48" s="13"/>
      <c r="D48" s="13"/>
      <c r="E48" s="13"/>
      <c r="F48" s="13"/>
      <c r="G48" s="1440"/>
      <c r="H48" s="1441"/>
      <c r="I48" s="13"/>
      <c r="J48" s="13"/>
    </row>
    <row r="53" spans="3:3">
      <c r="C53" s="113"/>
    </row>
    <row r="56" spans="3:3">
      <c r="C56" s="113"/>
    </row>
    <row r="57" spans="3:3">
      <c r="C57" s="113"/>
    </row>
    <row r="58" spans="3:3">
      <c r="C58" s="113"/>
    </row>
    <row r="59" spans="3:3">
      <c r="C59" s="113"/>
    </row>
    <row r="60" spans="3:3">
      <c r="C60" s="113"/>
    </row>
  </sheetData>
  <printOptions horizontalCentered="1" verticalCentered="1"/>
  <pageMargins left="0.5" right="0.5" top="0.5" bottom="0.5" header="0" footer="0"/>
  <pageSetup scale="74"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0"/>
  <sheetViews>
    <sheetView topLeftCell="F25" zoomScale="70" zoomScaleNormal="70" workbookViewId="0">
      <selection activeCell="D1" sqref="A1:XFD1048576"/>
    </sheetView>
  </sheetViews>
  <sheetFormatPr defaultColWidth="9.6640625" defaultRowHeight="15"/>
  <cols>
    <col min="1" max="1" width="4.6640625" style="1" customWidth="1"/>
    <col min="2" max="2" width="1.6640625" style="1" customWidth="1"/>
    <col min="3" max="3" width="50.6640625" style="1" customWidth="1"/>
    <col min="4" max="6" width="17.109375" style="1" customWidth="1"/>
    <col min="7" max="7" width="19" style="1" customWidth="1"/>
    <col min="8" max="8" width="21.5546875" style="1" customWidth="1"/>
    <col min="9" max="9" width="19.88671875" style="1" customWidth="1"/>
    <col min="10" max="10" width="17.109375" style="1" customWidth="1"/>
    <col min="11" max="11" width="19.33203125" style="1" customWidth="1"/>
    <col min="12" max="12" width="19.109375" style="1" customWidth="1"/>
    <col min="13" max="13" width="20.6640625" style="1" customWidth="1"/>
    <col min="14" max="14" width="17.5546875" style="1" customWidth="1"/>
    <col min="15" max="16384" width="9.6640625" style="1"/>
  </cols>
  <sheetData>
    <row r="1" spans="1:14" ht="17.25" customHeight="1" thickBot="1">
      <c r="A1" s="1442" t="str">
        <f>'Data Sheet'!$A$49</f>
        <v>Annual Report of The Brooklyn Union Gas Company d/b/a National Grid New York</v>
      </c>
      <c r="B1" s="1442"/>
      <c r="C1" s="1442"/>
      <c r="D1" s="1442"/>
      <c r="E1" s="1442"/>
      <c r="F1" s="1442"/>
      <c r="G1" s="1442"/>
      <c r="H1" s="1442"/>
      <c r="I1" s="1443"/>
      <c r="J1" s="1444"/>
      <c r="K1" s="1443"/>
      <c r="L1" s="1443"/>
      <c r="M1" s="1444" t="str">
        <f>'Data Sheet'!$A$45</f>
        <v>Year ended December 31, 2016</v>
      </c>
      <c r="N1" s="1445"/>
    </row>
    <row r="2" spans="1:14" ht="16.5" customHeight="1">
      <c r="A2" s="1446"/>
      <c r="B2" s="1447"/>
      <c r="C2" s="1447"/>
      <c r="D2" s="1447"/>
      <c r="E2" s="1447"/>
      <c r="F2" s="1447"/>
      <c r="G2" s="1447"/>
      <c r="H2" s="1447"/>
      <c r="I2" s="1447"/>
      <c r="J2" s="1447"/>
      <c r="K2" s="1447"/>
      <c r="L2" s="1447"/>
      <c r="M2" s="1447"/>
      <c r="N2" s="1448"/>
    </row>
    <row r="3" spans="1:14" ht="15.75">
      <c r="A3" s="10" t="s">
        <v>2458</v>
      </c>
      <c r="B3" s="1449"/>
      <c r="C3" s="1449"/>
      <c r="D3" s="1449"/>
      <c r="E3" s="1449"/>
      <c r="F3" s="1449"/>
      <c r="G3" s="1449"/>
      <c r="H3" s="1449"/>
      <c r="I3" s="1449"/>
      <c r="J3" s="1449"/>
      <c r="K3" s="1449"/>
      <c r="L3" s="1449"/>
      <c r="M3" s="1449"/>
      <c r="N3" s="395"/>
    </row>
    <row r="4" spans="1:14">
      <c r="A4" s="67"/>
      <c r="B4" s="163"/>
      <c r="C4" s="163"/>
      <c r="D4" s="163"/>
      <c r="E4" s="163"/>
      <c r="F4" s="163"/>
      <c r="G4" s="163"/>
      <c r="H4" s="163"/>
      <c r="I4" s="163"/>
      <c r="J4" s="163"/>
      <c r="K4" s="163"/>
      <c r="L4" s="163"/>
      <c r="M4" s="163"/>
      <c r="N4" s="134"/>
    </row>
    <row r="5" spans="1:14">
      <c r="A5" s="160" t="s">
        <v>1936</v>
      </c>
      <c r="B5" s="163"/>
      <c r="C5" s="163" t="s">
        <v>2459</v>
      </c>
      <c r="D5" s="163"/>
      <c r="E5" s="163"/>
      <c r="F5" s="163"/>
      <c r="G5" s="163"/>
      <c r="H5" s="163"/>
      <c r="I5" s="163"/>
      <c r="J5" s="163"/>
      <c r="K5" s="163"/>
      <c r="L5" s="163"/>
      <c r="M5" s="163"/>
      <c r="N5" s="134"/>
    </row>
    <row r="6" spans="1:14">
      <c r="A6" s="160"/>
      <c r="B6" s="163"/>
      <c r="C6" s="163"/>
      <c r="D6" s="163"/>
      <c r="E6" s="163"/>
      <c r="F6" s="163"/>
      <c r="G6" s="163"/>
      <c r="H6" s="163"/>
      <c r="I6" s="163"/>
      <c r="J6" s="163"/>
      <c r="K6" s="163"/>
      <c r="L6" s="163"/>
      <c r="M6" s="163"/>
      <c r="N6" s="134"/>
    </row>
    <row r="7" spans="1:14">
      <c r="A7" s="160" t="s">
        <v>1938</v>
      </c>
      <c r="B7" s="163"/>
      <c r="C7" s="163" t="s">
        <v>2460</v>
      </c>
      <c r="D7" s="163"/>
      <c r="E7" s="163"/>
      <c r="F7" s="163"/>
      <c r="G7" s="163"/>
      <c r="H7" s="163"/>
      <c r="I7" s="163"/>
      <c r="J7" s="163"/>
      <c r="K7" s="163"/>
      <c r="L7" s="163"/>
      <c r="M7" s="163"/>
      <c r="N7" s="134"/>
    </row>
    <row r="8" spans="1:14">
      <c r="A8" s="67"/>
      <c r="B8" s="163"/>
      <c r="C8" s="163" t="s">
        <v>2461</v>
      </c>
      <c r="D8" s="163"/>
      <c r="E8" s="163"/>
      <c r="F8" s="163"/>
      <c r="G8" s="163"/>
      <c r="H8" s="163"/>
      <c r="I8" s="163"/>
      <c r="J8" s="163"/>
      <c r="K8" s="163"/>
      <c r="L8" s="163"/>
      <c r="M8" s="163"/>
      <c r="N8" s="134"/>
    </row>
    <row r="9" spans="1:14">
      <c r="A9" s="67"/>
      <c r="B9" s="163"/>
      <c r="C9" s="163" t="s">
        <v>2462</v>
      </c>
      <c r="D9" s="163"/>
      <c r="E9" s="163"/>
      <c r="F9" s="163"/>
      <c r="G9" s="163"/>
      <c r="H9" s="163"/>
      <c r="I9" s="163"/>
      <c r="J9" s="163"/>
      <c r="K9" s="163"/>
      <c r="L9" s="163"/>
      <c r="M9" s="163"/>
      <c r="N9" s="134"/>
    </row>
    <row r="10" spans="1:14">
      <c r="A10" s="67"/>
      <c r="B10" s="163"/>
      <c r="C10" s="163"/>
      <c r="D10" s="163"/>
      <c r="E10" s="163"/>
      <c r="F10" s="163"/>
      <c r="G10" s="163"/>
      <c r="H10" s="163"/>
      <c r="I10" s="163"/>
      <c r="J10" s="163"/>
      <c r="K10" s="163"/>
      <c r="L10" s="163"/>
      <c r="M10" s="163"/>
      <c r="N10" s="134"/>
    </row>
    <row r="11" spans="1:14">
      <c r="A11" s="160" t="s">
        <v>1939</v>
      </c>
      <c r="B11" s="163"/>
      <c r="C11" s="163" t="s">
        <v>2463</v>
      </c>
      <c r="D11" s="163"/>
      <c r="E11" s="163"/>
      <c r="F11" s="163"/>
      <c r="G11" s="163"/>
      <c r="H11" s="163"/>
      <c r="I11" s="163"/>
      <c r="J11" s="163"/>
      <c r="K11" s="163"/>
      <c r="L11" s="163"/>
      <c r="M11" s="163"/>
      <c r="N11" s="134"/>
    </row>
    <row r="12" spans="1:14">
      <c r="A12" s="67"/>
      <c r="B12" s="163"/>
      <c r="C12" s="163"/>
      <c r="D12" s="163"/>
      <c r="E12" s="163"/>
      <c r="F12" s="163"/>
      <c r="G12" s="163"/>
      <c r="H12" s="163"/>
      <c r="I12" s="163"/>
      <c r="J12" s="163"/>
      <c r="K12" s="163"/>
      <c r="L12" s="163"/>
      <c r="M12" s="163"/>
      <c r="N12" s="134"/>
    </row>
    <row r="13" spans="1:14">
      <c r="A13" s="140"/>
      <c r="B13" s="371"/>
      <c r="C13" s="371"/>
      <c r="D13" s="371"/>
      <c r="E13" s="371"/>
      <c r="F13" s="371"/>
      <c r="G13" s="371"/>
      <c r="H13" s="371"/>
      <c r="I13" s="371"/>
      <c r="J13" s="371"/>
      <c r="K13" s="371"/>
      <c r="L13" s="371"/>
      <c r="M13" s="371"/>
      <c r="N13" s="372"/>
    </row>
    <row r="14" spans="1:14">
      <c r="A14" s="25"/>
      <c r="B14" s="163"/>
      <c r="C14" s="26"/>
      <c r="D14" s="26"/>
      <c r="E14" s="1363"/>
      <c r="F14" s="1363"/>
      <c r="G14" s="1363"/>
      <c r="H14" s="157"/>
      <c r="I14" s="157"/>
      <c r="J14" s="157"/>
      <c r="K14" s="157"/>
      <c r="L14" s="157"/>
      <c r="M14" s="157"/>
      <c r="N14" s="334"/>
    </row>
    <row r="15" spans="1:14">
      <c r="A15" s="25"/>
      <c r="B15" s="163"/>
      <c r="C15" s="26"/>
      <c r="D15" s="26"/>
      <c r="E15" s="1363"/>
      <c r="F15" s="1363"/>
      <c r="G15" s="1363" t="s">
        <v>198</v>
      </c>
      <c r="H15" s="1363" t="s">
        <v>198</v>
      </c>
      <c r="I15" s="1363" t="s">
        <v>198</v>
      </c>
      <c r="J15" s="1363"/>
      <c r="K15" s="1363"/>
      <c r="L15" s="1363" t="s">
        <v>2464</v>
      </c>
      <c r="M15" s="1363" t="s">
        <v>2464</v>
      </c>
      <c r="N15" s="362"/>
    </row>
    <row r="16" spans="1:14">
      <c r="A16" s="25"/>
      <c r="B16" s="163"/>
      <c r="C16" s="26"/>
      <c r="D16" s="26"/>
      <c r="E16" s="1363"/>
      <c r="F16" s="1363"/>
      <c r="G16" s="1363" t="s">
        <v>2465</v>
      </c>
      <c r="H16" s="1363" t="s">
        <v>2465</v>
      </c>
      <c r="I16" s="1363" t="s">
        <v>2465</v>
      </c>
      <c r="J16" s="1363" t="s">
        <v>2466</v>
      </c>
      <c r="K16" s="1363" t="s">
        <v>2467</v>
      </c>
      <c r="L16" s="1363"/>
      <c r="M16" s="1363" t="s">
        <v>2038</v>
      </c>
      <c r="N16" s="362" t="s">
        <v>1320</v>
      </c>
    </row>
    <row r="17" spans="1:14">
      <c r="A17" s="25"/>
      <c r="B17" s="163"/>
      <c r="C17" s="26"/>
      <c r="D17" s="53" t="s">
        <v>2038</v>
      </c>
      <c r="E17" s="1363" t="s">
        <v>2468</v>
      </c>
      <c r="F17" s="1363"/>
      <c r="G17" s="1363" t="s">
        <v>2469</v>
      </c>
      <c r="H17" s="1363" t="s">
        <v>2469</v>
      </c>
      <c r="I17" s="1363" t="s">
        <v>2469</v>
      </c>
      <c r="J17" s="1363" t="s">
        <v>2470</v>
      </c>
      <c r="K17" s="1363" t="s">
        <v>2470</v>
      </c>
      <c r="L17" s="1363" t="s">
        <v>2471</v>
      </c>
      <c r="M17" s="1363" t="s">
        <v>2472</v>
      </c>
      <c r="N17" s="362" t="s">
        <v>2473</v>
      </c>
    </row>
    <row r="18" spans="1:14">
      <c r="A18" s="25"/>
      <c r="B18" s="163"/>
      <c r="C18" s="26"/>
      <c r="D18" s="53" t="s">
        <v>2474</v>
      </c>
      <c r="E18" s="1363" t="s">
        <v>2475</v>
      </c>
      <c r="F18" s="1363" t="s">
        <v>2476</v>
      </c>
      <c r="G18" s="1364"/>
      <c r="H18" s="1364"/>
      <c r="I18" s="1364"/>
      <c r="J18" s="1364" t="s">
        <v>2477</v>
      </c>
      <c r="K18" s="1364" t="s">
        <v>2478</v>
      </c>
      <c r="L18" s="1364" t="s">
        <v>2479</v>
      </c>
      <c r="M18" s="1364" t="s">
        <v>2480</v>
      </c>
      <c r="N18" s="362" t="s">
        <v>2481</v>
      </c>
    </row>
    <row r="19" spans="1:14">
      <c r="A19" s="25" t="s">
        <v>1973</v>
      </c>
      <c r="B19" s="163"/>
      <c r="C19" s="53" t="s">
        <v>2482</v>
      </c>
      <c r="D19" s="53" t="s">
        <v>2473</v>
      </c>
      <c r="E19" s="1363" t="s">
        <v>2483</v>
      </c>
      <c r="F19" s="1363"/>
      <c r="G19" s="1364" t="s">
        <v>78</v>
      </c>
      <c r="H19" s="1364" t="s">
        <v>2484</v>
      </c>
      <c r="I19" s="1364" t="s">
        <v>2255</v>
      </c>
      <c r="J19" s="1364"/>
      <c r="K19" s="1364"/>
      <c r="L19" s="1364" t="s">
        <v>2485</v>
      </c>
      <c r="M19" s="1364" t="s">
        <v>2486</v>
      </c>
      <c r="N19" s="362"/>
    </row>
    <row r="20" spans="1:14">
      <c r="A20" s="32" t="s">
        <v>1979</v>
      </c>
      <c r="B20" s="371"/>
      <c r="C20" s="33" t="s">
        <v>2070</v>
      </c>
      <c r="D20" s="33" t="s">
        <v>2071</v>
      </c>
      <c r="E20" s="1450" t="s">
        <v>514</v>
      </c>
      <c r="F20" s="1450" t="s">
        <v>564</v>
      </c>
      <c r="G20" s="1451" t="s">
        <v>1335</v>
      </c>
      <c r="H20" s="1450" t="s">
        <v>1336</v>
      </c>
      <c r="I20" s="1450" t="s">
        <v>1337</v>
      </c>
      <c r="J20" s="1450" t="s">
        <v>1338</v>
      </c>
      <c r="K20" s="1450" t="s">
        <v>227</v>
      </c>
      <c r="L20" s="1450" t="s">
        <v>228</v>
      </c>
      <c r="M20" s="1450" t="s">
        <v>1820</v>
      </c>
      <c r="N20" s="1365" t="s">
        <v>1821</v>
      </c>
    </row>
    <row r="21" spans="1:14">
      <c r="A21" s="25">
        <v>1</v>
      </c>
      <c r="B21" s="163"/>
      <c r="C21" s="26"/>
      <c r="D21" s="80"/>
      <c r="E21" s="1452"/>
      <c r="F21" s="1452"/>
      <c r="G21" s="1452"/>
      <c r="H21" s="1453"/>
      <c r="I21" s="1452"/>
      <c r="J21" s="1452"/>
      <c r="K21" s="1452"/>
      <c r="L21" s="1452"/>
      <c r="M21" s="1452"/>
      <c r="N21" s="1368"/>
    </row>
    <row r="22" spans="1:14">
      <c r="A22" s="25">
        <v>2</v>
      </c>
      <c r="B22" s="163"/>
      <c r="C22" s="26" t="s">
        <v>2915</v>
      </c>
      <c r="D22" s="1119"/>
      <c r="E22" s="1104"/>
      <c r="F22" s="1104"/>
      <c r="G22" s="1104"/>
      <c r="H22" s="1104"/>
      <c r="I22" s="1104"/>
      <c r="J22" s="1104"/>
      <c r="K22" s="1104"/>
      <c r="L22" s="1104"/>
      <c r="M22" s="1104"/>
      <c r="N22" s="1371"/>
    </row>
    <row r="23" spans="1:14">
      <c r="A23" s="25">
        <v>3</v>
      </c>
      <c r="B23" s="163"/>
      <c r="C23" s="26"/>
      <c r="D23" s="1119"/>
      <c r="E23" s="1104"/>
      <c r="F23" s="1104"/>
      <c r="G23" s="1104"/>
      <c r="H23" s="1104"/>
      <c r="I23" s="1104"/>
      <c r="J23" s="1104"/>
      <c r="K23" s="1104"/>
      <c r="L23" s="1104"/>
      <c r="M23" s="1104"/>
      <c r="N23" s="1371"/>
    </row>
    <row r="24" spans="1:14">
      <c r="A24" s="25">
        <v>4</v>
      </c>
      <c r="B24" s="163"/>
      <c r="C24" s="26"/>
      <c r="D24" s="1119"/>
      <c r="E24" s="1104"/>
      <c r="F24" s="1104"/>
      <c r="G24" s="1104"/>
      <c r="H24" s="1104"/>
      <c r="I24" s="1104"/>
      <c r="J24" s="1104"/>
      <c r="K24" s="1104"/>
      <c r="L24" s="1104"/>
      <c r="M24" s="1104"/>
      <c r="N24" s="1371"/>
    </row>
    <row r="25" spans="1:14">
      <c r="A25" s="25">
        <v>5</v>
      </c>
      <c r="B25" s="163"/>
      <c r="C25" s="26"/>
      <c r="D25" s="1119"/>
      <c r="E25" s="1104"/>
      <c r="F25" s="1104"/>
      <c r="G25" s="1104"/>
      <c r="H25" s="1104"/>
      <c r="I25" s="1104"/>
      <c r="J25" s="1104"/>
      <c r="K25" s="1104"/>
      <c r="L25" s="1104"/>
      <c r="M25" s="1104"/>
      <c r="N25" s="1371"/>
    </row>
    <row r="26" spans="1:14">
      <c r="A26" s="25">
        <v>6</v>
      </c>
      <c r="B26" s="163"/>
      <c r="C26" s="26"/>
      <c r="D26" s="1119"/>
      <c r="E26" s="1104"/>
      <c r="F26" s="1104"/>
      <c r="G26" s="1104"/>
      <c r="H26" s="1104"/>
      <c r="I26" s="1104"/>
      <c r="J26" s="1104"/>
      <c r="K26" s="1104"/>
      <c r="L26" s="1104"/>
      <c r="M26" s="1104"/>
      <c r="N26" s="1371"/>
    </row>
    <row r="27" spans="1:14">
      <c r="A27" s="25">
        <v>7</v>
      </c>
      <c r="B27" s="163"/>
      <c r="C27" s="26"/>
      <c r="D27" s="1119"/>
      <c r="E27" s="1104"/>
      <c r="F27" s="1104"/>
      <c r="G27" s="1104"/>
      <c r="H27" s="1104"/>
      <c r="I27" s="1104"/>
      <c r="J27" s="1104"/>
      <c r="K27" s="1104"/>
      <c r="L27" s="1104"/>
      <c r="M27" s="1104"/>
      <c r="N27" s="1371"/>
    </row>
    <row r="28" spans="1:14">
      <c r="A28" s="25">
        <v>8</v>
      </c>
      <c r="B28" s="163"/>
      <c r="C28" s="26"/>
      <c r="D28" s="1119"/>
      <c r="E28" s="1104"/>
      <c r="F28" s="1104"/>
      <c r="G28" s="1104"/>
      <c r="H28" s="1104"/>
      <c r="I28" s="1104"/>
      <c r="J28" s="1104"/>
      <c r="K28" s="1104"/>
      <c r="L28" s="1104"/>
      <c r="M28" s="1104"/>
      <c r="N28" s="1371"/>
    </row>
    <row r="29" spans="1:14">
      <c r="A29" s="25">
        <v>9</v>
      </c>
      <c r="B29" s="163"/>
      <c r="C29" s="26"/>
      <c r="D29" s="1119"/>
      <c r="E29" s="1104"/>
      <c r="F29" s="1104"/>
      <c r="G29" s="1104"/>
      <c r="H29" s="1104"/>
      <c r="I29" s="1104"/>
      <c r="J29" s="1104"/>
      <c r="K29" s="1104"/>
      <c r="L29" s="1104"/>
      <c r="M29" s="1104"/>
      <c r="N29" s="1371"/>
    </row>
    <row r="30" spans="1:14">
      <c r="A30" s="25">
        <v>10</v>
      </c>
      <c r="B30" s="163"/>
      <c r="C30" s="26"/>
      <c r="D30" s="1119"/>
      <c r="E30" s="1104"/>
      <c r="F30" s="1104"/>
      <c r="G30" s="1104"/>
      <c r="H30" s="1104"/>
      <c r="I30" s="1104"/>
      <c r="J30" s="1104"/>
      <c r="K30" s="1104"/>
      <c r="L30" s="1104"/>
      <c r="M30" s="1104"/>
      <c r="N30" s="1371"/>
    </row>
    <row r="31" spans="1:14">
      <c r="A31" s="25">
        <v>11</v>
      </c>
      <c r="B31" s="163"/>
      <c r="C31" s="26"/>
      <c r="D31" s="1119"/>
      <c r="E31" s="1104"/>
      <c r="F31" s="1104"/>
      <c r="G31" s="1104"/>
      <c r="H31" s="1104"/>
      <c r="I31" s="1104"/>
      <c r="J31" s="1104"/>
      <c r="K31" s="1104"/>
      <c r="L31" s="1104"/>
      <c r="M31" s="1104"/>
      <c r="N31" s="1371"/>
    </row>
    <row r="32" spans="1:14">
      <c r="A32" s="25">
        <v>12</v>
      </c>
      <c r="B32" s="163"/>
      <c r="C32" s="26"/>
      <c r="D32" s="1119"/>
      <c r="E32" s="1104"/>
      <c r="F32" s="1104"/>
      <c r="G32" s="1104"/>
      <c r="H32" s="1104"/>
      <c r="I32" s="1104"/>
      <c r="J32" s="1104"/>
      <c r="K32" s="1104"/>
      <c r="L32" s="1104"/>
      <c r="M32" s="1104"/>
      <c r="N32" s="1371"/>
    </row>
    <row r="33" spans="1:14">
      <c r="A33" s="25">
        <v>13</v>
      </c>
      <c r="B33" s="163"/>
      <c r="C33" s="26"/>
      <c r="D33" s="1119"/>
      <c r="E33" s="1104"/>
      <c r="F33" s="1104"/>
      <c r="G33" s="1104"/>
      <c r="H33" s="1104"/>
      <c r="I33" s="1104"/>
      <c r="J33" s="1104"/>
      <c r="K33" s="1104"/>
      <c r="L33" s="1104"/>
      <c r="M33" s="1104"/>
      <c r="N33" s="1371"/>
    </row>
    <row r="34" spans="1:14">
      <c r="A34" s="25">
        <v>14</v>
      </c>
      <c r="B34" s="163"/>
      <c r="C34" s="26"/>
      <c r="D34" s="1119"/>
      <c r="E34" s="1104"/>
      <c r="F34" s="1104"/>
      <c r="G34" s="1104"/>
      <c r="H34" s="1104"/>
      <c r="I34" s="1104"/>
      <c r="J34" s="1104"/>
      <c r="K34" s="1104"/>
      <c r="L34" s="1104"/>
      <c r="M34" s="1104"/>
      <c r="N34" s="1371"/>
    </row>
    <row r="35" spans="1:14">
      <c r="A35" s="25">
        <v>15</v>
      </c>
      <c r="B35" s="163"/>
      <c r="C35" s="26"/>
      <c r="D35" s="1119"/>
      <c r="E35" s="1104"/>
      <c r="F35" s="1104"/>
      <c r="G35" s="1104"/>
      <c r="H35" s="1104"/>
      <c r="I35" s="1104"/>
      <c r="J35" s="1104"/>
      <c r="K35" s="1104"/>
      <c r="L35" s="1104"/>
      <c r="M35" s="1104"/>
      <c r="N35" s="1371"/>
    </row>
    <row r="36" spans="1:14">
      <c r="A36" s="25">
        <v>16</v>
      </c>
      <c r="B36" s="163"/>
      <c r="C36" s="26"/>
      <c r="D36" s="1119"/>
      <c r="E36" s="1104"/>
      <c r="F36" s="1104"/>
      <c r="G36" s="1104"/>
      <c r="H36" s="1104"/>
      <c r="I36" s="1104"/>
      <c r="J36" s="1104"/>
      <c r="K36" s="1104"/>
      <c r="L36" s="1104"/>
      <c r="M36" s="1104"/>
      <c r="N36" s="1371"/>
    </row>
    <row r="37" spans="1:14">
      <c r="A37" s="25">
        <v>17</v>
      </c>
      <c r="B37" s="163"/>
      <c r="C37" s="26"/>
      <c r="D37" s="1119"/>
      <c r="E37" s="1104"/>
      <c r="F37" s="1104"/>
      <c r="G37" s="1104"/>
      <c r="H37" s="1104"/>
      <c r="I37" s="1104"/>
      <c r="J37" s="1104"/>
      <c r="K37" s="1104"/>
      <c r="L37" s="1104"/>
      <c r="M37" s="1104"/>
      <c r="N37" s="1371"/>
    </row>
    <row r="38" spans="1:14">
      <c r="A38" s="25">
        <v>18</v>
      </c>
      <c r="B38" s="163"/>
      <c r="C38" s="26"/>
      <c r="D38" s="1119"/>
      <c r="E38" s="1104"/>
      <c r="F38" s="1104"/>
      <c r="G38" s="1104"/>
      <c r="H38" s="1104"/>
      <c r="I38" s="1104"/>
      <c r="J38" s="1104"/>
      <c r="K38" s="1104"/>
      <c r="L38" s="1104"/>
      <c r="M38" s="1104"/>
      <c r="N38" s="1371"/>
    </row>
    <row r="39" spans="1:14">
      <c r="A39" s="25">
        <v>19</v>
      </c>
      <c r="B39" s="163"/>
      <c r="C39" s="26"/>
      <c r="D39" s="1119"/>
      <c r="E39" s="1104"/>
      <c r="F39" s="1104"/>
      <c r="G39" s="1104"/>
      <c r="H39" s="1104"/>
      <c r="I39" s="1104"/>
      <c r="J39" s="1104"/>
      <c r="K39" s="1104"/>
      <c r="L39" s="1104"/>
      <c r="M39" s="1104"/>
      <c r="N39" s="1371"/>
    </row>
    <row r="40" spans="1:14">
      <c r="A40" s="25">
        <v>20</v>
      </c>
      <c r="B40" s="163"/>
      <c r="C40" s="26"/>
      <c r="D40" s="1119"/>
      <c r="E40" s="1104"/>
      <c r="F40" s="1104"/>
      <c r="G40" s="1104"/>
      <c r="H40" s="1104"/>
      <c r="I40" s="1104"/>
      <c r="J40" s="1104"/>
      <c r="K40" s="1104"/>
      <c r="L40" s="1104"/>
      <c r="M40" s="1104"/>
      <c r="N40" s="1371"/>
    </row>
    <row r="41" spans="1:14">
      <c r="A41" s="25">
        <v>21</v>
      </c>
      <c r="B41" s="163"/>
      <c r="C41" s="26"/>
      <c r="D41" s="1119"/>
      <c r="E41" s="1104"/>
      <c r="F41" s="1104"/>
      <c r="G41" s="1104"/>
      <c r="H41" s="1104"/>
      <c r="I41" s="1104"/>
      <c r="J41" s="1104"/>
      <c r="K41" s="1104"/>
      <c r="L41" s="1104"/>
      <c r="M41" s="1104"/>
      <c r="N41" s="1371"/>
    </row>
    <row r="42" spans="1:14">
      <c r="A42" s="25">
        <v>22</v>
      </c>
      <c r="B42" s="163"/>
      <c r="C42" s="26"/>
      <c r="D42" s="1119"/>
      <c r="E42" s="1104"/>
      <c r="F42" s="1104"/>
      <c r="G42" s="1104"/>
      <c r="H42" s="1104"/>
      <c r="I42" s="1104"/>
      <c r="J42" s="1104"/>
      <c r="K42" s="1104"/>
      <c r="L42" s="1104"/>
      <c r="M42" s="1104"/>
      <c r="N42" s="1371"/>
    </row>
    <row r="43" spans="1:14">
      <c r="A43" s="25">
        <v>23</v>
      </c>
      <c r="B43" s="163"/>
      <c r="C43" s="26"/>
      <c r="D43" s="1119"/>
      <c r="E43" s="1104"/>
      <c r="F43" s="1104"/>
      <c r="G43" s="1104"/>
      <c r="H43" s="1104"/>
      <c r="I43" s="1104"/>
      <c r="J43" s="1104"/>
      <c r="K43" s="1104"/>
      <c r="L43" s="1104"/>
      <c r="M43" s="1104"/>
      <c r="N43" s="1371"/>
    </row>
    <row r="44" spans="1:14">
      <c r="A44" s="25">
        <v>24</v>
      </c>
      <c r="B44" s="163"/>
      <c r="C44" s="26"/>
      <c r="D44" s="1119"/>
      <c r="E44" s="1104"/>
      <c r="F44" s="1104"/>
      <c r="G44" s="1104"/>
      <c r="H44" s="1104"/>
      <c r="I44" s="1104"/>
      <c r="J44" s="1104"/>
      <c r="K44" s="1104"/>
      <c r="L44" s="1104"/>
      <c r="M44" s="1104"/>
      <c r="N44" s="1371"/>
    </row>
    <row r="45" spans="1:14">
      <c r="A45" s="25">
        <v>25</v>
      </c>
      <c r="B45" s="163"/>
      <c r="C45" s="26"/>
      <c r="D45" s="1119"/>
      <c r="E45" s="1104"/>
      <c r="F45" s="1104"/>
      <c r="G45" s="1104"/>
      <c r="H45" s="1104"/>
      <c r="I45" s="1104"/>
      <c r="J45" s="1104"/>
      <c r="K45" s="1104"/>
      <c r="L45" s="1104"/>
      <c r="M45" s="1104"/>
      <c r="N45" s="1371"/>
    </row>
    <row r="46" spans="1:14">
      <c r="A46" s="25">
        <v>26</v>
      </c>
      <c r="B46" s="163"/>
      <c r="C46" s="26"/>
      <c r="D46" s="1119"/>
      <c r="E46" s="1104"/>
      <c r="F46" s="1104"/>
      <c r="G46" s="1104"/>
      <c r="H46" s="1104"/>
      <c r="I46" s="1104"/>
      <c r="J46" s="1104"/>
      <c r="K46" s="1104"/>
      <c r="L46" s="1104"/>
      <c r="M46" s="1104"/>
      <c r="N46" s="1371"/>
    </row>
    <row r="47" spans="1:14">
      <c r="A47" s="25">
        <v>27</v>
      </c>
      <c r="B47" s="163"/>
      <c r="C47" s="26"/>
      <c r="D47" s="1119"/>
      <c r="E47" s="1104"/>
      <c r="F47" s="1104"/>
      <c r="G47" s="1104"/>
      <c r="H47" s="1104"/>
      <c r="I47" s="1104"/>
      <c r="J47" s="1104"/>
      <c r="K47" s="1104"/>
      <c r="L47" s="1104"/>
      <c r="M47" s="1104"/>
      <c r="N47" s="1371"/>
    </row>
    <row r="48" spans="1:14">
      <c r="A48" s="25">
        <v>28</v>
      </c>
      <c r="B48" s="163"/>
      <c r="C48" s="26"/>
      <c r="D48" s="1119"/>
      <c r="E48" s="1104"/>
      <c r="F48" s="1104"/>
      <c r="G48" s="1104"/>
      <c r="H48" s="1104"/>
      <c r="I48" s="1104"/>
      <c r="J48" s="1104"/>
      <c r="K48" s="1104"/>
      <c r="L48" s="1104"/>
      <c r="M48" s="1104"/>
      <c r="N48" s="1371"/>
    </row>
    <row r="49" spans="1:14">
      <c r="A49" s="25">
        <v>29</v>
      </c>
      <c r="B49" s="163"/>
      <c r="C49" s="26"/>
      <c r="D49" s="1119"/>
      <c r="E49" s="1104"/>
      <c r="F49" s="1104"/>
      <c r="G49" s="1104"/>
      <c r="H49" s="1104"/>
      <c r="I49" s="1104"/>
      <c r="J49" s="1104"/>
      <c r="K49" s="1104"/>
      <c r="L49" s="1104"/>
      <c r="M49" s="1104"/>
      <c r="N49" s="1371"/>
    </row>
    <row r="50" spans="1:14">
      <c r="A50" s="25">
        <v>30</v>
      </c>
      <c r="B50" s="163"/>
      <c r="C50" s="26"/>
      <c r="D50" s="1119"/>
      <c r="E50" s="1104"/>
      <c r="F50" s="1104"/>
      <c r="G50" s="1104"/>
      <c r="H50" s="1104"/>
      <c r="I50" s="1104"/>
      <c r="J50" s="1104"/>
      <c r="K50" s="1104"/>
      <c r="L50" s="1104"/>
      <c r="M50" s="1104"/>
      <c r="N50" s="1371"/>
    </row>
    <row r="51" spans="1:14">
      <c r="A51" s="25">
        <v>31</v>
      </c>
      <c r="B51" s="1454"/>
      <c r="C51" s="163"/>
      <c r="D51" s="373"/>
      <c r="E51" s="373"/>
      <c r="F51" s="373"/>
      <c r="G51" s="373"/>
      <c r="H51" s="373"/>
      <c r="I51" s="373"/>
      <c r="J51" s="373"/>
      <c r="K51" s="373"/>
      <c r="L51" s="373"/>
      <c r="M51" s="373"/>
      <c r="N51" s="134"/>
    </row>
    <row r="52" spans="1:14">
      <c r="A52" s="25">
        <v>32</v>
      </c>
      <c r="B52" s="1455"/>
      <c r="C52" s="1071"/>
      <c r="D52" s="84"/>
      <c r="E52" s="84"/>
      <c r="F52" s="84"/>
      <c r="G52" s="84"/>
      <c r="H52" s="84"/>
      <c r="I52" s="84"/>
      <c r="J52" s="84"/>
      <c r="K52" s="84"/>
      <c r="L52" s="84"/>
      <c r="M52" s="84"/>
      <c r="N52" s="1120"/>
    </row>
    <row r="53" spans="1:14">
      <c r="A53" s="25">
        <v>33</v>
      </c>
      <c r="B53" s="1455"/>
      <c r="C53" s="1071"/>
      <c r="D53" s="84"/>
      <c r="E53" s="84"/>
      <c r="F53" s="84"/>
      <c r="G53" s="84"/>
      <c r="H53" s="84"/>
      <c r="I53" s="84"/>
      <c r="J53" s="84"/>
      <c r="K53" s="84"/>
      <c r="L53" s="84"/>
      <c r="M53" s="84"/>
      <c r="N53" s="1120"/>
    </row>
    <row r="54" spans="1:14">
      <c r="A54" s="25">
        <v>34</v>
      </c>
      <c r="B54" s="1455"/>
      <c r="C54" s="1071"/>
      <c r="D54" s="84"/>
      <c r="E54" s="84"/>
      <c r="F54" s="84"/>
      <c r="G54" s="84"/>
      <c r="H54" s="84"/>
      <c r="I54" s="84"/>
      <c r="J54" s="84"/>
      <c r="K54" s="84"/>
      <c r="L54" s="84"/>
      <c r="M54" s="84"/>
      <c r="N54" s="1120"/>
    </row>
    <row r="55" spans="1:14">
      <c r="A55" s="25">
        <v>35</v>
      </c>
      <c r="B55" s="1455"/>
      <c r="C55" s="1071"/>
      <c r="D55" s="84"/>
      <c r="E55" s="84"/>
      <c r="F55" s="84"/>
      <c r="G55" s="84"/>
      <c r="H55" s="84"/>
      <c r="I55" s="84"/>
      <c r="J55" s="84"/>
      <c r="K55" s="84"/>
      <c r="L55" s="84"/>
      <c r="M55" s="84"/>
      <c r="N55" s="1120"/>
    </row>
    <row r="56" spans="1:14">
      <c r="A56" s="25">
        <v>36</v>
      </c>
      <c r="B56" s="1455"/>
      <c r="C56" s="1071"/>
      <c r="D56" s="84"/>
      <c r="E56" s="84"/>
      <c r="F56" s="84"/>
      <c r="G56" s="84"/>
      <c r="H56" s="84"/>
      <c r="I56" s="84"/>
      <c r="J56" s="84"/>
      <c r="K56" s="84"/>
      <c r="L56" s="84"/>
      <c r="M56" s="84"/>
      <c r="N56" s="1120"/>
    </row>
    <row r="57" spans="1:14">
      <c r="A57" s="25">
        <v>37</v>
      </c>
      <c r="B57" s="1455"/>
      <c r="C57" s="1071"/>
      <c r="D57" s="84"/>
      <c r="E57" s="84"/>
      <c r="F57" s="84"/>
      <c r="G57" s="84"/>
      <c r="H57" s="84"/>
      <c r="I57" s="84"/>
      <c r="J57" s="84"/>
      <c r="K57" s="84"/>
      <c r="L57" s="84"/>
      <c r="M57" s="84"/>
      <c r="N57" s="1120"/>
    </row>
    <row r="58" spans="1:14">
      <c r="A58" s="25">
        <v>38</v>
      </c>
      <c r="B58" s="1454"/>
      <c r="C58" s="163"/>
      <c r="D58" s="373"/>
      <c r="E58" s="373"/>
      <c r="F58" s="373"/>
      <c r="G58" s="373"/>
      <c r="H58" s="373"/>
      <c r="I58" s="373"/>
      <c r="J58" s="373"/>
      <c r="K58" s="373"/>
      <c r="L58" s="373"/>
      <c r="M58" s="373"/>
      <c r="N58" s="134"/>
    </row>
    <row r="59" spans="1:14">
      <c r="A59" s="25">
        <v>39</v>
      </c>
      <c r="B59" s="1454"/>
      <c r="C59" s="163"/>
      <c r="D59" s="373"/>
      <c r="E59" s="373"/>
      <c r="F59" s="373"/>
      <c r="G59" s="373"/>
      <c r="H59" s="373"/>
      <c r="I59" s="373"/>
      <c r="J59" s="373"/>
      <c r="K59" s="373"/>
      <c r="L59" s="373"/>
      <c r="M59" s="373"/>
      <c r="N59" s="134"/>
    </row>
    <row r="60" spans="1:14">
      <c r="A60" s="25">
        <v>40</v>
      </c>
      <c r="B60" s="1455"/>
      <c r="C60" s="1071"/>
      <c r="D60" s="84"/>
      <c r="E60" s="84"/>
      <c r="F60" s="84"/>
      <c r="G60" s="84"/>
      <c r="H60" s="84"/>
      <c r="I60" s="84"/>
      <c r="J60" s="84"/>
      <c r="K60" s="84"/>
      <c r="L60" s="84"/>
      <c r="M60" s="84"/>
      <c r="N60" s="1120"/>
    </row>
    <row r="61" spans="1:14" ht="15.75" thickBot="1">
      <c r="A61" s="407">
        <v>41</v>
      </c>
      <c r="B61" s="169"/>
      <c r="C61" s="168"/>
      <c r="D61" s="1282"/>
      <c r="E61" s="1282"/>
      <c r="F61" s="1282"/>
      <c r="G61" s="1282"/>
      <c r="H61" s="1282"/>
      <c r="I61" s="1282"/>
      <c r="J61" s="1282"/>
      <c r="K61" s="1282"/>
      <c r="L61" s="1282"/>
      <c r="M61" s="1282"/>
      <c r="N61" s="440"/>
    </row>
    <row r="62" spans="1:14">
      <c r="A62" s="4"/>
      <c r="B62" s="4"/>
      <c r="C62" s="4"/>
      <c r="D62" s="4"/>
      <c r="E62" s="4"/>
      <c r="F62" s="4"/>
      <c r="G62" s="4"/>
      <c r="H62" s="4"/>
      <c r="I62" s="4"/>
      <c r="J62" s="4"/>
      <c r="K62" s="4"/>
      <c r="L62" s="4"/>
      <c r="M62" s="4"/>
      <c r="N62" s="173" t="s">
        <v>2574</v>
      </c>
    </row>
    <row r="63" spans="1:14">
      <c r="A63" s="12">
        <v>94</v>
      </c>
      <c r="B63" s="12"/>
      <c r="C63" s="12"/>
      <c r="D63" s="12"/>
      <c r="E63" s="12"/>
      <c r="F63" s="12"/>
      <c r="G63" s="12"/>
      <c r="H63" s="12"/>
      <c r="I63" s="12"/>
      <c r="J63" s="12"/>
      <c r="K63" s="12"/>
      <c r="L63" s="12"/>
      <c r="M63" s="12"/>
      <c r="N63" s="12"/>
    </row>
    <row r="64" spans="1:14">
      <c r="A64" s="4"/>
      <c r="B64" s="4"/>
      <c r="C64" s="4"/>
      <c r="D64" s="4"/>
      <c r="E64" s="4"/>
      <c r="F64" s="4"/>
      <c r="G64" s="4"/>
      <c r="H64" s="4"/>
      <c r="I64" s="4"/>
      <c r="J64" s="4"/>
      <c r="K64" s="4"/>
      <c r="L64" s="4"/>
      <c r="M64" s="4"/>
      <c r="N64" s="4"/>
    </row>
    <row r="65" spans="1:14">
      <c r="A65" s="4"/>
      <c r="B65" s="4"/>
      <c r="C65" s="4"/>
      <c r="D65" s="4"/>
      <c r="E65" s="4"/>
      <c r="F65" s="4"/>
      <c r="G65" s="4"/>
      <c r="H65" s="4"/>
      <c r="I65" s="4"/>
      <c r="J65" s="4"/>
      <c r="K65" s="4"/>
      <c r="L65" s="4"/>
      <c r="M65" s="4"/>
      <c r="N65" s="4"/>
    </row>
    <row r="66" spans="1:14">
      <c r="A66" s="4"/>
      <c r="B66" s="4"/>
      <c r="C66" s="4"/>
      <c r="D66" s="4"/>
      <c r="E66" s="4"/>
      <c r="F66" s="4"/>
      <c r="G66" s="4"/>
      <c r="H66" s="4"/>
      <c r="I66" s="4"/>
      <c r="J66" s="4"/>
      <c r="K66" s="4"/>
      <c r="L66" s="4"/>
      <c r="M66" s="4"/>
      <c r="N66" s="4"/>
    </row>
    <row r="67" spans="1:14">
      <c r="A67" s="4"/>
      <c r="B67" s="4"/>
      <c r="C67" s="4"/>
      <c r="D67" s="4"/>
      <c r="E67" s="4"/>
      <c r="F67" s="4"/>
      <c r="G67" s="4"/>
      <c r="H67" s="4"/>
      <c r="I67" s="4"/>
      <c r="J67" s="4"/>
      <c r="K67" s="4"/>
      <c r="L67" s="4"/>
      <c r="M67" s="4"/>
      <c r="N67" s="4"/>
    </row>
    <row r="68" spans="1:14">
      <c r="A68" s="4"/>
      <c r="B68" s="4"/>
      <c r="C68" s="4"/>
      <c r="D68" s="4"/>
      <c r="E68" s="4"/>
      <c r="F68" s="4"/>
      <c r="G68" s="4"/>
      <c r="H68" s="4"/>
      <c r="I68" s="4"/>
      <c r="J68" s="4"/>
      <c r="K68" s="4"/>
      <c r="L68" s="4"/>
      <c r="M68" s="4"/>
      <c r="N68" s="4"/>
    </row>
    <row r="69" spans="1:14">
      <c r="A69" s="4"/>
      <c r="B69" s="4"/>
      <c r="C69" s="4"/>
      <c r="D69" s="4"/>
      <c r="E69" s="4"/>
      <c r="F69" s="4"/>
      <c r="G69" s="4"/>
      <c r="H69" s="4"/>
      <c r="I69" s="4"/>
      <c r="J69" s="4"/>
      <c r="K69" s="4"/>
      <c r="L69" s="4"/>
      <c r="M69" s="4"/>
      <c r="N69" s="4"/>
    </row>
    <row r="70" spans="1:14">
      <c r="A70" s="4"/>
      <c r="B70" s="4"/>
      <c r="C70" s="4"/>
      <c r="D70" s="4"/>
      <c r="E70" s="4"/>
      <c r="F70" s="4"/>
      <c r="G70" s="4"/>
      <c r="H70" s="4"/>
      <c r="I70" s="4"/>
      <c r="J70" s="4"/>
      <c r="K70" s="4"/>
      <c r="L70" s="4"/>
      <c r="M70" s="4"/>
      <c r="N70" s="4"/>
    </row>
    <row r="71" spans="1:14">
      <c r="A71" s="4"/>
      <c r="B71" s="4"/>
      <c r="C71" s="4"/>
      <c r="D71" s="4"/>
      <c r="E71" s="4"/>
      <c r="F71" s="4"/>
      <c r="G71" s="4"/>
      <c r="H71" s="4"/>
      <c r="I71" s="4"/>
      <c r="J71" s="4"/>
      <c r="K71" s="4"/>
      <c r="L71" s="4"/>
      <c r="M71" s="4"/>
      <c r="N71" s="4"/>
    </row>
    <row r="72" spans="1:14">
      <c r="A72" s="4"/>
      <c r="B72" s="4"/>
      <c r="C72" s="113"/>
      <c r="D72" s="4"/>
      <c r="E72" s="4"/>
      <c r="F72" s="4"/>
      <c r="G72" s="4"/>
      <c r="H72" s="4"/>
      <c r="I72" s="4"/>
      <c r="J72" s="4"/>
      <c r="K72" s="4"/>
      <c r="L72" s="4"/>
      <c r="M72" s="4"/>
      <c r="N72" s="4"/>
    </row>
    <row r="73" spans="1:14">
      <c r="A73" s="4"/>
      <c r="B73" s="4"/>
      <c r="C73" s="4"/>
      <c r="D73" s="4"/>
      <c r="E73" s="4"/>
      <c r="F73" s="4"/>
      <c r="G73" s="4"/>
      <c r="H73" s="4"/>
      <c r="I73" s="4"/>
      <c r="J73" s="4"/>
      <c r="K73" s="4"/>
      <c r="L73" s="4"/>
      <c r="M73" s="4"/>
      <c r="N73" s="4"/>
    </row>
    <row r="74" spans="1:14">
      <c r="A74" s="4"/>
      <c r="B74" s="4"/>
      <c r="C74" s="4"/>
      <c r="D74" s="4"/>
      <c r="E74" s="4"/>
      <c r="F74" s="4"/>
      <c r="G74" s="4"/>
      <c r="H74" s="4"/>
      <c r="I74" s="4"/>
      <c r="J74" s="4"/>
      <c r="K74" s="4"/>
      <c r="L74" s="4"/>
      <c r="M74" s="4"/>
      <c r="N74" s="4"/>
    </row>
    <row r="75" spans="1:14">
      <c r="A75" s="4"/>
      <c r="B75" s="4"/>
      <c r="C75" s="113"/>
      <c r="D75" s="4"/>
      <c r="E75" s="4"/>
      <c r="F75" s="4"/>
      <c r="G75" s="4"/>
      <c r="H75" s="4"/>
      <c r="I75" s="4"/>
      <c r="J75" s="4"/>
      <c r="K75" s="4"/>
      <c r="L75" s="4"/>
      <c r="M75" s="4"/>
      <c r="N75" s="4"/>
    </row>
    <row r="76" spans="1:14">
      <c r="A76" s="4"/>
      <c r="B76" s="4"/>
      <c r="C76" s="113"/>
      <c r="D76" s="4"/>
      <c r="E76" s="4"/>
      <c r="F76" s="4"/>
      <c r="G76" s="4"/>
      <c r="H76" s="4"/>
      <c r="I76" s="4"/>
      <c r="J76" s="4"/>
      <c r="K76" s="4"/>
      <c r="L76" s="4"/>
      <c r="M76" s="4"/>
      <c r="N76" s="4"/>
    </row>
    <row r="77" spans="1:14">
      <c r="A77" s="4"/>
      <c r="B77" s="4"/>
      <c r="C77" s="113"/>
      <c r="D77" s="4"/>
      <c r="E77" s="4"/>
      <c r="F77" s="4"/>
      <c r="G77" s="4"/>
      <c r="H77" s="4"/>
      <c r="I77" s="4"/>
      <c r="J77" s="4"/>
      <c r="K77" s="4"/>
      <c r="L77" s="4"/>
      <c r="M77" s="4"/>
      <c r="N77" s="4"/>
    </row>
    <row r="78" spans="1:14">
      <c r="A78" s="4"/>
      <c r="B78" s="4"/>
      <c r="C78" s="113"/>
      <c r="D78" s="4"/>
      <c r="E78" s="4"/>
      <c r="F78" s="4"/>
      <c r="G78" s="4"/>
      <c r="H78" s="4"/>
      <c r="I78" s="4"/>
      <c r="J78" s="4"/>
      <c r="K78" s="4"/>
      <c r="L78" s="4"/>
      <c r="M78" s="4"/>
      <c r="N78" s="4"/>
    </row>
    <row r="79" spans="1:14">
      <c r="A79" s="4"/>
      <c r="B79" s="4"/>
      <c r="C79" s="113"/>
      <c r="D79" s="4"/>
      <c r="E79" s="4"/>
      <c r="F79" s="4"/>
      <c r="G79" s="4"/>
      <c r="H79" s="4"/>
      <c r="I79" s="4"/>
      <c r="J79" s="4"/>
      <c r="K79" s="4"/>
      <c r="L79" s="4"/>
      <c r="M79" s="4"/>
      <c r="N79" s="4"/>
    </row>
    <row r="80" spans="1:14">
      <c r="A80" s="4"/>
      <c r="B80" s="4"/>
      <c r="C80" s="113"/>
      <c r="D80" s="4"/>
      <c r="E80" s="4"/>
      <c r="F80" s="4"/>
      <c r="G80" s="4"/>
      <c r="H80" s="4"/>
      <c r="I80" s="4"/>
      <c r="J80" s="4"/>
      <c r="K80" s="4"/>
      <c r="L80" s="4"/>
      <c r="M80" s="4"/>
      <c r="N80" s="4"/>
    </row>
  </sheetData>
  <pageMargins left="0.7" right="0.7" top="0.75" bottom="0.75" header="0.3" footer="0.3"/>
  <pageSetup scale="39" fitToHeight="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84"/>
  <sheetViews>
    <sheetView defaultGridColor="0" topLeftCell="A43" colorId="22" zoomScale="70" workbookViewId="0">
      <selection activeCell="E44" sqref="E44"/>
    </sheetView>
  </sheetViews>
  <sheetFormatPr defaultColWidth="9.6640625" defaultRowHeight="15"/>
  <cols>
    <col min="1" max="1" width="4.6640625" style="1" customWidth="1"/>
    <col min="2" max="2" width="59.77734375" style="1" customWidth="1"/>
    <col min="3" max="3" width="32.6640625" style="1" customWidth="1"/>
    <col min="4" max="4" width="15.6640625" style="1" customWidth="1"/>
    <col min="5" max="16384" width="9.6640625" style="1"/>
  </cols>
  <sheetData>
    <row r="1" spans="1:5" ht="18">
      <c r="A1" s="1456"/>
      <c r="B1" s="1457" t="s">
        <v>1016</v>
      </c>
      <c r="C1" s="1458"/>
      <c r="D1" s="1458"/>
    </row>
    <row r="2" spans="1:5" ht="15.75">
      <c r="A2" s="224"/>
      <c r="B2" s="1458" t="s">
        <v>1017</v>
      </c>
      <c r="C2" s="1458"/>
      <c r="D2" s="1458"/>
    </row>
    <row r="3" spans="1:5" ht="15.75">
      <c r="A3" s="224"/>
      <c r="B3" s="1458" t="s">
        <v>1018</v>
      </c>
      <c r="C3" s="1458"/>
      <c r="D3" s="1458"/>
    </row>
    <row r="4" spans="1:5">
      <c r="A4" s="1459" t="str">
        <f>'Data Sheet'!$A$49</f>
        <v>Annual Report of The Brooklyn Union Gas Company d/b/a National Grid New York</v>
      </c>
      <c r="B4" s="224"/>
      <c r="C4" s="1460" t="str">
        <f>'Data Sheet'!$A$45</f>
        <v>Year ended December 31, 2016</v>
      </c>
      <c r="D4" s="1460"/>
    </row>
    <row r="6" spans="1:5" ht="15.75">
      <c r="A6" s="224"/>
      <c r="B6" s="1461" t="s">
        <v>2070</v>
      </c>
      <c r="C6" s="1461" t="s">
        <v>2071</v>
      </c>
      <c r="D6" s="1461" t="s">
        <v>514</v>
      </c>
    </row>
    <row r="7" spans="1:5" ht="15.75">
      <c r="A7" s="1462" t="s">
        <v>1973</v>
      </c>
      <c r="B7" s="224"/>
      <c r="C7" s="1463" t="s">
        <v>1019</v>
      </c>
    </row>
    <row r="8" spans="1:5" ht="15.75">
      <c r="A8" s="1464" t="s">
        <v>1979</v>
      </c>
      <c r="B8" s="224"/>
      <c r="C8" s="1463" t="s">
        <v>1020</v>
      </c>
      <c r="D8" s="1465" t="str">
        <f>'Data Sheet'!$C$38</f>
        <v>December 31, 2016</v>
      </c>
    </row>
    <row r="9" spans="1:5" ht="15.75">
      <c r="A9" s="224"/>
      <c r="B9" s="224"/>
      <c r="C9" s="1463"/>
      <c r="D9" s="1465"/>
    </row>
    <row r="10" spans="1:5">
      <c r="A10" s="1462">
        <v>1</v>
      </c>
      <c r="B10" s="1466" t="s">
        <v>788</v>
      </c>
      <c r="C10" s="1138" t="s">
        <v>789</v>
      </c>
      <c r="D10" s="630">
        <v>857650</v>
      </c>
      <c r="E10" s="839"/>
    </row>
    <row r="11" spans="1:5" ht="15.75">
      <c r="A11" s="1462">
        <f t="shared" ref="A11:A61" si="0">A10+1</f>
        <v>2</v>
      </c>
      <c r="B11" s="224"/>
      <c r="C11" s="1463"/>
      <c r="D11" s="1467"/>
      <c r="E11" s="839"/>
    </row>
    <row r="12" spans="1:5">
      <c r="A12" s="1462">
        <f t="shared" si="0"/>
        <v>3</v>
      </c>
      <c r="B12" s="1466" t="s">
        <v>0</v>
      </c>
      <c r="C12" s="224"/>
      <c r="D12" s="630"/>
      <c r="E12" s="839"/>
    </row>
    <row r="13" spans="1:5">
      <c r="A13" s="1462">
        <f t="shared" si="0"/>
        <v>4</v>
      </c>
      <c r="B13" s="224" t="s">
        <v>790</v>
      </c>
      <c r="C13" s="1138" t="s">
        <v>791</v>
      </c>
      <c r="D13" s="630">
        <v>96776197</v>
      </c>
      <c r="E13" s="839"/>
    </row>
    <row r="14" spans="1:5">
      <c r="A14" s="1462">
        <f t="shared" si="0"/>
        <v>5</v>
      </c>
      <c r="B14" s="1138" t="s">
        <v>2577</v>
      </c>
      <c r="C14" s="1138" t="s">
        <v>793</v>
      </c>
      <c r="D14" s="674">
        <v>145872</v>
      </c>
      <c r="E14" s="839"/>
    </row>
    <row r="15" spans="1:5">
      <c r="A15" s="1462">
        <f t="shared" si="0"/>
        <v>6</v>
      </c>
      <c r="B15" s="224" t="s">
        <v>792</v>
      </c>
      <c r="C15" s="1138" t="s">
        <v>794</v>
      </c>
      <c r="D15" s="630">
        <v>258811</v>
      </c>
      <c r="E15" s="839"/>
    </row>
    <row r="16" spans="1:5">
      <c r="A16" s="1462">
        <f t="shared" si="0"/>
        <v>7</v>
      </c>
      <c r="B16" s="1138" t="s">
        <v>2578</v>
      </c>
      <c r="C16" s="1138" t="s">
        <v>796</v>
      </c>
      <c r="D16" s="630">
        <v>0</v>
      </c>
      <c r="E16" s="839"/>
    </row>
    <row r="17" spans="1:5">
      <c r="A17" s="1462">
        <f t="shared" si="0"/>
        <v>8</v>
      </c>
      <c r="B17" s="224" t="s">
        <v>795</v>
      </c>
      <c r="C17" s="1138" t="s">
        <v>798</v>
      </c>
      <c r="D17" s="630">
        <v>0</v>
      </c>
      <c r="E17" s="839"/>
    </row>
    <row r="18" spans="1:5">
      <c r="A18" s="1462">
        <f t="shared" si="0"/>
        <v>9</v>
      </c>
      <c r="B18" s="224" t="s">
        <v>797</v>
      </c>
      <c r="C18" s="1138" t="s">
        <v>800</v>
      </c>
      <c r="D18" s="630">
        <v>0</v>
      </c>
      <c r="E18" s="839"/>
    </row>
    <row r="19" spans="1:5">
      <c r="A19" s="1462">
        <f t="shared" si="0"/>
        <v>10</v>
      </c>
      <c r="B19" s="224" t="s">
        <v>799</v>
      </c>
      <c r="C19" s="1138" t="s">
        <v>801</v>
      </c>
      <c r="D19" s="630">
        <v>79952577</v>
      </c>
      <c r="E19" s="839"/>
    </row>
    <row r="20" spans="1:5">
      <c r="A20" s="1462">
        <f t="shared" si="0"/>
        <v>11</v>
      </c>
      <c r="B20" s="1138" t="s">
        <v>2596</v>
      </c>
      <c r="C20" s="1138" t="s">
        <v>805</v>
      </c>
      <c r="D20" s="630">
        <v>0</v>
      </c>
      <c r="E20" s="839"/>
    </row>
    <row r="21" spans="1:5">
      <c r="A21" s="1462">
        <f t="shared" si="0"/>
        <v>12</v>
      </c>
      <c r="B21" s="224" t="s">
        <v>802</v>
      </c>
      <c r="C21" s="224" t="s">
        <v>803</v>
      </c>
      <c r="D21" s="1468">
        <f>SUM(D13:D19)-D20</f>
        <v>177133457</v>
      </c>
      <c r="E21" s="839"/>
    </row>
    <row r="22" spans="1:5" ht="15.75">
      <c r="A22" s="1462">
        <f t="shared" si="0"/>
        <v>13</v>
      </c>
      <c r="B22" s="224"/>
      <c r="C22" s="1463"/>
      <c r="D22" s="1467"/>
      <c r="E22" s="839"/>
    </row>
    <row r="23" spans="1:5">
      <c r="A23" s="1462">
        <f t="shared" si="0"/>
        <v>14</v>
      </c>
      <c r="B23" s="1466" t="s">
        <v>804</v>
      </c>
      <c r="C23" s="1138" t="s">
        <v>808</v>
      </c>
      <c r="D23" s="630">
        <v>200888351</v>
      </c>
      <c r="E23" s="839"/>
    </row>
    <row r="24" spans="1:5" ht="15.75">
      <c r="A24" s="1462">
        <f t="shared" si="0"/>
        <v>15</v>
      </c>
      <c r="B24" s="224"/>
      <c r="C24" s="1463"/>
      <c r="D24" s="1467"/>
      <c r="E24" s="839"/>
    </row>
    <row r="25" spans="1:5" ht="15.75">
      <c r="A25" s="1462">
        <f t="shared" si="0"/>
        <v>16</v>
      </c>
      <c r="B25" s="1466" t="s">
        <v>806</v>
      </c>
      <c r="C25" s="1463"/>
      <c r="D25" s="1469"/>
      <c r="E25" s="839"/>
    </row>
    <row r="26" spans="1:5">
      <c r="A26" s="1462">
        <f t="shared" si="0"/>
        <v>17</v>
      </c>
      <c r="B26" s="224" t="s">
        <v>807</v>
      </c>
      <c r="C26" s="1138" t="s">
        <v>810</v>
      </c>
      <c r="D26" s="1469">
        <v>11644130</v>
      </c>
      <c r="E26" s="839"/>
    </row>
    <row r="27" spans="1:5">
      <c r="A27" s="1462">
        <f t="shared" si="0"/>
        <v>18</v>
      </c>
      <c r="B27" s="224" t="s">
        <v>809</v>
      </c>
      <c r="C27" s="1138" t="s">
        <v>812</v>
      </c>
      <c r="D27" s="1469">
        <v>3506509</v>
      </c>
      <c r="E27" s="839"/>
    </row>
    <row r="28" spans="1:5">
      <c r="A28" s="1462">
        <f t="shared" si="0"/>
        <v>19</v>
      </c>
      <c r="B28" s="224" t="s">
        <v>811</v>
      </c>
      <c r="C28" s="1138" t="s">
        <v>814</v>
      </c>
      <c r="D28" s="1469">
        <v>23826410</v>
      </c>
      <c r="E28" s="839"/>
    </row>
    <row r="29" spans="1:5">
      <c r="A29" s="1462">
        <f t="shared" si="0"/>
        <v>20</v>
      </c>
      <c r="B29" s="224" t="s">
        <v>813</v>
      </c>
      <c r="C29" s="1138" t="s">
        <v>816</v>
      </c>
      <c r="D29" s="1469">
        <v>0</v>
      </c>
      <c r="E29" s="839"/>
    </row>
    <row r="30" spans="1:5">
      <c r="A30" s="1462">
        <f t="shared" si="0"/>
        <v>21</v>
      </c>
      <c r="B30" s="224" t="s">
        <v>815</v>
      </c>
      <c r="C30" s="1138" t="s">
        <v>820</v>
      </c>
      <c r="D30" s="1469">
        <v>0</v>
      </c>
      <c r="E30" s="839"/>
    </row>
    <row r="31" spans="1:5">
      <c r="A31" s="1462">
        <f t="shared" si="0"/>
        <v>22</v>
      </c>
      <c r="B31" s="224" t="s">
        <v>817</v>
      </c>
      <c r="C31" s="1470" t="s">
        <v>803</v>
      </c>
      <c r="D31" s="1471">
        <f>SUM(D26:D28)-D29+D30</f>
        <v>38977049</v>
      </c>
      <c r="E31" s="839"/>
    </row>
    <row r="32" spans="1:5" ht="15.75">
      <c r="A32" s="1462">
        <f t="shared" si="0"/>
        <v>23</v>
      </c>
      <c r="B32" s="224"/>
      <c r="C32" s="1463"/>
      <c r="D32" s="1467"/>
      <c r="E32" s="839"/>
    </row>
    <row r="33" spans="1:5">
      <c r="A33" s="1462">
        <f t="shared" si="0"/>
        <v>24</v>
      </c>
      <c r="B33" s="1466" t="s">
        <v>818</v>
      </c>
      <c r="C33" s="224"/>
      <c r="D33" s="630"/>
      <c r="E33" s="839"/>
    </row>
    <row r="34" spans="1:5">
      <c r="A34" s="1462">
        <f t="shared" si="0"/>
        <v>25</v>
      </c>
      <c r="B34" s="224" t="s">
        <v>819</v>
      </c>
      <c r="C34" s="1138" t="s">
        <v>826</v>
      </c>
      <c r="D34" s="630">
        <v>0</v>
      </c>
      <c r="E34" s="839"/>
    </row>
    <row r="35" spans="1:5">
      <c r="A35" s="1462">
        <f t="shared" si="0"/>
        <v>26</v>
      </c>
      <c r="B35" s="224" t="s">
        <v>821</v>
      </c>
      <c r="C35" s="1138" t="s">
        <v>827</v>
      </c>
      <c r="D35" s="630">
        <v>0</v>
      </c>
      <c r="E35" s="839"/>
    </row>
    <row r="36" spans="1:5">
      <c r="A36" s="1462">
        <f t="shared" si="0"/>
        <v>27</v>
      </c>
      <c r="B36" s="224" t="s">
        <v>823</v>
      </c>
      <c r="C36" s="1470" t="s">
        <v>803</v>
      </c>
      <c r="D36" s="1468">
        <f>SUM(D34:D35)</f>
        <v>0</v>
      </c>
      <c r="E36" s="839"/>
    </row>
    <row r="37" spans="1:5">
      <c r="A37" s="1462">
        <f t="shared" si="0"/>
        <v>28</v>
      </c>
      <c r="B37" s="224"/>
      <c r="C37" s="1470"/>
      <c r="D37" s="630"/>
      <c r="E37" s="839"/>
    </row>
    <row r="38" spans="1:5">
      <c r="A38" s="1462">
        <f t="shared" si="0"/>
        <v>29</v>
      </c>
      <c r="B38" s="1466" t="s">
        <v>824</v>
      </c>
      <c r="C38" s="224"/>
      <c r="D38" s="630"/>
      <c r="E38" s="839"/>
    </row>
    <row r="39" spans="1:5">
      <c r="A39" s="1462">
        <f t="shared" si="0"/>
        <v>30</v>
      </c>
      <c r="B39" s="224" t="s">
        <v>825</v>
      </c>
      <c r="C39" s="1138" t="s">
        <v>822</v>
      </c>
      <c r="D39" s="630">
        <v>0</v>
      </c>
      <c r="E39" s="839"/>
    </row>
    <row r="40" spans="1:5">
      <c r="A40" s="1462">
        <f t="shared" si="0"/>
        <v>31</v>
      </c>
      <c r="B40" s="224" t="s">
        <v>825</v>
      </c>
      <c r="C40" s="1138" t="s">
        <v>2579</v>
      </c>
      <c r="D40" s="630">
        <v>0</v>
      </c>
      <c r="E40" s="839"/>
    </row>
    <row r="41" spans="1:5">
      <c r="A41" s="1462">
        <f t="shared" si="0"/>
        <v>32</v>
      </c>
      <c r="B41" s="224" t="s">
        <v>828</v>
      </c>
      <c r="C41" s="1470" t="s">
        <v>803</v>
      </c>
      <c r="D41" s="1468">
        <f>SUM(D39:D40)</f>
        <v>0</v>
      </c>
      <c r="E41" s="839"/>
    </row>
    <row r="42" spans="1:5">
      <c r="A42" s="1462">
        <f t="shared" si="0"/>
        <v>33</v>
      </c>
      <c r="B42" s="224"/>
      <c r="C42" s="224"/>
      <c r="D42" s="630"/>
      <c r="E42" s="839"/>
    </row>
    <row r="43" spans="1:5">
      <c r="A43" s="1462">
        <f t="shared" si="0"/>
        <v>34</v>
      </c>
      <c r="B43" s="1466" t="s">
        <v>2580</v>
      </c>
      <c r="C43" s="1138" t="s">
        <v>2581</v>
      </c>
      <c r="D43" s="674">
        <v>-42931</v>
      </c>
      <c r="E43" s="839"/>
    </row>
    <row r="44" spans="1:5">
      <c r="A44" s="1462">
        <f t="shared" si="0"/>
        <v>35</v>
      </c>
      <c r="E44" s="839"/>
    </row>
    <row r="45" spans="1:5" ht="15.75">
      <c r="A45" s="1462">
        <f t="shared" si="0"/>
        <v>36</v>
      </c>
      <c r="B45" s="1466" t="s">
        <v>829</v>
      </c>
      <c r="C45" s="1465"/>
      <c r="D45" s="630"/>
      <c r="E45" s="839"/>
    </row>
    <row r="46" spans="1:5">
      <c r="A46" s="1462">
        <f t="shared" si="0"/>
        <v>37</v>
      </c>
      <c r="B46" s="224" t="s">
        <v>830</v>
      </c>
      <c r="C46" s="1138" t="s">
        <v>831</v>
      </c>
      <c r="D46" s="630">
        <v>0</v>
      </c>
      <c r="E46" s="839"/>
    </row>
    <row r="47" spans="1:5">
      <c r="A47" s="1462">
        <f t="shared" si="0"/>
        <v>38</v>
      </c>
      <c r="B47" s="224" t="s">
        <v>832</v>
      </c>
      <c r="C47" s="1138" t="s">
        <v>833</v>
      </c>
      <c r="D47" s="630">
        <v>0</v>
      </c>
      <c r="E47" s="839"/>
    </row>
    <row r="48" spans="1:5">
      <c r="A48" s="1462">
        <f t="shared" si="0"/>
        <v>39</v>
      </c>
      <c r="B48" s="224" t="s">
        <v>834</v>
      </c>
      <c r="C48" s="224" t="s">
        <v>803</v>
      </c>
      <c r="D48" s="1468">
        <f>SUM(D46:D47)</f>
        <v>0</v>
      </c>
      <c r="E48" s="839"/>
    </row>
    <row r="49" spans="1:5" ht="15.75">
      <c r="A49" s="1462">
        <f t="shared" si="0"/>
        <v>40</v>
      </c>
      <c r="B49" s="224"/>
      <c r="C49" s="1472"/>
      <c r="D49" s="630"/>
      <c r="E49" s="839"/>
    </row>
    <row r="50" spans="1:5">
      <c r="A50" s="1462">
        <f t="shared" si="0"/>
        <v>41</v>
      </c>
      <c r="B50" s="1466" t="s">
        <v>835</v>
      </c>
      <c r="C50" s="1138" t="s">
        <v>836</v>
      </c>
      <c r="D50" s="630">
        <v>242470</v>
      </c>
      <c r="E50" s="839"/>
    </row>
    <row r="51" spans="1:5">
      <c r="A51" s="1462">
        <f t="shared" si="0"/>
        <v>42</v>
      </c>
      <c r="B51" s="224"/>
      <c r="C51" s="224"/>
      <c r="D51" s="630"/>
      <c r="E51" s="839"/>
    </row>
    <row r="52" spans="1:5" ht="15.75">
      <c r="A52" s="1462">
        <f t="shared" si="0"/>
        <v>43</v>
      </c>
      <c r="B52" s="1466" t="s">
        <v>837</v>
      </c>
      <c r="C52" s="1472"/>
      <c r="D52" s="630"/>
      <c r="E52" s="839"/>
    </row>
    <row r="53" spans="1:5">
      <c r="A53" s="1462">
        <f t="shared" si="0"/>
        <v>44</v>
      </c>
      <c r="B53" s="224" t="s">
        <v>838</v>
      </c>
      <c r="C53" s="1138" t="s">
        <v>839</v>
      </c>
      <c r="D53" s="630">
        <v>308697688</v>
      </c>
      <c r="E53" s="839"/>
    </row>
    <row r="54" spans="1:5">
      <c r="A54" s="1462">
        <f t="shared" si="0"/>
        <v>45</v>
      </c>
      <c r="B54" s="224" t="s">
        <v>840</v>
      </c>
      <c r="C54" s="1138" t="s">
        <v>841</v>
      </c>
      <c r="D54" s="630">
        <v>384502134</v>
      </c>
      <c r="E54" s="839"/>
    </row>
    <row r="55" spans="1:5">
      <c r="A55" s="1462">
        <f t="shared" si="0"/>
        <v>46</v>
      </c>
      <c r="B55" s="224" t="s">
        <v>842</v>
      </c>
      <c r="C55" s="224" t="s">
        <v>803</v>
      </c>
      <c r="D55" s="1473">
        <f>SUM(D53:D54)</f>
        <v>693199822</v>
      </c>
      <c r="E55" s="839"/>
    </row>
    <row r="56" spans="1:5" ht="15.75">
      <c r="A56" s="1462">
        <f t="shared" si="0"/>
        <v>47</v>
      </c>
      <c r="B56" s="224"/>
      <c r="C56" s="1472"/>
      <c r="D56" s="630"/>
      <c r="E56" s="839"/>
    </row>
    <row r="57" spans="1:5">
      <c r="A57" s="1462">
        <f t="shared" si="0"/>
        <v>48</v>
      </c>
      <c r="B57" s="1466" t="s">
        <v>2576</v>
      </c>
      <c r="C57" s="1138" t="s">
        <v>843</v>
      </c>
      <c r="D57" s="630">
        <v>0</v>
      </c>
      <c r="E57" s="839"/>
    </row>
    <row r="58" spans="1:5">
      <c r="A58" s="1462">
        <f t="shared" si="0"/>
        <v>49</v>
      </c>
      <c r="B58" s="224"/>
      <c r="C58" s="224"/>
      <c r="D58" s="630"/>
      <c r="E58" s="839"/>
    </row>
    <row r="59" spans="1:5">
      <c r="A59" s="1462">
        <f t="shared" si="0"/>
        <v>50</v>
      </c>
      <c r="B59" s="1466" t="s">
        <v>1948</v>
      </c>
      <c r="C59" s="1138" t="s">
        <v>1949</v>
      </c>
      <c r="D59" s="630">
        <v>1239640169</v>
      </c>
      <c r="E59" s="839"/>
    </row>
    <row r="60" spans="1:5">
      <c r="A60" s="1462">
        <f t="shared" si="0"/>
        <v>51</v>
      </c>
      <c r="B60" s="224"/>
      <c r="C60" s="224"/>
      <c r="D60" s="630"/>
    </row>
    <row r="61" spans="1:5">
      <c r="A61" s="1462">
        <f t="shared" si="0"/>
        <v>52</v>
      </c>
      <c r="B61" s="1466" t="s">
        <v>1950</v>
      </c>
      <c r="C61" s="1138" t="s">
        <v>2582</v>
      </c>
      <c r="D61" s="630">
        <v>127172739</v>
      </c>
      <c r="E61" s="630"/>
    </row>
    <row r="64" spans="1:5">
      <c r="A64" s="224"/>
      <c r="B64" s="348"/>
    </row>
    <row r="67" spans="1:3">
      <c r="A67" s="224"/>
      <c r="B67" s="348"/>
    </row>
    <row r="68" spans="1:3">
      <c r="A68" s="224"/>
      <c r="B68" s="348"/>
    </row>
    <row r="69" spans="1:3">
      <c r="A69" s="224"/>
      <c r="B69" s="348"/>
    </row>
    <row r="70" spans="1:3">
      <c r="A70" s="224"/>
      <c r="B70" s="348"/>
    </row>
    <row r="71" spans="1:3">
      <c r="A71" s="224"/>
      <c r="B71" s="348"/>
    </row>
    <row r="75" spans="1:3" ht="15.75">
      <c r="A75" s="224"/>
      <c r="B75" s="1465"/>
      <c r="C75" s="1459"/>
    </row>
    <row r="83" spans="1:3" ht="15.75">
      <c r="A83" s="224"/>
      <c r="B83" s="1466"/>
      <c r="C83" s="1472"/>
    </row>
    <row r="84" spans="1:3" ht="15.75">
      <c r="A84" s="224"/>
      <c r="B84" s="1466"/>
      <c r="C84" s="1472"/>
    </row>
  </sheetData>
  <printOptions horizontalCentered="1" verticalCentered="1"/>
  <pageMargins left="0.5" right="0.5" top="0.5" bottom="0.5" header="0" footer="0"/>
  <pageSetup scale="62"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C80"/>
  <sheetViews>
    <sheetView defaultGridColor="0" colorId="22" zoomScale="85" zoomScaleNormal="70" workbookViewId="0">
      <selection activeCell="B51" sqref="B51"/>
    </sheetView>
  </sheetViews>
  <sheetFormatPr defaultColWidth="9.6640625" defaultRowHeight="15"/>
  <cols>
    <col min="1" max="1" width="6.6640625" style="1" customWidth="1"/>
    <col min="2" max="2" width="86.6640625" style="1" customWidth="1"/>
    <col min="3" max="3" width="16" style="1" customWidth="1"/>
    <col min="4" max="16384" width="9.6640625" style="1"/>
  </cols>
  <sheetData>
    <row r="1" spans="1:3" ht="15.75" thickBot="1">
      <c r="A1" s="2" t="s">
        <v>3113</v>
      </c>
      <c r="C1" s="5"/>
    </row>
    <row r="2" spans="1:3">
      <c r="A2" s="6"/>
      <c r="B2" s="7"/>
      <c r="C2" s="9"/>
    </row>
    <row r="3" spans="1:3" ht="15.75">
      <c r="A3" s="73"/>
      <c r="B3" s="402" t="s">
        <v>178</v>
      </c>
      <c r="C3" s="43"/>
    </row>
    <row r="4" spans="1:3">
      <c r="A4" s="73"/>
      <c r="B4" s="367"/>
      <c r="C4" s="43"/>
    </row>
    <row r="5" spans="1:3">
      <c r="A5" s="73"/>
      <c r="B5" s="1474" t="s">
        <v>179</v>
      </c>
      <c r="C5" s="43"/>
    </row>
    <row r="6" spans="1:3">
      <c r="A6" s="73"/>
      <c r="B6" s="1474" t="s">
        <v>180</v>
      </c>
      <c r="C6" s="43"/>
    </row>
    <row r="7" spans="1:3">
      <c r="A7" s="73"/>
      <c r="B7" s="1474" t="s">
        <v>181</v>
      </c>
      <c r="C7" s="43"/>
    </row>
    <row r="8" spans="1:3">
      <c r="A8" s="73"/>
      <c r="B8" s="1474" t="s">
        <v>182</v>
      </c>
      <c r="C8" s="43"/>
    </row>
    <row r="9" spans="1:3">
      <c r="A9" s="73"/>
      <c r="B9" s="1475" t="s">
        <v>183</v>
      </c>
      <c r="C9" s="43"/>
    </row>
    <row r="10" spans="1:3">
      <c r="A10" s="73"/>
      <c r="B10" s="1475" t="s">
        <v>184</v>
      </c>
      <c r="C10" s="43"/>
    </row>
    <row r="11" spans="1:3">
      <c r="A11" s="73"/>
      <c r="B11" s="1476"/>
      <c r="C11" s="43"/>
    </row>
    <row r="12" spans="1:3">
      <c r="A12" s="73"/>
      <c r="C12" s="43"/>
    </row>
    <row r="13" spans="1:3">
      <c r="A13" s="73"/>
      <c r="B13" s="1477" t="s">
        <v>2611</v>
      </c>
      <c r="C13" s="108"/>
    </row>
    <row r="14" spans="1:3">
      <c r="A14" s="73"/>
      <c r="B14" s="1478" t="s">
        <v>13</v>
      </c>
      <c r="C14" s="108"/>
    </row>
    <row r="15" spans="1:3">
      <c r="A15" s="73"/>
      <c r="B15" s="1477" t="s">
        <v>2612</v>
      </c>
      <c r="C15" s="108"/>
    </row>
    <row r="16" spans="1:3">
      <c r="A16" s="73"/>
      <c r="B16" s="106"/>
      <c r="C16" s="108"/>
    </row>
    <row r="17" spans="1:3">
      <c r="A17" s="73"/>
      <c r="B17" s="1479" t="s">
        <v>2613</v>
      </c>
      <c r="C17" s="108"/>
    </row>
    <row r="18" spans="1:3">
      <c r="A18" s="73"/>
      <c r="B18" s="106"/>
      <c r="C18" s="108"/>
    </row>
    <row r="19" spans="1:3">
      <c r="A19" s="73"/>
      <c r="B19" s="1480" t="s">
        <v>3111</v>
      </c>
      <c r="C19" s="108"/>
    </row>
    <row r="20" spans="1:3">
      <c r="A20" s="73"/>
      <c r="B20" s="1481" t="s">
        <v>185</v>
      </c>
      <c r="C20" s="108"/>
    </row>
    <row r="21" spans="1:3">
      <c r="A21" s="73"/>
      <c r="B21" s="106"/>
      <c r="C21" s="108"/>
    </row>
    <row r="22" spans="1:3">
      <c r="A22" s="73"/>
      <c r="B22" s="1435"/>
      <c r="C22" s="108"/>
    </row>
    <row r="23" spans="1:3">
      <c r="A23" s="73"/>
      <c r="B23" s="106"/>
      <c r="C23" s="108"/>
    </row>
    <row r="24" spans="1:3">
      <c r="A24" s="73"/>
      <c r="B24" s="1480" t="s">
        <v>186</v>
      </c>
      <c r="C24" s="108"/>
    </row>
    <row r="25" spans="1:3">
      <c r="A25" s="73"/>
      <c r="B25" s="106"/>
      <c r="C25" s="108"/>
    </row>
    <row r="26" spans="1:3">
      <c r="A26" s="73"/>
      <c r="B26" s="1480" t="s">
        <v>2614</v>
      </c>
      <c r="C26" s="108"/>
    </row>
    <row r="27" spans="1:3">
      <c r="A27" s="73"/>
      <c r="B27" s="1482" t="s">
        <v>187</v>
      </c>
      <c r="C27" s="108"/>
    </row>
    <row r="28" spans="1:3">
      <c r="A28" s="73"/>
      <c r="B28" s="106"/>
      <c r="C28" s="108"/>
    </row>
    <row r="29" spans="1:3">
      <c r="A29" s="73"/>
      <c r="B29" s="1435"/>
      <c r="C29" s="108"/>
    </row>
    <row r="30" spans="1:3">
      <c r="A30" s="73"/>
      <c r="B30" s="106"/>
      <c r="C30" s="108"/>
    </row>
    <row r="31" spans="1:3">
      <c r="A31" s="73"/>
      <c r="B31" s="1480" t="s">
        <v>188</v>
      </c>
      <c r="C31" s="108"/>
    </row>
    <row r="32" spans="1:3">
      <c r="A32" s="73"/>
      <c r="B32" s="106"/>
      <c r="C32" s="108"/>
    </row>
    <row r="33" spans="1:3">
      <c r="A33" s="73"/>
      <c r="B33" s="1480" t="s">
        <v>2615</v>
      </c>
      <c r="C33" s="108"/>
    </row>
    <row r="34" spans="1:3">
      <c r="A34" s="73"/>
      <c r="B34" s="1477"/>
      <c r="C34" s="108"/>
    </row>
    <row r="35" spans="1:3">
      <c r="A35" s="73"/>
      <c r="B35" s="1435"/>
      <c r="C35" s="108"/>
    </row>
    <row r="36" spans="1:3">
      <c r="A36" s="73"/>
      <c r="B36" s="106"/>
      <c r="C36" s="108"/>
    </row>
    <row r="37" spans="1:3">
      <c r="A37" s="73"/>
      <c r="B37" s="106"/>
      <c r="C37" s="108"/>
    </row>
    <row r="38" spans="1:3">
      <c r="A38" s="73"/>
      <c r="B38" s="1435"/>
      <c r="C38" s="108"/>
    </row>
    <row r="39" spans="1:3">
      <c r="A39" s="73"/>
      <c r="B39" s="106"/>
      <c r="C39" s="108"/>
    </row>
    <row r="40" spans="1:3">
      <c r="A40" s="73"/>
      <c r="B40" s="106"/>
      <c r="C40" s="108"/>
    </row>
    <row r="41" spans="1:3">
      <c r="A41" s="73"/>
      <c r="B41" s="1435"/>
      <c r="C41" s="108"/>
    </row>
    <row r="42" spans="1:3">
      <c r="A42" s="73"/>
      <c r="B42" s="106"/>
      <c r="C42" s="108"/>
    </row>
    <row r="43" spans="1:3">
      <c r="A43" s="73"/>
      <c r="B43" s="106"/>
      <c r="C43" s="108"/>
    </row>
    <row r="44" spans="1:3">
      <c r="A44" s="73"/>
      <c r="B44" s="1483" t="s">
        <v>11</v>
      </c>
      <c r="C44" s="108"/>
    </row>
    <row r="45" spans="1:3">
      <c r="A45" s="73"/>
      <c r="B45" s="1479" t="s">
        <v>189</v>
      </c>
      <c r="C45" s="108"/>
    </row>
    <row r="46" spans="1:3">
      <c r="A46" s="73"/>
      <c r="B46" s="106"/>
      <c r="C46" s="108"/>
    </row>
    <row r="47" spans="1:3">
      <c r="A47" s="73"/>
      <c r="B47" s="1480" t="s">
        <v>190</v>
      </c>
      <c r="C47" s="108"/>
    </row>
    <row r="48" spans="1:3">
      <c r="A48" s="73"/>
      <c r="B48" s="106"/>
      <c r="C48" s="108"/>
    </row>
    <row r="49" spans="1:3">
      <c r="A49" s="73"/>
      <c r="B49" s="106"/>
      <c r="C49" s="108"/>
    </row>
    <row r="50" spans="1:3">
      <c r="A50" s="73"/>
      <c r="B50" s="1478" t="s">
        <v>3015</v>
      </c>
      <c r="C50" s="108"/>
    </row>
    <row r="51" spans="1:3">
      <c r="A51" s="73"/>
      <c r="B51" s="106"/>
      <c r="C51" s="108"/>
    </row>
    <row r="52" spans="1:3">
      <c r="A52" s="73"/>
      <c r="B52" s="1480" t="s">
        <v>3115</v>
      </c>
      <c r="C52" s="108"/>
    </row>
    <row r="53" spans="1:3">
      <c r="A53" s="73"/>
      <c r="B53" s="106"/>
      <c r="C53" s="108"/>
    </row>
    <row r="54" spans="1:3">
      <c r="A54" s="73"/>
      <c r="B54" s="1482" t="s">
        <v>191</v>
      </c>
      <c r="C54" s="108"/>
    </row>
    <row r="55" spans="1:3">
      <c r="A55" s="73"/>
      <c r="B55" s="106" t="s">
        <v>12</v>
      </c>
      <c r="C55" s="108"/>
    </row>
    <row r="56" spans="1:3">
      <c r="A56" s="73"/>
      <c r="B56" s="1482" t="s">
        <v>192</v>
      </c>
      <c r="C56" s="108"/>
    </row>
    <row r="57" spans="1:3" ht="15.75" thickBot="1">
      <c r="A57" s="74"/>
      <c r="B57" s="110"/>
      <c r="C57" s="112"/>
    </row>
    <row r="58" spans="1:3">
      <c r="A58" s="73"/>
      <c r="B58" s="1484" t="s">
        <v>193</v>
      </c>
      <c r="C58" s="108"/>
    </row>
    <row r="59" spans="1:3">
      <c r="A59" s="73"/>
      <c r="B59" s="106"/>
      <c r="C59" s="108"/>
    </row>
    <row r="60" spans="1:3">
      <c r="A60" s="73"/>
      <c r="B60" s="1482" t="s">
        <v>194</v>
      </c>
      <c r="C60" s="108"/>
    </row>
    <row r="61" spans="1:3">
      <c r="A61" s="73"/>
      <c r="B61" s="1482" t="s">
        <v>195</v>
      </c>
      <c r="C61" s="108"/>
    </row>
    <row r="62" spans="1:3">
      <c r="A62" s="73"/>
      <c r="B62" s="1482" t="s">
        <v>196</v>
      </c>
      <c r="C62" s="108"/>
    </row>
    <row r="63" spans="1:3" ht="15.75" thickBot="1">
      <c r="A63" s="74"/>
      <c r="B63" s="110"/>
      <c r="C63" s="112"/>
    </row>
    <row r="64" spans="1:3">
      <c r="A64" s="13"/>
      <c r="B64" s="1485" t="s">
        <v>197</v>
      </c>
      <c r="C64" s="13"/>
    </row>
    <row r="72" spans="2:2">
      <c r="B72" s="113"/>
    </row>
    <row r="73" spans="2:2" ht="18">
      <c r="B73" s="1486"/>
    </row>
    <row r="74" spans="2:2">
      <c r="B74" s="4"/>
    </row>
    <row r="75" spans="2:2">
      <c r="B75" s="4"/>
    </row>
    <row r="76" spans="2:2">
      <c r="B76" s="4"/>
    </row>
    <row r="77" spans="2:2">
      <c r="B77" s="4"/>
    </row>
    <row r="78" spans="2:2">
      <c r="B78" s="4"/>
    </row>
    <row r="79" spans="2:2" ht="18">
      <c r="B79" s="1486"/>
    </row>
    <row r="80" spans="2:2">
      <c r="B80" s="4"/>
    </row>
  </sheetData>
  <printOptions horizontalCentered="1" verticalCentered="1"/>
  <pageMargins left="0.7" right="0.7" top="0.75" bottom="0.75" header="0.3" footer="0.3"/>
  <pageSetup scale="63" orientation="portrait" r:id="rId1"/>
  <headerFooter alignWithMargins="0"/>
  <rowBreaks count="1" manualBreakCount="1">
    <brk id="65"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V263"/>
  <sheetViews>
    <sheetView defaultGridColor="0" topLeftCell="A229" colorId="22" zoomScale="70" zoomScaleNormal="70" zoomScaleSheetLayoutView="70" workbookViewId="0">
      <selection activeCell="C205" sqref="C205"/>
    </sheetView>
  </sheetViews>
  <sheetFormatPr defaultColWidth="9.6640625" defaultRowHeight="15"/>
  <cols>
    <col min="1" max="1" width="48.33203125" style="1" customWidth="1"/>
    <col min="2" max="2" width="34.44140625" style="1" customWidth="1"/>
    <col min="3" max="3" width="19.44140625" style="1" customWidth="1"/>
    <col min="4" max="16384" width="9.6640625" style="1"/>
  </cols>
  <sheetData>
    <row r="1" spans="1:6" ht="15.75">
      <c r="A1" s="1487" t="s">
        <v>1951</v>
      </c>
      <c r="B1" s="1487"/>
      <c r="C1" s="1487"/>
      <c r="D1" s="1472"/>
      <c r="E1" s="1472"/>
      <c r="F1" s="1488"/>
    </row>
    <row r="2" spans="1:6" ht="15.75">
      <c r="A2" s="1487"/>
      <c r="B2" s="1487"/>
      <c r="C2" s="1487"/>
      <c r="D2" s="1472"/>
      <c r="E2" s="1472"/>
    </row>
    <row r="3" spans="1:6" ht="15.75">
      <c r="A3" s="1487" t="s">
        <v>1735</v>
      </c>
      <c r="B3" s="1488"/>
      <c r="C3" s="1487"/>
      <c r="D3" s="1472"/>
      <c r="E3" s="1472"/>
    </row>
    <row r="4" spans="1:6" ht="15.75">
      <c r="A4" s="1487" t="s">
        <v>1952</v>
      </c>
      <c r="B4" s="1488"/>
      <c r="C4" s="1487"/>
      <c r="D4" s="1472"/>
      <c r="E4" s="1472"/>
    </row>
    <row r="5" spans="1:6" ht="15.75">
      <c r="A5" s="1489" t="s">
        <v>1953</v>
      </c>
      <c r="B5" s="1488"/>
      <c r="C5" s="1487"/>
      <c r="D5" s="1472"/>
      <c r="E5" s="1472"/>
    </row>
    <row r="6" spans="1:6" ht="15.75">
      <c r="A6" s="1472"/>
      <c r="B6" s="224"/>
      <c r="C6" s="1472"/>
      <c r="D6" s="1472"/>
      <c r="E6" s="1472"/>
    </row>
    <row r="7" spans="1:6" ht="15.75">
      <c r="A7" s="1472"/>
      <c r="B7" s="224"/>
      <c r="C7" s="1472"/>
      <c r="D7" s="1472"/>
      <c r="E7" s="1472"/>
    </row>
    <row r="9" spans="1:6" ht="18">
      <c r="A9" s="1490" t="s">
        <v>1954</v>
      </c>
      <c r="B9" s="1488"/>
      <c r="C9" s="1488"/>
    </row>
    <row r="13" spans="1:6" ht="15.75">
      <c r="A13" s="224"/>
      <c r="B13" s="1463" t="s">
        <v>1955</v>
      </c>
    </row>
    <row r="14" spans="1:6" ht="15.75">
      <c r="A14" s="224"/>
      <c r="B14" s="1463" t="s">
        <v>1020</v>
      </c>
      <c r="C14" s="1465" t="str">
        <f>'Data Sheet'!$C$38</f>
        <v>December 31, 2016</v>
      </c>
    </row>
    <row r="15" spans="1:6" ht="15.75">
      <c r="A15" s="1463" t="s">
        <v>1956</v>
      </c>
      <c r="B15" s="1465"/>
      <c r="C15" s="1465"/>
    </row>
    <row r="16" spans="1:6" ht="15.75">
      <c r="A16" s="1491" t="s">
        <v>2492</v>
      </c>
      <c r="B16" s="1492"/>
      <c r="C16" s="1492"/>
    </row>
    <row r="17" spans="1:256">
      <c r="A17" s="1138" t="s">
        <v>749</v>
      </c>
      <c r="B17" s="1493" t="s">
        <v>2540</v>
      </c>
      <c r="C17" s="1494">
        <f>'64'!C29</f>
        <v>842431711</v>
      </c>
      <c r="D17" s="1138"/>
      <c r="E17" s="1138"/>
      <c r="F17" s="1138"/>
      <c r="G17" s="1138"/>
      <c r="H17" s="1138"/>
      <c r="I17" s="1138"/>
      <c r="J17" s="1138"/>
      <c r="K17" s="1138"/>
      <c r="L17" s="1138"/>
      <c r="M17" s="1138"/>
      <c r="N17" s="1138"/>
      <c r="O17" s="1138"/>
      <c r="P17" s="1138"/>
      <c r="Q17" s="1138"/>
      <c r="R17" s="1138"/>
      <c r="S17" s="1138"/>
      <c r="T17" s="1138"/>
      <c r="U17" s="1138"/>
      <c r="V17" s="1138"/>
      <c r="W17" s="1138"/>
      <c r="X17" s="1138"/>
      <c r="Y17" s="1138"/>
      <c r="Z17" s="1138"/>
      <c r="AA17" s="1138"/>
      <c r="AB17" s="1138"/>
      <c r="AC17" s="1138"/>
      <c r="AD17" s="1138"/>
      <c r="AE17" s="1138"/>
      <c r="AF17" s="1138"/>
      <c r="AG17" s="1138"/>
      <c r="AH17" s="1138"/>
      <c r="AI17" s="1138"/>
      <c r="AJ17" s="1138"/>
      <c r="AK17" s="1138"/>
      <c r="AL17" s="1138"/>
      <c r="AM17" s="1138"/>
      <c r="AN17" s="1138"/>
      <c r="AO17" s="1138"/>
      <c r="AP17" s="1138"/>
      <c r="AQ17" s="1138"/>
      <c r="AR17" s="1138"/>
      <c r="AS17" s="1138"/>
      <c r="AT17" s="1138"/>
      <c r="AU17" s="1138"/>
      <c r="AV17" s="1138"/>
      <c r="AW17" s="1138"/>
      <c r="AX17" s="1138"/>
      <c r="AY17" s="1138"/>
      <c r="AZ17" s="1138"/>
      <c r="BA17" s="1138"/>
      <c r="BB17" s="1138"/>
      <c r="BC17" s="1138"/>
      <c r="BD17" s="1138"/>
      <c r="BE17" s="1138"/>
      <c r="BF17" s="1138"/>
      <c r="BG17" s="1138"/>
      <c r="BH17" s="1138"/>
      <c r="BI17" s="1138"/>
      <c r="BJ17" s="1138"/>
      <c r="BK17" s="1138"/>
      <c r="BL17" s="1138"/>
      <c r="BM17" s="1138"/>
      <c r="BN17" s="1138"/>
      <c r="BO17" s="1138"/>
      <c r="BP17" s="1138"/>
      <c r="BQ17" s="1138"/>
      <c r="BR17" s="1138"/>
      <c r="BS17" s="1138"/>
      <c r="BT17" s="1138"/>
      <c r="BU17" s="1138"/>
      <c r="BV17" s="1138"/>
      <c r="BW17" s="1138"/>
      <c r="BX17" s="1138"/>
      <c r="BY17" s="1138"/>
      <c r="BZ17" s="1138"/>
      <c r="CA17" s="1138"/>
      <c r="CB17" s="1138"/>
      <c r="CC17" s="1138"/>
      <c r="CD17" s="1138"/>
      <c r="CE17" s="1138"/>
      <c r="CF17" s="1138"/>
      <c r="CG17" s="1138"/>
      <c r="CH17" s="1138"/>
      <c r="CI17" s="1138"/>
      <c r="CJ17" s="1138"/>
      <c r="CK17" s="1138"/>
      <c r="CL17" s="1138"/>
      <c r="CM17" s="1138"/>
      <c r="CN17" s="1138"/>
      <c r="CO17" s="1138"/>
      <c r="CP17" s="1138"/>
      <c r="CQ17" s="1138"/>
      <c r="CR17" s="1138"/>
      <c r="CS17" s="1138"/>
      <c r="CT17" s="1138"/>
      <c r="CU17" s="1138"/>
      <c r="CV17" s="1138"/>
      <c r="CW17" s="1138"/>
      <c r="CX17" s="1138"/>
      <c r="CY17" s="1138"/>
      <c r="CZ17" s="1138"/>
      <c r="DA17" s="1138"/>
      <c r="DB17" s="1138"/>
      <c r="DC17" s="1138"/>
      <c r="DD17" s="1138"/>
      <c r="DE17" s="1138"/>
      <c r="DF17" s="1138"/>
      <c r="DG17" s="1138"/>
      <c r="DH17" s="1138"/>
      <c r="DI17" s="1138"/>
      <c r="DJ17" s="1138"/>
      <c r="DK17" s="1138"/>
      <c r="DL17" s="1138"/>
      <c r="DM17" s="1138"/>
      <c r="DN17" s="1138"/>
      <c r="DO17" s="1138"/>
      <c r="DP17" s="1138"/>
      <c r="DQ17" s="1138"/>
      <c r="DR17" s="1138"/>
      <c r="DS17" s="1138"/>
      <c r="DT17" s="1138"/>
      <c r="DU17" s="1138"/>
      <c r="DV17" s="1138"/>
      <c r="DW17" s="1138"/>
      <c r="DX17" s="1138"/>
      <c r="DY17" s="1138"/>
      <c r="DZ17" s="1138"/>
      <c r="EA17" s="1138"/>
      <c r="EB17" s="1138"/>
      <c r="EC17" s="1138"/>
      <c r="ED17" s="1138"/>
      <c r="EE17" s="1138"/>
      <c r="EF17" s="1138"/>
      <c r="EG17" s="1138"/>
      <c r="EH17" s="1138"/>
      <c r="EI17" s="1138"/>
      <c r="EJ17" s="1138"/>
      <c r="EK17" s="1138"/>
      <c r="EL17" s="1138"/>
      <c r="EM17" s="1138"/>
      <c r="EN17" s="1138"/>
      <c r="EO17" s="1138"/>
      <c r="EP17" s="1138"/>
      <c r="EQ17" s="1138"/>
      <c r="ER17" s="1138"/>
      <c r="ES17" s="1138"/>
      <c r="ET17" s="1138"/>
      <c r="EU17" s="1138"/>
      <c r="EV17" s="1138"/>
      <c r="EW17" s="1138"/>
      <c r="EX17" s="1138"/>
      <c r="EY17" s="1138"/>
      <c r="EZ17" s="1138"/>
      <c r="FA17" s="1138"/>
      <c r="FB17" s="1138"/>
      <c r="FC17" s="1138"/>
      <c r="FD17" s="1138"/>
      <c r="FE17" s="1138"/>
      <c r="FF17" s="1138"/>
      <c r="FG17" s="1138"/>
      <c r="FH17" s="1138"/>
      <c r="FI17" s="1138"/>
      <c r="FJ17" s="1138"/>
      <c r="FK17" s="1138"/>
      <c r="FL17" s="1138"/>
      <c r="FM17" s="1138"/>
      <c r="FN17" s="1138"/>
      <c r="FO17" s="1138"/>
      <c r="FP17" s="1138"/>
      <c r="FQ17" s="1138"/>
      <c r="FR17" s="1138"/>
      <c r="FS17" s="1138"/>
      <c r="FT17" s="1138"/>
      <c r="FU17" s="1138"/>
      <c r="FV17" s="1138"/>
      <c r="FW17" s="1138"/>
      <c r="FX17" s="1138"/>
      <c r="FY17" s="1138"/>
      <c r="FZ17" s="1138"/>
      <c r="GA17" s="1138"/>
      <c r="GB17" s="1138"/>
      <c r="GC17" s="1138"/>
      <c r="GD17" s="1138"/>
      <c r="GE17" s="1138"/>
      <c r="GF17" s="1138"/>
      <c r="GG17" s="1138"/>
      <c r="GH17" s="1138"/>
      <c r="GI17" s="1138"/>
      <c r="GJ17" s="1138"/>
      <c r="GK17" s="1138"/>
      <c r="GL17" s="1138"/>
      <c r="GM17" s="1138"/>
      <c r="GN17" s="1138"/>
      <c r="GO17" s="1138"/>
      <c r="GP17" s="1138"/>
      <c r="GQ17" s="1138"/>
      <c r="GR17" s="1138"/>
      <c r="GS17" s="1138"/>
      <c r="GT17" s="1138"/>
      <c r="GU17" s="1138"/>
      <c r="GV17" s="1138"/>
      <c r="GW17" s="1138"/>
      <c r="GX17" s="1138"/>
      <c r="GY17" s="1138"/>
      <c r="GZ17" s="1138"/>
      <c r="HA17" s="1138"/>
      <c r="HB17" s="1138"/>
      <c r="HC17" s="1138"/>
      <c r="HD17" s="1138"/>
      <c r="HE17" s="1138"/>
      <c r="HF17" s="1138"/>
      <c r="HG17" s="1138"/>
      <c r="HH17" s="1138"/>
      <c r="HI17" s="1138"/>
      <c r="HJ17" s="1138"/>
      <c r="HK17" s="1138"/>
      <c r="HL17" s="1138"/>
      <c r="HM17" s="1138"/>
      <c r="HN17" s="1138"/>
      <c r="HO17" s="1138"/>
      <c r="HP17" s="1138"/>
      <c r="HQ17" s="1138"/>
      <c r="HR17" s="1138"/>
      <c r="HS17" s="1138"/>
      <c r="HT17" s="1138"/>
      <c r="HU17" s="1138"/>
      <c r="HV17" s="1138"/>
      <c r="HW17" s="1138"/>
      <c r="HX17" s="1138"/>
      <c r="HY17" s="1138"/>
      <c r="HZ17" s="1138"/>
      <c r="IA17" s="1138"/>
      <c r="IB17" s="1138"/>
      <c r="IC17" s="1138"/>
      <c r="ID17" s="1138"/>
      <c r="IE17" s="1138"/>
      <c r="IF17" s="1138"/>
      <c r="IG17" s="1138"/>
      <c r="IH17" s="1138"/>
      <c r="II17" s="1138"/>
      <c r="IJ17" s="1138"/>
      <c r="IK17" s="1138"/>
      <c r="IL17" s="1138"/>
      <c r="IM17" s="1138"/>
      <c r="IN17" s="1138"/>
      <c r="IO17" s="1138"/>
      <c r="IP17" s="1138"/>
      <c r="IQ17" s="1138"/>
      <c r="IR17" s="1138"/>
      <c r="IS17" s="1138"/>
      <c r="IT17" s="1138"/>
      <c r="IU17" s="1138"/>
      <c r="IV17" s="1138"/>
    </row>
    <row r="18" spans="1:256">
      <c r="A18" s="1138" t="s">
        <v>1957</v>
      </c>
      <c r="B18" s="1493" t="s">
        <v>2541</v>
      </c>
      <c r="C18" s="1495">
        <f>'64'!C31</f>
        <v>89409569</v>
      </c>
      <c r="D18" s="1138"/>
      <c r="E18" s="1138"/>
      <c r="F18" s="1138"/>
      <c r="G18" s="1138"/>
      <c r="H18" s="1138"/>
      <c r="I18" s="1138"/>
      <c r="J18" s="1138"/>
      <c r="K18" s="1138"/>
      <c r="L18" s="1138"/>
      <c r="M18" s="1138"/>
      <c r="N18" s="1138"/>
      <c r="O18" s="1138"/>
      <c r="P18" s="1138"/>
      <c r="Q18" s="1138"/>
      <c r="R18" s="1138"/>
      <c r="S18" s="1138"/>
      <c r="T18" s="1138"/>
      <c r="U18" s="1138"/>
      <c r="V18" s="1138"/>
      <c r="W18" s="1138"/>
      <c r="X18" s="1138"/>
      <c r="Y18" s="1138"/>
      <c r="Z18" s="1138"/>
      <c r="AA18" s="1138"/>
      <c r="AB18" s="1138"/>
      <c r="AC18" s="1138"/>
      <c r="AD18" s="1138"/>
      <c r="AE18" s="1138"/>
      <c r="AF18" s="1138"/>
      <c r="AG18" s="1138"/>
      <c r="AH18" s="1138"/>
      <c r="AI18" s="1138"/>
      <c r="AJ18" s="1138"/>
      <c r="AK18" s="1138"/>
      <c r="AL18" s="1138"/>
      <c r="AM18" s="1138"/>
      <c r="AN18" s="1138"/>
      <c r="AO18" s="1138"/>
      <c r="AP18" s="1138"/>
      <c r="AQ18" s="1138"/>
      <c r="AR18" s="1138"/>
      <c r="AS18" s="1138"/>
      <c r="AT18" s="1138"/>
      <c r="AU18" s="1138"/>
      <c r="AV18" s="1138"/>
      <c r="AW18" s="1138"/>
      <c r="AX18" s="1138"/>
      <c r="AY18" s="1138"/>
      <c r="AZ18" s="1138"/>
      <c r="BA18" s="1138"/>
      <c r="BB18" s="1138"/>
      <c r="BC18" s="1138"/>
      <c r="BD18" s="1138"/>
      <c r="BE18" s="1138"/>
      <c r="BF18" s="1138"/>
      <c r="BG18" s="1138"/>
      <c r="BH18" s="1138"/>
      <c r="BI18" s="1138"/>
      <c r="BJ18" s="1138"/>
      <c r="BK18" s="1138"/>
      <c r="BL18" s="1138"/>
      <c r="BM18" s="1138"/>
      <c r="BN18" s="1138"/>
      <c r="BO18" s="1138"/>
      <c r="BP18" s="1138"/>
      <c r="BQ18" s="1138"/>
      <c r="BR18" s="1138"/>
      <c r="BS18" s="1138"/>
      <c r="BT18" s="1138"/>
      <c r="BU18" s="1138"/>
      <c r="BV18" s="1138"/>
      <c r="BW18" s="1138"/>
      <c r="BX18" s="1138"/>
      <c r="BY18" s="1138"/>
      <c r="BZ18" s="1138"/>
      <c r="CA18" s="1138"/>
      <c r="CB18" s="1138"/>
      <c r="CC18" s="1138"/>
      <c r="CD18" s="1138"/>
      <c r="CE18" s="1138"/>
      <c r="CF18" s="1138"/>
      <c r="CG18" s="1138"/>
      <c r="CH18" s="1138"/>
      <c r="CI18" s="1138"/>
      <c r="CJ18" s="1138"/>
      <c r="CK18" s="1138"/>
      <c r="CL18" s="1138"/>
      <c r="CM18" s="1138"/>
      <c r="CN18" s="1138"/>
      <c r="CO18" s="1138"/>
      <c r="CP18" s="1138"/>
      <c r="CQ18" s="1138"/>
      <c r="CR18" s="1138"/>
      <c r="CS18" s="1138"/>
      <c r="CT18" s="1138"/>
      <c r="CU18" s="1138"/>
      <c r="CV18" s="1138"/>
      <c r="CW18" s="1138"/>
      <c r="CX18" s="1138"/>
      <c r="CY18" s="1138"/>
      <c r="CZ18" s="1138"/>
      <c r="DA18" s="1138"/>
      <c r="DB18" s="1138"/>
      <c r="DC18" s="1138"/>
      <c r="DD18" s="1138"/>
      <c r="DE18" s="1138"/>
      <c r="DF18" s="1138"/>
      <c r="DG18" s="1138"/>
      <c r="DH18" s="1138"/>
      <c r="DI18" s="1138"/>
      <c r="DJ18" s="1138"/>
      <c r="DK18" s="1138"/>
      <c r="DL18" s="1138"/>
      <c r="DM18" s="1138"/>
      <c r="DN18" s="1138"/>
      <c r="DO18" s="1138"/>
      <c r="DP18" s="1138"/>
      <c r="DQ18" s="1138"/>
      <c r="DR18" s="1138"/>
      <c r="DS18" s="1138"/>
      <c r="DT18" s="1138"/>
      <c r="DU18" s="1138"/>
      <c r="DV18" s="1138"/>
      <c r="DW18" s="1138"/>
      <c r="DX18" s="1138"/>
      <c r="DY18" s="1138"/>
      <c r="DZ18" s="1138"/>
      <c r="EA18" s="1138"/>
      <c r="EB18" s="1138"/>
      <c r="EC18" s="1138"/>
      <c r="ED18" s="1138"/>
      <c r="EE18" s="1138"/>
      <c r="EF18" s="1138"/>
      <c r="EG18" s="1138"/>
      <c r="EH18" s="1138"/>
      <c r="EI18" s="1138"/>
      <c r="EJ18" s="1138"/>
      <c r="EK18" s="1138"/>
      <c r="EL18" s="1138"/>
      <c r="EM18" s="1138"/>
      <c r="EN18" s="1138"/>
      <c r="EO18" s="1138"/>
      <c r="EP18" s="1138"/>
      <c r="EQ18" s="1138"/>
      <c r="ER18" s="1138"/>
      <c r="ES18" s="1138"/>
      <c r="ET18" s="1138"/>
      <c r="EU18" s="1138"/>
      <c r="EV18" s="1138"/>
      <c r="EW18" s="1138"/>
      <c r="EX18" s="1138"/>
      <c r="EY18" s="1138"/>
      <c r="EZ18" s="1138"/>
      <c r="FA18" s="1138"/>
      <c r="FB18" s="1138"/>
      <c r="FC18" s="1138"/>
      <c r="FD18" s="1138"/>
      <c r="FE18" s="1138"/>
      <c r="FF18" s="1138"/>
      <c r="FG18" s="1138"/>
      <c r="FH18" s="1138"/>
      <c r="FI18" s="1138"/>
      <c r="FJ18" s="1138"/>
      <c r="FK18" s="1138"/>
      <c r="FL18" s="1138"/>
      <c r="FM18" s="1138"/>
      <c r="FN18" s="1138"/>
      <c r="FO18" s="1138"/>
      <c r="FP18" s="1138"/>
      <c r="FQ18" s="1138"/>
      <c r="FR18" s="1138"/>
      <c r="FS18" s="1138"/>
      <c r="FT18" s="1138"/>
      <c r="FU18" s="1138"/>
      <c r="FV18" s="1138"/>
      <c r="FW18" s="1138"/>
      <c r="FX18" s="1138"/>
      <c r="FY18" s="1138"/>
      <c r="FZ18" s="1138"/>
      <c r="GA18" s="1138"/>
      <c r="GB18" s="1138"/>
      <c r="GC18" s="1138"/>
      <c r="GD18" s="1138"/>
      <c r="GE18" s="1138"/>
      <c r="GF18" s="1138"/>
      <c r="GG18" s="1138"/>
      <c r="GH18" s="1138"/>
      <c r="GI18" s="1138"/>
      <c r="GJ18" s="1138"/>
      <c r="GK18" s="1138"/>
      <c r="GL18" s="1138"/>
      <c r="GM18" s="1138"/>
      <c r="GN18" s="1138"/>
      <c r="GO18" s="1138"/>
      <c r="GP18" s="1138"/>
      <c r="GQ18" s="1138"/>
      <c r="GR18" s="1138"/>
      <c r="GS18" s="1138"/>
      <c r="GT18" s="1138"/>
      <c r="GU18" s="1138"/>
      <c r="GV18" s="1138"/>
      <c r="GW18" s="1138"/>
      <c r="GX18" s="1138"/>
      <c r="GY18" s="1138"/>
      <c r="GZ18" s="1138"/>
      <c r="HA18" s="1138"/>
      <c r="HB18" s="1138"/>
      <c r="HC18" s="1138"/>
      <c r="HD18" s="1138"/>
      <c r="HE18" s="1138"/>
      <c r="HF18" s="1138"/>
      <c r="HG18" s="1138"/>
      <c r="HH18" s="1138"/>
      <c r="HI18" s="1138"/>
      <c r="HJ18" s="1138"/>
      <c r="HK18" s="1138"/>
      <c r="HL18" s="1138"/>
      <c r="HM18" s="1138"/>
      <c r="HN18" s="1138"/>
      <c r="HO18" s="1138"/>
      <c r="HP18" s="1138"/>
      <c r="HQ18" s="1138"/>
      <c r="HR18" s="1138"/>
      <c r="HS18" s="1138"/>
      <c r="HT18" s="1138"/>
      <c r="HU18" s="1138"/>
      <c r="HV18" s="1138"/>
      <c r="HW18" s="1138"/>
      <c r="HX18" s="1138"/>
      <c r="HY18" s="1138"/>
      <c r="HZ18" s="1138"/>
      <c r="IA18" s="1138"/>
      <c r="IB18" s="1138"/>
      <c r="IC18" s="1138"/>
      <c r="ID18" s="1138"/>
      <c r="IE18" s="1138"/>
      <c r="IF18" s="1138"/>
      <c r="IG18" s="1138"/>
      <c r="IH18" s="1138"/>
      <c r="II18" s="1138"/>
      <c r="IJ18" s="1138"/>
      <c r="IK18" s="1138"/>
      <c r="IL18" s="1138"/>
      <c r="IM18" s="1138"/>
      <c r="IN18" s="1138"/>
      <c r="IO18" s="1138"/>
      <c r="IP18" s="1138"/>
      <c r="IQ18" s="1138"/>
      <c r="IR18" s="1138"/>
      <c r="IS18" s="1138"/>
      <c r="IT18" s="1138"/>
      <c r="IU18" s="1138"/>
      <c r="IV18" s="1138"/>
    </row>
    <row r="19" spans="1:256">
      <c r="A19" s="1138" t="s">
        <v>1958</v>
      </c>
      <c r="B19" s="1493" t="s">
        <v>2542</v>
      </c>
      <c r="C19" s="1495">
        <f>'64'!C32</f>
        <v>12022711</v>
      </c>
      <c r="D19" s="1138"/>
      <c r="E19" s="1138"/>
      <c r="F19" s="1138"/>
      <c r="G19" s="1138"/>
      <c r="H19" s="1138"/>
      <c r="I19" s="1138"/>
      <c r="J19" s="1138"/>
      <c r="K19" s="1138"/>
      <c r="L19" s="1138"/>
      <c r="M19" s="1138"/>
      <c r="N19" s="1138"/>
      <c r="O19" s="1138"/>
      <c r="P19" s="1138"/>
      <c r="Q19" s="1138"/>
      <c r="R19" s="1138"/>
      <c r="S19" s="1138"/>
      <c r="T19" s="1138"/>
      <c r="U19" s="1138"/>
      <c r="V19" s="1138"/>
      <c r="W19" s="1138"/>
      <c r="X19" s="1138"/>
      <c r="Y19" s="1138"/>
      <c r="Z19" s="1138"/>
      <c r="AA19" s="1138"/>
      <c r="AB19" s="1138"/>
      <c r="AC19" s="1138"/>
      <c r="AD19" s="1138"/>
      <c r="AE19" s="1138"/>
      <c r="AF19" s="1138"/>
      <c r="AG19" s="1138"/>
      <c r="AH19" s="1138"/>
      <c r="AI19" s="1138"/>
      <c r="AJ19" s="1138"/>
      <c r="AK19" s="1138"/>
      <c r="AL19" s="1138"/>
      <c r="AM19" s="1138"/>
      <c r="AN19" s="1138"/>
      <c r="AO19" s="1138"/>
      <c r="AP19" s="1138"/>
      <c r="AQ19" s="1138"/>
      <c r="AR19" s="1138"/>
      <c r="AS19" s="1138"/>
      <c r="AT19" s="1138"/>
      <c r="AU19" s="1138"/>
      <c r="AV19" s="1138"/>
      <c r="AW19" s="1138"/>
      <c r="AX19" s="1138"/>
      <c r="AY19" s="1138"/>
      <c r="AZ19" s="1138"/>
      <c r="BA19" s="1138"/>
      <c r="BB19" s="1138"/>
      <c r="BC19" s="1138"/>
      <c r="BD19" s="1138"/>
      <c r="BE19" s="1138"/>
      <c r="BF19" s="1138"/>
      <c r="BG19" s="1138"/>
      <c r="BH19" s="1138"/>
      <c r="BI19" s="1138"/>
      <c r="BJ19" s="1138"/>
      <c r="BK19" s="1138"/>
      <c r="BL19" s="1138"/>
      <c r="BM19" s="1138"/>
      <c r="BN19" s="1138"/>
      <c r="BO19" s="1138"/>
      <c r="BP19" s="1138"/>
      <c r="BQ19" s="1138"/>
      <c r="BR19" s="1138"/>
      <c r="BS19" s="1138"/>
      <c r="BT19" s="1138"/>
      <c r="BU19" s="1138"/>
      <c r="BV19" s="1138"/>
      <c r="BW19" s="1138"/>
      <c r="BX19" s="1138"/>
      <c r="BY19" s="1138"/>
      <c r="BZ19" s="1138"/>
      <c r="CA19" s="1138"/>
      <c r="CB19" s="1138"/>
      <c r="CC19" s="1138"/>
      <c r="CD19" s="1138"/>
      <c r="CE19" s="1138"/>
      <c r="CF19" s="1138"/>
      <c r="CG19" s="1138"/>
      <c r="CH19" s="1138"/>
      <c r="CI19" s="1138"/>
      <c r="CJ19" s="1138"/>
      <c r="CK19" s="1138"/>
      <c r="CL19" s="1138"/>
      <c r="CM19" s="1138"/>
      <c r="CN19" s="1138"/>
      <c r="CO19" s="1138"/>
      <c r="CP19" s="1138"/>
      <c r="CQ19" s="1138"/>
      <c r="CR19" s="1138"/>
      <c r="CS19" s="1138"/>
      <c r="CT19" s="1138"/>
      <c r="CU19" s="1138"/>
      <c r="CV19" s="1138"/>
      <c r="CW19" s="1138"/>
      <c r="CX19" s="1138"/>
      <c r="CY19" s="1138"/>
      <c r="CZ19" s="1138"/>
      <c r="DA19" s="1138"/>
      <c r="DB19" s="1138"/>
      <c r="DC19" s="1138"/>
      <c r="DD19" s="1138"/>
      <c r="DE19" s="1138"/>
      <c r="DF19" s="1138"/>
      <c r="DG19" s="1138"/>
      <c r="DH19" s="1138"/>
      <c r="DI19" s="1138"/>
      <c r="DJ19" s="1138"/>
      <c r="DK19" s="1138"/>
      <c r="DL19" s="1138"/>
      <c r="DM19" s="1138"/>
      <c r="DN19" s="1138"/>
      <c r="DO19" s="1138"/>
      <c r="DP19" s="1138"/>
      <c r="DQ19" s="1138"/>
      <c r="DR19" s="1138"/>
      <c r="DS19" s="1138"/>
      <c r="DT19" s="1138"/>
      <c r="DU19" s="1138"/>
      <c r="DV19" s="1138"/>
      <c r="DW19" s="1138"/>
      <c r="DX19" s="1138"/>
      <c r="DY19" s="1138"/>
      <c r="DZ19" s="1138"/>
      <c r="EA19" s="1138"/>
      <c r="EB19" s="1138"/>
      <c r="EC19" s="1138"/>
      <c r="ED19" s="1138"/>
      <c r="EE19" s="1138"/>
      <c r="EF19" s="1138"/>
      <c r="EG19" s="1138"/>
      <c r="EH19" s="1138"/>
      <c r="EI19" s="1138"/>
      <c r="EJ19" s="1138"/>
      <c r="EK19" s="1138"/>
      <c r="EL19" s="1138"/>
      <c r="EM19" s="1138"/>
      <c r="EN19" s="1138"/>
      <c r="EO19" s="1138"/>
      <c r="EP19" s="1138"/>
      <c r="EQ19" s="1138"/>
      <c r="ER19" s="1138"/>
      <c r="ES19" s="1138"/>
      <c r="ET19" s="1138"/>
      <c r="EU19" s="1138"/>
      <c r="EV19" s="1138"/>
      <c r="EW19" s="1138"/>
      <c r="EX19" s="1138"/>
      <c r="EY19" s="1138"/>
      <c r="EZ19" s="1138"/>
      <c r="FA19" s="1138"/>
      <c r="FB19" s="1138"/>
      <c r="FC19" s="1138"/>
      <c r="FD19" s="1138"/>
      <c r="FE19" s="1138"/>
      <c r="FF19" s="1138"/>
      <c r="FG19" s="1138"/>
      <c r="FH19" s="1138"/>
      <c r="FI19" s="1138"/>
      <c r="FJ19" s="1138"/>
      <c r="FK19" s="1138"/>
      <c r="FL19" s="1138"/>
      <c r="FM19" s="1138"/>
      <c r="FN19" s="1138"/>
      <c r="FO19" s="1138"/>
      <c r="FP19" s="1138"/>
      <c r="FQ19" s="1138"/>
      <c r="FR19" s="1138"/>
      <c r="FS19" s="1138"/>
      <c r="FT19" s="1138"/>
      <c r="FU19" s="1138"/>
      <c r="FV19" s="1138"/>
      <c r="FW19" s="1138"/>
      <c r="FX19" s="1138"/>
      <c r="FY19" s="1138"/>
      <c r="FZ19" s="1138"/>
      <c r="GA19" s="1138"/>
      <c r="GB19" s="1138"/>
      <c r="GC19" s="1138"/>
      <c r="GD19" s="1138"/>
      <c r="GE19" s="1138"/>
      <c r="GF19" s="1138"/>
      <c r="GG19" s="1138"/>
      <c r="GH19" s="1138"/>
      <c r="GI19" s="1138"/>
      <c r="GJ19" s="1138"/>
      <c r="GK19" s="1138"/>
      <c r="GL19" s="1138"/>
      <c r="GM19" s="1138"/>
      <c r="GN19" s="1138"/>
      <c r="GO19" s="1138"/>
      <c r="GP19" s="1138"/>
      <c r="GQ19" s="1138"/>
      <c r="GR19" s="1138"/>
      <c r="GS19" s="1138"/>
      <c r="GT19" s="1138"/>
      <c r="GU19" s="1138"/>
      <c r="GV19" s="1138"/>
      <c r="GW19" s="1138"/>
      <c r="GX19" s="1138"/>
      <c r="GY19" s="1138"/>
      <c r="GZ19" s="1138"/>
      <c r="HA19" s="1138"/>
      <c r="HB19" s="1138"/>
      <c r="HC19" s="1138"/>
      <c r="HD19" s="1138"/>
      <c r="HE19" s="1138"/>
      <c r="HF19" s="1138"/>
      <c r="HG19" s="1138"/>
      <c r="HH19" s="1138"/>
      <c r="HI19" s="1138"/>
      <c r="HJ19" s="1138"/>
      <c r="HK19" s="1138"/>
      <c r="HL19" s="1138"/>
      <c r="HM19" s="1138"/>
      <c r="HN19" s="1138"/>
      <c r="HO19" s="1138"/>
      <c r="HP19" s="1138"/>
      <c r="HQ19" s="1138"/>
      <c r="HR19" s="1138"/>
      <c r="HS19" s="1138"/>
      <c r="HT19" s="1138"/>
      <c r="HU19" s="1138"/>
      <c r="HV19" s="1138"/>
      <c r="HW19" s="1138"/>
      <c r="HX19" s="1138"/>
      <c r="HY19" s="1138"/>
      <c r="HZ19" s="1138"/>
      <c r="IA19" s="1138"/>
      <c r="IB19" s="1138"/>
      <c r="IC19" s="1138"/>
      <c r="ID19" s="1138"/>
      <c r="IE19" s="1138"/>
      <c r="IF19" s="1138"/>
      <c r="IG19" s="1138"/>
      <c r="IH19" s="1138"/>
      <c r="II19" s="1138"/>
      <c r="IJ19" s="1138"/>
      <c r="IK19" s="1138"/>
      <c r="IL19" s="1138"/>
      <c r="IM19" s="1138"/>
      <c r="IN19" s="1138"/>
      <c r="IO19" s="1138"/>
      <c r="IP19" s="1138"/>
      <c r="IQ19" s="1138"/>
      <c r="IR19" s="1138"/>
      <c r="IS19" s="1138"/>
      <c r="IT19" s="1138"/>
      <c r="IU19" s="1138"/>
      <c r="IV19" s="1138"/>
    </row>
    <row r="20" spans="1:256">
      <c r="A20" s="1138" t="s">
        <v>1959</v>
      </c>
      <c r="B20" s="1493" t="s">
        <v>2543</v>
      </c>
      <c r="C20" s="1495">
        <f>'64'!C33+'64'!C34</f>
        <v>54855108</v>
      </c>
      <c r="D20" s="1138"/>
      <c r="E20" s="1138"/>
      <c r="F20" s="1138"/>
      <c r="G20" s="1138"/>
      <c r="H20" s="1138"/>
      <c r="I20" s="1138"/>
      <c r="J20" s="1138"/>
      <c r="K20" s="1138"/>
      <c r="L20" s="1138"/>
      <c r="M20" s="1138"/>
      <c r="N20" s="1138"/>
      <c r="O20" s="1138"/>
      <c r="P20" s="1138"/>
      <c r="Q20" s="1138"/>
      <c r="R20" s="1138"/>
      <c r="S20" s="1138"/>
      <c r="T20" s="1138"/>
      <c r="U20" s="1138"/>
      <c r="V20" s="1138"/>
      <c r="W20" s="1138"/>
      <c r="X20" s="1138"/>
      <c r="Y20" s="1138"/>
      <c r="Z20" s="1138"/>
      <c r="AA20" s="1138"/>
      <c r="AB20" s="1138"/>
      <c r="AC20" s="1138"/>
      <c r="AD20" s="1138"/>
      <c r="AE20" s="1138"/>
      <c r="AF20" s="1138"/>
      <c r="AG20" s="1138"/>
      <c r="AH20" s="1138"/>
      <c r="AI20" s="1138"/>
      <c r="AJ20" s="1138"/>
      <c r="AK20" s="1138"/>
      <c r="AL20" s="1138"/>
      <c r="AM20" s="1138"/>
      <c r="AN20" s="1138"/>
      <c r="AO20" s="1138"/>
      <c r="AP20" s="1138"/>
      <c r="AQ20" s="1138"/>
      <c r="AR20" s="1138"/>
      <c r="AS20" s="1138"/>
      <c r="AT20" s="1138"/>
      <c r="AU20" s="1138"/>
      <c r="AV20" s="1138"/>
      <c r="AW20" s="1138"/>
      <c r="AX20" s="1138"/>
      <c r="AY20" s="1138"/>
      <c r="AZ20" s="1138"/>
      <c r="BA20" s="1138"/>
      <c r="BB20" s="1138"/>
      <c r="BC20" s="1138"/>
      <c r="BD20" s="1138"/>
      <c r="BE20" s="1138"/>
      <c r="BF20" s="1138"/>
      <c r="BG20" s="1138"/>
      <c r="BH20" s="1138"/>
      <c r="BI20" s="1138"/>
      <c r="BJ20" s="1138"/>
      <c r="BK20" s="1138"/>
      <c r="BL20" s="1138"/>
      <c r="BM20" s="1138"/>
      <c r="BN20" s="1138"/>
      <c r="BO20" s="1138"/>
      <c r="BP20" s="1138"/>
      <c r="BQ20" s="1138"/>
      <c r="BR20" s="1138"/>
      <c r="BS20" s="1138"/>
      <c r="BT20" s="1138"/>
      <c r="BU20" s="1138"/>
      <c r="BV20" s="1138"/>
      <c r="BW20" s="1138"/>
      <c r="BX20" s="1138"/>
      <c r="BY20" s="1138"/>
      <c r="BZ20" s="1138"/>
      <c r="CA20" s="1138"/>
      <c r="CB20" s="1138"/>
      <c r="CC20" s="1138"/>
      <c r="CD20" s="1138"/>
      <c r="CE20" s="1138"/>
      <c r="CF20" s="1138"/>
      <c r="CG20" s="1138"/>
      <c r="CH20" s="1138"/>
      <c r="CI20" s="1138"/>
      <c r="CJ20" s="1138"/>
      <c r="CK20" s="1138"/>
      <c r="CL20" s="1138"/>
      <c r="CM20" s="1138"/>
      <c r="CN20" s="1138"/>
      <c r="CO20" s="1138"/>
      <c r="CP20" s="1138"/>
      <c r="CQ20" s="1138"/>
      <c r="CR20" s="1138"/>
      <c r="CS20" s="1138"/>
      <c r="CT20" s="1138"/>
      <c r="CU20" s="1138"/>
      <c r="CV20" s="1138"/>
      <c r="CW20" s="1138"/>
      <c r="CX20" s="1138"/>
      <c r="CY20" s="1138"/>
      <c r="CZ20" s="1138"/>
      <c r="DA20" s="1138"/>
      <c r="DB20" s="1138"/>
      <c r="DC20" s="1138"/>
      <c r="DD20" s="1138"/>
      <c r="DE20" s="1138"/>
      <c r="DF20" s="1138"/>
      <c r="DG20" s="1138"/>
      <c r="DH20" s="1138"/>
      <c r="DI20" s="1138"/>
      <c r="DJ20" s="1138"/>
      <c r="DK20" s="1138"/>
      <c r="DL20" s="1138"/>
      <c r="DM20" s="1138"/>
      <c r="DN20" s="1138"/>
      <c r="DO20" s="1138"/>
      <c r="DP20" s="1138"/>
      <c r="DQ20" s="1138"/>
      <c r="DR20" s="1138"/>
      <c r="DS20" s="1138"/>
      <c r="DT20" s="1138"/>
      <c r="DU20" s="1138"/>
      <c r="DV20" s="1138"/>
      <c r="DW20" s="1138"/>
      <c r="DX20" s="1138"/>
      <c r="DY20" s="1138"/>
      <c r="DZ20" s="1138"/>
      <c r="EA20" s="1138"/>
      <c r="EB20" s="1138"/>
      <c r="EC20" s="1138"/>
      <c r="ED20" s="1138"/>
      <c r="EE20" s="1138"/>
      <c r="EF20" s="1138"/>
      <c r="EG20" s="1138"/>
      <c r="EH20" s="1138"/>
      <c r="EI20" s="1138"/>
      <c r="EJ20" s="1138"/>
      <c r="EK20" s="1138"/>
      <c r="EL20" s="1138"/>
      <c r="EM20" s="1138"/>
      <c r="EN20" s="1138"/>
      <c r="EO20" s="1138"/>
      <c r="EP20" s="1138"/>
      <c r="EQ20" s="1138"/>
      <c r="ER20" s="1138"/>
      <c r="ES20" s="1138"/>
      <c r="ET20" s="1138"/>
      <c r="EU20" s="1138"/>
      <c r="EV20" s="1138"/>
      <c r="EW20" s="1138"/>
      <c r="EX20" s="1138"/>
      <c r="EY20" s="1138"/>
      <c r="EZ20" s="1138"/>
      <c r="FA20" s="1138"/>
      <c r="FB20" s="1138"/>
      <c r="FC20" s="1138"/>
      <c r="FD20" s="1138"/>
      <c r="FE20" s="1138"/>
      <c r="FF20" s="1138"/>
      <c r="FG20" s="1138"/>
      <c r="FH20" s="1138"/>
      <c r="FI20" s="1138"/>
      <c r="FJ20" s="1138"/>
      <c r="FK20" s="1138"/>
      <c r="FL20" s="1138"/>
      <c r="FM20" s="1138"/>
      <c r="FN20" s="1138"/>
      <c r="FO20" s="1138"/>
      <c r="FP20" s="1138"/>
      <c r="FQ20" s="1138"/>
      <c r="FR20" s="1138"/>
      <c r="FS20" s="1138"/>
      <c r="FT20" s="1138"/>
      <c r="FU20" s="1138"/>
      <c r="FV20" s="1138"/>
      <c r="FW20" s="1138"/>
      <c r="FX20" s="1138"/>
      <c r="FY20" s="1138"/>
      <c r="FZ20" s="1138"/>
      <c r="GA20" s="1138"/>
      <c r="GB20" s="1138"/>
      <c r="GC20" s="1138"/>
      <c r="GD20" s="1138"/>
      <c r="GE20" s="1138"/>
      <c r="GF20" s="1138"/>
      <c r="GG20" s="1138"/>
      <c r="GH20" s="1138"/>
      <c r="GI20" s="1138"/>
      <c r="GJ20" s="1138"/>
      <c r="GK20" s="1138"/>
      <c r="GL20" s="1138"/>
      <c r="GM20" s="1138"/>
      <c r="GN20" s="1138"/>
      <c r="GO20" s="1138"/>
      <c r="GP20" s="1138"/>
      <c r="GQ20" s="1138"/>
      <c r="GR20" s="1138"/>
      <c r="GS20" s="1138"/>
      <c r="GT20" s="1138"/>
      <c r="GU20" s="1138"/>
      <c r="GV20" s="1138"/>
      <c r="GW20" s="1138"/>
      <c r="GX20" s="1138"/>
      <c r="GY20" s="1138"/>
      <c r="GZ20" s="1138"/>
      <c r="HA20" s="1138"/>
      <c r="HB20" s="1138"/>
      <c r="HC20" s="1138"/>
      <c r="HD20" s="1138"/>
      <c r="HE20" s="1138"/>
      <c r="HF20" s="1138"/>
      <c r="HG20" s="1138"/>
      <c r="HH20" s="1138"/>
      <c r="HI20" s="1138"/>
      <c r="HJ20" s="1138"/>
      <c r="HK20" s="1138"/>
      <c r="HL20" s="1138"/>
      <c r="HM20" s="1138"/>
      <c r="HN20" s="1138"/>
      <c r="HO20" s="1138"/>
      <c r="HP20" s="1138"/>
      <c r="HQ20" s="1138"/>
      <c r="HR20" s="1138"/>
      <c r="HS20" s="1138"/>
      <c r="HT20" s="1138"/>
      <c r="HU20" s="1138"/>
      <c r="HV20" s="1138"/>
      <c r="HW20" s="1138"/>
      <c r="HX20" s="1138"/>
      <c r="HY20" s="1138"/>
      <c r="HZ20" s="1138"/>
      <c r="IA20" s="1138"/>
      <c r="IB20" s="1138"/>
      <c r="IC20" s="1138"/>
      <c r="ID20" s="1138"/>
      <c r="IE20" s="1138"/>
      <c r="IF20" s="1138"/>
      <c r="IG20" s="1138"/>
      <c r="IH20" s="1138"/>
      <c r="II20" s="1138"/>
      <c r="IJ20" s="1138"/>
      <c r="IK20" s="1138"/>
      <c r="IL20" s="1138"/>
      <c r="IM20" s="1138"/>
      <c r="IN20" s="1138"/>
      <c r="IO20" s="1138"/>
      <c r="IP20" s="1138"/>
      <c r="IQ20" s="1138"/>
      <c r="IR20" s="1138"/>
      <c r="IS20" s="1138"/>
      <c r="IT20" s="1138"/>
      <c r="IU20" s="1138"/>
      <c r="IV20" s="1138"/>
    </row>
    <row r="21" spans="1:256">
      <c r="A21" s="1138" t="s">
        <v>1960</v>
      </c>
      <c r="B21" s="1138" t="s">
        <v>803</v>
      </c>
      <c r="C21" s="664">
        <f>SUM(C17:C20)</f>
        <v>998719099</v>
      </c>
      <c r="D21" s="1138"/>
      <c r="E21" s="1138"/>
      <c r="F21" s="1138"/>
      <c r="G21" s="1138"/>
      <c r="H21" s="1138"/>
      <c r="I21" s="1138"/>
      <c r="J21" s="1138"/>
      <c r="K21" s="1138"/>
      <c r="L21" s="1138"/>
      <c r="M21" s="1138"/>
      <c r="N21" s="1138"/>
      <c r="O21" s="1138"/>
      <c r="P21" s="1138"/>
      <c r="Q21" s="1138"/>
      <c r="R21" s="1138"/>
      <c r="S21" s="1138"/>
      <c r="T21" s="1138"/>
      <c r="U21" s="1138"/>
      <c r="V21" s="1138"/>
      <c r="W21" s="1138"/>
      <c r="X21" s="1138"/>
      <c r="Y21" s="1138"/>
      <c r="Z21" s="1138"/>
      <c r="AA21" s="1138"/>
      <c r="AB21" s="1138"/>
      <c r="AC21" s="1138"/>
      <c r="AD21" s="1138"/>
      <c r="AE21" s="1138"/>
      <c r="AF21" s="1138"/>
      <c r="AG21" s="1138"/>
      <c r="AH21" s="1138"/>
      <c r="AI21" s="1138"/>
      <c r="AJ21" s="1138"/>
      <c r="AK21" s="1138"/>
      <c r="AL21" s="1138"/>
      <c r="AM21" s="1138"/>
      <c r="AN21" s="1138"/>
      <c r="AO21" s="1138"/>
      <c r="AP21" s="1138"/>
      <c r="AQ21" s="1138"/>
      <c r="AR21" s="1138"/>
      <c r="AS21" s="1138"/>
      <c r="AT21" s="1138"/>
      <c r="AU21" s="1138"/>
      <c r="AV21" s="1138"/>
      <c r="AW21" s="1138"/>
      <c r="AX21" s="1138"/>
      <c r="AY21" s="1138"/>
      <c r="AZ21" s="1138"/>
      <c r="BA21" s="1138"/>
      <c r="BB21" s="1138"/>
      <c r="BC21" s="1138"/>
      <c r="BD21" s="1138"/>
      <c r="BE21" s="1138"/>
      <c r="BF21" s="1138"/>
      <c r="BG21" s="1138"/>
      <c r="BH21" s="1138"/>
      <c r="BI21" s="1138"/>
      <c r="BJ21" s="1138"/>
      <c r="BK21" s="1138"/>
      <c r="BL21" s="1138"/>
      <c r="BM21" s="1138"/>
      <c r="BN21" s="1138"/>
      <c r="BO21" s="1138"/>
      <c r="BP21" s="1138"/>
      <c r="BQ21" s="1138"/>
      <c r="BR21" s="1138"/>
      <c r="BS21" s="1138"/>
      <c r="BT21" s="1138"/>
      <c r="BU21" s="1138"/>
      <c r="BV21" s="1138"/>
      <c r="BW21" s="1138"/>
      <c r="BX21" s="1138"/>
      <c r="BY21" s="1138"/>
      <c r="BZ21" s="1138"/>
      <c r="CA21" s="1138"/>
      <c r="CB21" s="1138"/>
      <c r="CC21" s="1138"/>
      <c r="CD21" s="1138"/>
      <c r="CE21" s="1138"/>
      <c r="CF21" s="1138"/>
      <c r="CG21" s="1138"/>
      <c r="CH21" s="1138"/>
      <c r="CI21" s="1138"/>
      <c r="CJ21" s="1138"/>
      <c r="CK21" s="1138"/>
      <c r="CL21" s="1138"/>
      <c r="CM21" s="1138"/>
      <c r="CN21" s="1138"/>
      <c r="CO21" s="1138"/>
      <c r="CP21" s="1138"/>
      <c r="CQ21" s="1138"/>
      <c r="CR21" s="1138"/>
      <c r="CS21" s="1138"/>
      <c r="CT21" s="1138"/>
      <c r="CU21" s="1138"/>
      <c r="CV21" s="1138"/>
      <c r="CW21" s="1138"/>
      <c r="CX21" s="1138"/>
      <c r="CY21" s="1138"/>
      <c r="CZ21" s="1138"/>
      <c r="DA21" s="1138"/>
      <c r="DB21" s="1138"/>
      <c r="DC21" s="1138"/>
      <c r="DD21" s="1138"/>
      <c r="DE21" s="1138"/>
      <c r="DF21" s="1138"/>
      <c r="DG21" s="1138"/>
      <c r="DH21" s="1138"/>
      <c r="DI21" s="1138"/>
      <c r="DJ21" s="1138"/>
      <c r="DK21" s="1138"/>
      <c r="DL21" s="1138"/>
      <c r="DM21" s="1138"/>
      <c r="DN21" s="1138"/>
      <c r="DO21" s="1138"/>
      <c r="DP21" s="1138"/>
      <c r="DQ21" s="1138"/>
      <c r="DR21" s="1138"/>
      <c r="DS21" s="1138"/>
      <c r="DT21" s="1138"/>
      <c r="DU21" s="1138"/>
      <c r="DV21" s="1138"/>
      <c r="DW21" s="1138"/>
      <c r="DX21" s="1138"/>
      <c r="DY21" s="1138"/>
      <c r="DZ21" s="1138"/>
      <c r="EA21" s="1138"/>
      <c r="EB21" s="1138"/>
      <c r="EC21" s="1138"/>
      <c r="ED21" s="1138"/>
      <c r="EE21" s="1138"/>
      <c r="EF21" s="1138"/>
      <c r="EG21" s="1138"/>
      <c r="EH21" s="1138"/>
      <c r="EI21" s="1138"/>
      <c r="EJ21" s="1138"/>
      <c r="EK21" s="1138"/>
      <c r="EL21" s="1138"/>
      <c r="EM21" s="1138"/>
      <c r="EN21" s="1138"/>
      <c r="EO21" s="1138"/>
      <c r="EP21" s="1138"/>
      <c r="EQ21" s="1138"/>
      <c r="ER21" s="1138"/>
      <c r="ES21" s="1138"/>
      <c r="ET21" s="1138"/>
      <c r="EU21" s="1138"/>
      <c r="EV21" s="1138"/>
      <c r="EW21" s="1138"/>
      <c r="EX21" s="1138"/>
      <c r="EY21" s="1138"/>
      <c r="EZ21" s="1138"/>
      <c r="FA21" s="1138"/>
      <c r="FB21" s="1138"/>
      <c r="FC21" s="1138"/>
      <c r="FD21" s="1138"/>
      <c r="FE21" s="1138"/>
      <c r="FF21" s="1138"/>
      <c r="FG21" s="1138"/>
      <c r="FH21" s="1138"/>
      <c r="FI21" s="1138"/>
      <c r="FJ21" s="1138"/>
      <c r="FK21" s="1138"/>
      <c r="FL21" s="1138"/>
      <c r="FM21" s="1138"/>
      <c r="FN21" s="1138"/>
      <c r="FO21" s="1138"/>
      <c r="FP21" s="1138"/>
      <c r="FQ21" s="1138"/>
      <c r="FR21" s="1138"/>
      <c r="FS21" s="1138"/>
      <c r="FT21" s="1138"/>
      <c r="FU21" s="1138"/>
      <c r="FV21" s="1138"/>
      <c r="FW21" s="1138"/>
      <c r="FX21" s="1138"/>
      <c r="FY21" s="1138"/>
      <c r="FZ21" s="1138"/>
      <c r="GA21" s="1138"/>
      <c r="GB21" s="1138"/>
      <c r="GC21" s="1138"/>
      <c r="GD21" s="1138"/>
      <c r="GE21" s="1138"/>
      <c r="GF21" s="1138"/>
      <c r="GG21" s="1138"/>
      <c r="GH21" s="1138"/>
      <c r="GI21" s="1138"/>
      <c r="GJ21" s="1138"/>
      <c r="GK21" s="1138"/>
      <c r="GL21" s="1138"/>
      <c r="GM21" s="1138"/>
      <c r="GN21" s="1138"/>
      <c r="GO21" s="1138"/>
      <c r="GP21" s="1138"/>
      <c r="GQ21" s="1138"/>
      <c r="GR21" s="1138"/>
      <c r="GS21" s="1138"/>
      <c r="GT21" s="1138"/>
      <c r="GU21" s="1138"/>
      <c r="GV21" s="1138"/>
      <c r="GW21" s="1138"/>
      <c r="GX21" s="1138"/>
      <c r="GY21" s="1138"/>
      <c r="GZ21" s="1138"/>
      <c r="HA21" s="1138"/>
      <c r="HB21" s="1138"/>
      <c r="HC21" s="1138"/>
      <c r="HD21" s="1138"/>
      <c r="HE21" s="1138"/>
      <c r="HF21" s="1138"/>
      <c r="HG21" s="1138"/>
      <c r="HH21" s="1138"/>
      <c r="HI21" s="1138"/>
      <c r="HJ21" s="1138"/>
      <c r="HK21" s="1138"/>
      <c r="HL21" s="1138"/>
      <c r="HM21" s="1138"/>
      <c r="HN21" s="1138"/>
      <c r="HO21" s="1138"/>
      <c r="HP21" s="1138"/>
      <c r="HQ21" s="1138"/>
      <c r="HR21" s="1138"/>
      <c r="HS21" s="1138"/>
      <c r="HT21" s="1138"/>
      <c r="HU21" s="1138"/>
      <c r="HV21" s="1138"/>
      <c r="HW21" s="1138"/>
      <c r="HX21" s="1138"/>
      <c r="HY21" s="1138"/>
      <c r="HZ21" s="1138"/>
      <c r="IA21" s="1138"/>
      <c r="IB21" s="1138"/>
      <c r="IC21" s="1138"/>
      <c r="ID21" s="1138"/>
      <c r="IE21" s="1138"/>
      <c r="IF21" s="1138"/>
      <c r="IG21" s="1138"/>
      <c r="IH21" s="1138"/>
      <c r="II21" s="1138"/>
      <c r="IJ21" s="1138"/>
      <c r="IK21" s="1138"/>
      <c r="IL21" s="1138"/>
      <c r="IM21" s="1138"/>
      <c r="IN21" s="1138"/>
      <c r="IO21" s="1138"/>
      <c r="IP21" s="1138"/>
      <c r="IQ21" s="1138"/>
      <c r="IR21" s="1138"/>
      <c r="IS21" s="1138"/>
      <c r="IT21" s="1138"/>
      <c r="IU21" s="1138"/>
      <c r="IV21" s="1138"/>
    </row>
    <row r="22" spans="1:256">
      <c r="A22" s="1138" t="s">
        <v>1961</v>
      </c>
      <c r="B22" s="1493" t="s">
        <v>2544</v>
      </c>
      <c r="C22" s="1495">
        <f>'64'!C36</f>
        <v>84963601</v>
      </c>
      <c r="D22" s="1138"/>
      <c r="E22" s="1138"/>
      <c r="F22" s="1138"/>
      <c r="G22" s="1138"/>
      <c r="H22" s="1138"/>
      <c r="I22" s="1138"/>
      <c r="J22" s="1138"/>
      <c r="K22" s="1138"/>
      <c r="L22" s="1138"/>
      <c r="M22" s="1138"/>
      <c r="N22" s="1138"/>
      <c r="O22" s="1138"/>
      <c r="P22" s="1138"/>
      <c r="Q22" s="1138"/>
      <c r="R22" s="1138"/>
      <c r="S22" s="1138"/>
      <c r="T22" s="1138"/>
      <c r="U22" s="1138"/>
      <c r="V22" s="1138"/>
      <c r="W22" s="1138"/>
      <c r="X22" s="1138"/>
      <c r="Y22" s="1138"/>
      <c r="Z22" s="1138"/>
      <c r="AA22" s="1138"/>
      <c r="AB22" s="1138"/>
      <c r="AC22" s="1138"/>
      <c r="AD22" s="1138"/>
      <c r="AE22" s="1138"/>
      <c r="AF22" s="1138"/>
      <c r="AG22" s="1138"/>
      <c r="AH22" s="1138"/>
      <c r="AI22" s="1138"/>
      <c r="AJ22" s="1138"/>
      <c r="AK22" s="1138"/>
      <c r="AL22" s="1138"/>
      <c r="AM22" s="1138"/>
      <c r="AN22" s="1138"/>
      <c r="AO22" s="1138"/>
      <c r="AP22" s="1138"/>
      <c r="AQ22" s="1138"/>
      <c r="AR22" s="1138"/>
      <c r="AS22" s="1138"/>
      <c r="AT22" s="1138"/>
      <c r="AU22" s="1138"/>
      <c r="AV22" s="1138"/>
      <c r="AW22" s="1138"/>
      <c r="AX22" s="1138"/>
      <c r="AY22" s="1138"/>
      <c r="AZ22" s="1138"/>
      <c r="BA22" s="1138"/>
      <c r="BB22" s="1138"/>
      <c r="BC22" s="1138"/>
      <c r="BD22" s="1138"/>
      <c r="BE22" s="1138"/>
      <c r="BF22" s="1138"/>
      <c r="BG22" s="1138"/>
      <c r="BH22" s="1138"/>
      <c r="BI22" s="1138"/>
      <c r="BJ22" s="1138"/>
      <c r="BK22" s="1138"/>
      <c r="BL22" s="1138"/>
      <c r="BM22" s="1138"/>
      <c r="BN22" s="1138"/>
      <c r="BO22" s="1138"/>
      <c r="BP22" s="1138"/>
      <c r="BQ22" s="1138"/>
      <c r="BR22" s="1138"/>
      <c r="BS22" s="1138"/>
      <c r="BT22" s="1138"/>
      <c r="BU22" s="1138"/>
      <c r="BV22" s="1138"/>
      <c r="BW22" s="1138"/>
      <c r="BX22" s="1138"/>
      <c r="BY22" s="1138"/>
      <c r="BZ22" s="1138"/>
      <c r="CA22" s="1138"/>
      <c r="CB22" s="1138"/>
      <c r="CC22" s="1138"/>
      <c r="CD22" s="1138"/>
      <c r="CE22" s="1138"/>
      <c r="CF22" s="1138"/>
      <c r="CG22" s="1138"/>
      <c r="CH22" s="1138"/>
      <c r="CI22" s="1138"/>
      <c r="CJ22" s="1138"/>
      <c r="CK22" s="1138"/>
      <c r="CL22" s="1138"/>
      <c r="CM22" s="1138"/>
      <c r="CN22" s="1138"/>
      <c r="CO22" s="1138"/>
      <c r="CP22" s="1138"/>
      <c r="CQ22" s="1138"/>
      <c r="CR22" s="1138"/>
      <c r="CS22" s="1138"/>
      <c r="CT22" s="1138"/>
      <c r="CU22" s="1138"/>
      <c r="CV22" s="1138"/>
      <c r="CW22" s="1138"/>
      <c r="CX22" s="1138"/>
      <c r="CY22" s="1138"/>
      <c r="CZ22" s="1138"/>
      <c r="DA22" s="1138"/>
      <c r="DB22" s="1138"/>
      <c r="DC22" s="1138"/>
      <c r="DD22" s="1138"/>
      <c r="DE22" s="1138"/>
      <c r="DF22" s="1138"/>
      <c r="DG22" s="1138"/>
      <c r="DH22" s="1138"/>
      <c r="DI22" s="1138"/>
      <c r="DJ22" s="1138"/>
      <c r="DK22" s="1138"/>
      <c r="DL22" s="1138"/>
      <c r="DM22" s="1138"/>
      <c r="DN22" s="1138"/>
      <c r="DO22" s="1138"/>
      <c r="DP22" s="1138"/>
      <c r="DQ22" s="1138"/>
      <c r="DR22" s="1138"/>
      <c r="DS22" s="1138"/>
      <c r="DT22" s="1138"/>
      <c r="DU22" s="1138"/>
      <c r="DV22" s="1138"/>
      <c r="DW22" s="1138"/>
      <c r="DX22" s="1138"/>
      <c r="DY22" s="1138"/>
      <c r="DZ22" s="1138"/>
      <c r="EA22" s="1138"/>
      <c r="EB22" s="1138"/>
      <c r="EC22" s="1138"/>
      <c r="ED22" s="1138"/>
      <c r="EE22" s="1138"/>
      <c r="EF22" s="1138"/>
      <c r="EG22" s="1138"/>
      <c r="EH22" s="1138"/>
      <c r="EI22" s="1138"/>
      <c r="EJ22" s="1138"/>
      <c r="EK22" s="1138"/>
      <c r="EL22" s="1138"/>
      <c r="EM22" s="1138"/>
      <c r="EN22" s="1138"/>
      <c r="EO22" s="1138"/>
      <c r="EP22" s="1138"/>
      <c r="EQ22" s="1138"/>
      <c r="ER22" s="1138"/>
      <c r="ES22" s="1138"/>
      <c r="ET22" s="1138"/>
      <c r="EU22" s="1138"/>
      <c r="EV22" s="1138"/>
      <c r="EW22" s="1138"/>
      <c r="EX22" s="1138"/>
      <c r="EY22" s="1138"/>
      <c r="EZ22" s="1138"/>
      <c r="FA22" s="1138"/>
      <c r="FB22" s="1138"/>
      <c r="FC22" s="1138"/>
      <c r="FD22" s="1138"/>
      <c r="FE22" s="1138"/>
      <c r="FF22" s="1138"/>
      <c r="FG22" s="1138"/>
      <c r="FH22" s="1138"/>
      <c r="FI22" s="1138"/>
      <c r="FJ22" s="1138"/>
      <c r="FK22" s="1138"/>
      <c r="FL22" s="1138"/>
      <c r="FM22" s="1138"/>
      <c r="FN22" s="1138"/>
      <c r="FO22" s="1138"/>
      <c r="FP22" s="1138"/>
      <c r="FQ22" s="1138"/>
      <c r="FR22" s="1138"/>
      <c r="FS22" s="1138"/>
      <c r="FT22" s="1138"/>
      <c r="FU22" s="1138"/>
      <c r="FV22" s="1138"/>
      <c r="FW22" s="1138"/>
      <c r="FX22" s="1138"/>
      <c r="FY22" s="1138"/>
      <c r="FZ22" s="1138"/>
      <c r="GA22" s="1138"/>
      <c r="GB22" s="1138"/>
      <c r="GC22" s="1138"/>
      <c r="GD22" s="1138"/>
      <c r="GE22" s="1138"/>
      <c r="GF22" s="1138"/>
      <c r="GG22" s="1138"/>
      <c r="GH22" s="1138"/>
      <c r="GI22" s="1138"/>
      <c r="GJ22" s="1138"/>
      <c r="GK22" s="1138"/>
      <c r="GL22" s="1138"/>
      <c r="GM22" s="1138"/>
      <c r="GN22" s="1138"/>
      <c r="GO22" s="1138"/>
      <c r="GP22" s="1138"/>
      <c r="GQ22" s="1138"/>
      <c r="GR22" s="1138"/>
      <c r="GS22" s="1138"/>
      <c r="GT22" s="1138"/>
      <c r="GU22" s="1138"/>
      <c r="GV22" s="1138"/>
      <c r="GW22" s="1138"/>
      <c r="GX22" s="1138"/>
      <c r="GY22" s="1138"/>
      <c r="GZ22" s="1138"/>
      <c r="HA22" s="1138"/>
      <c r="HB22" s="1138"/>
      <c r="HC22" s="1138"/>
      <c r="HD22" s="1138"/>
      <c r="HE22" s="1138"/>
      <c r="HF22" s="1138"/>
      <c r="HG22" s="1138"/>
      <c r="HH22" s="1138"/>
      <c r="HI22" s="1138"/>
      <c r="HJ22" s="1138"/>
      <c r="HK22" s="1138"/>
      <c r="HL22" s="1138"/>
      <c r="HM22" s="1138"/>
      <c r="HN22" s="1138"/>
      <c r="HO22" s="1138"/>
      <c r="HP22" s="1138"/>
      <c r="HQ22" s="1138"/>
      <c r="HR22" s="1138"/>
      <c r="HS22" s="1138"/>
      <c r="HT22" s="1138"/>
      <c r="HU22" s="1138"/>
      <c r="HV22" s="1138"/>
      <c r="HW22" s="1138"/>
      <c r="HX22" s="1138"/>
      <c r="HY22" s="1138"/>
      <c r="HZ22" s="1138"/>
      <c r="IA22" s="1138"/>
      <c r="IB22" s="1138"/>
      <c r="IC22" s="1138"/>
      <c r="ID22" s="1138"/>
      <c r="IE22" s="1138"/>
      <c r="IF22" s="1138"/>
      <c r="IG22" s="1138"/>
      <c r="IH22" s="1138"/>
      <c r="II22" s="1138"/>
      <c r="IJ22" s="1138"/>
      <c r="IK22" s="1138"/>
      <c r="IL22" s="1138"/>
      <c r="IM22" s="1138"/>
      <c r="IN22" s="1138"/>
      <c r="IO22" s="1138"/>
      <c r="IP22" s="1138"/>
      <c r="IQ22" s="1138"/>
      <c r="IR22" s="1138"/>
      <c r="IS22" s="1138"/>
      <c r="IT22" s="1138"/>
      <c r="IU22" s="1138"/>
      <c r="IV22" s="1138"/>
    </row>
    <row r="23" spans="1:256">
      <c r="A23" s="1138" t="s">
        <v>1962</v>
      </c>
      <c r="B23" s="1493" t="s">
        <v>803</v>
      </c>
      <c r="C23" s="1495">
        <f>C21+C22</f>
        <v>1083682700</v>
      </c>
      <c r="D23" s="1138"/>
      <c r="E23" s="1138"/>
      <c r="F23" s="1138"/>
      <c r="G23" s="1138"/>
      <c r="H23" s="1138"/>
      <c r="I23" s="1138"/>
      <c r="J23" s="1138"/>
      <c r="K23" s="1138"/>
      <c r="L23" s="1138"/>
      <c r="M23" s="1138"/>
      <c r="N23" s="1138"/>
      <c r="O23" s="1138"/>
      <c r="P23" s="1138"/>
      <c r="Q23" s="1138"/>
      <c r="R23" s="1138"/>
      <c r="S23" s="1138"/>
      <c r="T23" s="1138"/>
      <c r="U23" s="1138"/>
      <c r="V23" s="1138"/>
      <c r="W23" s="1138"/>
      <c r="X23" s="1138"/>
      <c r="Y23" s="1138"/>
      <c r="Z23" s="1138"/>
      <c r="AA23" s="1138"/>
      <c r="AB23" s="1138"/>
      <c r="AC23" s="1138"/>
      <c r="AD23" s="1138"/>
      <c r="AE23" s="1138"/>
      <c r="AF23" s="1138"/>
      <c r="AG23" s="1138"/>
      <c r="AH23" s="1138"/>
      <c r="AI23" s="1138"/>
      <c r="AJ23" s="1138"/>
      <c r="AK23" s="1138"/>
      <c r="AL23" s="1138"/>
      <c r="AM23" s="1138"/>
      <c r="AN23" s="1138"/>
      <c r="AO23" s="1138"/>
      <c r="AP23" s="1138"/>
      <c r="AQ23" s="1138"/>
      <c r="AR23" s="1138"/>
      <c r="AS23" s="1138"/>
      <c r="AT23" s="1138"/>
      <c r="AU23" s="1138"/>
      <c r="AV23" s="1138"/>
      <c r="AW23" s="1138"/>
      <c r="AX23" s="1138"/>
      <c r="AY23" s="1138"/>
      <c r="AZ23" s="1138"/>
      <c r="BA23" s="1138"/>
      <c r="BB23" s="1138"/>
      <c r="BC23" s="1138"/>
      <c r="BD23" s="1138"/>
      <c r="BE23" s="1138"/>
      <c r="BF23" s="1138"/>
      <c r="BG23" s="1138"/>
      <c r="BH23" s="1138"/>
      <c r="BI23" s="1138"/>
      <c r="BJ23" s="1138"/>
      <c r="BK23" s="1138"/>
      <c r="BL23" s="1138"/>
      <c r="BM23" s="1138"/>
      <c r="BN23" s="1138"/>
      <c r="BO23" s="1138"/>
      <c r="BP23" s="1138"/>
      <c r="BQ23" s="1138"/>
      <c r="BR23" s="1138"/>
      <c r="BS23" s="1138"/>
      <c r="BT23" s="1138"/>
      <c r="BU23" s="1138"/>
      <c r="BV23" s="1138"/>
      <c r="BW23" s="1138"/>
      <c r="BX23" s="1138"/>
      <c r="BY23" s="1138"/>
      <c r="BZ23" s="1138"/>
      <c r="CA23" s="1138"/>
      <c r="CB23" s="1138"/>
      <c r="CC23" s="1138"/>
      <c r="CD23" s="1138"/>
      <c r="CE23" s="1138"/>
      <c r="CF23" s="1138"/>
      <c r="CG23" s="1138"/>
      <c r="CH23" s="1138"/>
      <c r="CI23" s="1138"/>
      <c r="CJ23" s="1138"/>
      <c r="CK23" s="1138"/>
      <c r="CL23" s="1138"/>
      <c r="CM23" s="1138"/>
      <c r="CN23" s="1138"/>
      <c r="CO23" s="1138"/>
      <c r="CP23" s="1138"/>
      <c r="CQ23" s="1138"/>
      <c r="CR23" s="1138"/>
      <c r="CS23" s="1138"/>
      <c r="CT23" s="1138"/>
      <c r="CU23" s="1138"/>
      <c r="CV23" s="1138"/>
      <c r="CW23" s="1138"/>
      <c r="CX23" s="1138"/>
      <c r="CY23" s="1138"/>
      <c r="CZ23" s="1138"/>
      <c r="DA23" s="1138"/>
      <c r="DB23" s="1138"/>
      <c r="DC23" s="1138"/>
      <c r="DD23" s="1138"/>
      <c r="DE23" s="1138"/>
      <c r="DF23" s="1138"/>
      <c r="DG23" s="1138"/>
      <c r="DH23" s="1138"/>
      <c r="DI23" s="1138"/>
      <c r="DJ23" s="1138"/>
      <c r="DK23" s="1138"/>
      <c r="DL23" s="1138"/>
      <c r="DM23" s="1138"/>
      <c r="DN23" s="1138"/>
      <c r="DO23" s="1138"/>
      <c r="DP23" s="1138"/>
      <c r="DQ23" s="1138"/>
      <c r="DR23" s="1138"/>
      <c r="DS23" s="1138"/>
      <c r="DT23" s="1138"/>
      <c r="DU23" s="1138"/>
      <c r="DV23" s="1138"/>
      <c r="DW23" s="1138"/>
      <c r="DX23" s="1138"/>
      <c r="DY23" s="1138"/>
      <c r="DZ23" s="1138"/>
      <c r="EA23" s="1138"/>
      <c r="EB23" s="1138"/>
      <c r="EC23" s="1138"/>
      <c r="ED23" s="1138"/>
      <c r="EE23" s="1138"/>
      <c r="EF23" s="1138"/>
      <c r="EG23" s="1138"/>
      <c r="EH23" s="1138"/>
      <c r="EI23" s="1138"/>
      <c r="EJ23" s="1138"/>
      <c r="EK23" s="1138"/>
      <c r="EL23" s="1138"/>
      <c r="EM23" s="1138"/>
      <c r="EN23" s="1138"/>
      <c r="EO23" s="1138"/>
      <c r="EP23" s="1138"/>
      <c r="EQ23" s="1138"/>
      <c r="ER23" s="1138"/>
      <c r="ES23" s="1138"/>
      <c r="ET23" s="1138"/>
      <c r="EU23" s="1138"/>
      <c r="EV23" s="1138"/>
      <c r="EW23" s="1138"/>
      <c r="EX23" s="1138"/>
      <c r="EY23" s="1138"/>
      <c r="EZ23" s="1138"/>
      <c r="FA23" s="1138"/>
      <c r="FB23" s="1138"/>
      <c r="FC23" s="1138"/>
      <c r="FD23" s="1138"/>
      <c r="FE23" s="1138"/>
      <c r="FF23" s="1138"/>
      <c r="FG23" s="1138"/>
      <c r="FH23" s="1138"/>
      <c r="FI23" s="1138"/>
      <c r="FJ23" s="1138"/>
      <c r="FK23" s="1138"/>
      <c r="FL23" s="1138"/>
      <c r="FM23" s="1138"/>
      <c r="FN23" s="1138"/>
      <c r="FO23" s="1138"/>
      <c r="FP23" s="1138"/>
      <c r="FQ23" s="1138"/>
      <c r="FR23" s="1138"/>
      <c r="FS23" s="1138"/>
      <c r="FT23" s="1138"/>
      <c r="FU23" s="1138"/>
      <c r="FV23" s="1138"/>
      <c r="FW23" s="1138"/>
      <c r="FX23" s="1138"/>
      <c r="FY23" s="1138"/>
      <c r="FZ23" s="1138"/>
      <c r="GA23" s="1138"/>
      <c r="GB23" s="1138"/>
      <c r="GC23" s="1138"/>
      <c r="GD23" s="1138"/>
      <c r="GE23" s="1138"/>
      <c r="GF23" s="1138"/>
      <c r="GG23" s="1138"/>
      <c r="GH23" s="1138"/>
      <c r="GI23" s="1138"/>
      <c r="GJ23" s="1138"/>
      <c r="GK23" s="1138"/>
      <c r="GL23" s="1138"/>
      <c r="GM23" s="1138"/>
      <c r="GN23" s="1138"/>
      <c r="GO23" s="1138"/>
      <c r="GP23" s="1138"/>
      <c r="GQ23" s="1138"/>
      <c r="GR23" s="1138"/>
      <c r="GS23" s="1138"/>
      <c r="GT23" s="1138"/>
      <c r="GU23" s="1138"/>
      <c r="GV23" s="1138"/>
      <c r="GW23" s="1138"/>
      <c r="GX23" s="1138"/>
      <c r="GY23" s="1138"/>
      <c r="GZ23" s="1138"/>
      <c r="HA23" s="1138"/>
      <c r="HB23" s="1138"/>
      <c r="HC23" s="1138"/>
      <c r="HD23" s="1138"/>
      <c r="HE23" s="1138"/>
      <c r="HF23" s="1138"/>
      <c r="HG23" s="1138"/>
      <c r="HH23" s="1138"/>
      <c r="HI23" s="1138"/>
      <c r="HJ23" s="1138"/>
      <c r="HK23" s="1138"/>
      <c r="HL23" s="1138"/>
      <c r="HM23" s="1138"/>
      <c r="HN23" s="1138"/>
      <c r="HO23" s="1138"/>
      <c r="HP23" s="1138"/>
      <c r="HQ23" s="1138"/>
      <c r="HR23" s="1138"/>
      <c r="HS23" s="1138"/>
      <c r="HT23" s="1138"/>
      <c r="HU23" s="1138"/>
      <c r="HV23" s="1138"/>
      <c r="HW23" s="1138"/>
      <c r="HX23" s="1138"/>
      <c r="HY23" s="1138"/>
      <c r="HZ23" s="1138"/>
      <c r="IA23" s="1138"/>
      <c r="IB23" s="1138"/>
      <c r="IC23" s="1138"/>
      <c r="ID23" s="1138"/>
      <c r="IE23" s="1138"/>
      <c r="IF23" s="1138"/>
      <c r="IG23" s="1138"/>
      <c r="IH23" s="1138"/>
      <c r="II23" s="1138"/>
      <c r="IJ23" s="1138"/>
      <c r="IK23" s="1138"/>
      <c r="IL23" s="1138"/>
      <c r="IM23" s="1138"/>
      <c r="IN23" s="1138"/>
      <c r="IO23" s="1138"/>
      <c r="IP23" s="1138"/>
      <c r="IQ23" s="1138"/>
      <c r="IR23" s="1138"/>
      <c r="IS23" s="1138"/>
      <c r="IT23" s="1138"/>
      <c r="IU23" s="1138"/>
      <c r="IV23" s="1138"/>
    </row>
    <row r="24" spans="1:256">
      <c r="A24" s="1466" t="s">
        <v>718</v>
      </c>
      <c r="B24" s="1493"/>
      <c r="C24" s="1495"/>
      <c r="D24" s="1138"/>
      <c r="E24" s="1138"/>
      <c r="F24" s="1138"/>
      <c r="G24" s="1138"/>
      <c r="H24" s="1138"/>
      <c r="I24" s="1138"/>
      <c r="J24" s="1138"/>
      <c r="K24" s="1138"/>
      <c r="L24" s="1138"/>
      <c r="M24" s="1138"/>
      <c r="N24" s="1138"/>
      <c r="O24" s="1138"/>
      <c r="P24" s="1138"/>
      <c r="Q24" s="1138"/>
      <c r="R24" s="1138"/>
      <c r="S24" s="1138"/>
      <c r="T24" s="1138"/>
      <c r="U24" s="1138"/>
      <c r="V24" s="1138"/>
      <c r="W24" s="1138"/>
      <c r="X24" s="1138"/>
      <c r="Y24" s="1138"/>
      <c r="Z24" s="1138"/>
      <c r="AA24" s="1138"/>
      <c r="AB24" s="1138"/>
      <c r="AC24" s="1138"/>
      <c r="AD24" s="1138"/>
      <c r="AE24" s="1138"/>
      <c r="AF24" s="1138"/>
      <c r="AG24" s="1138"/>
      <c r="AH24" s="1138"/>
      <c r="AI24" s="1138"/>
      <c r="AJ24" s="1138"/>
      <c r="AK24" s="1138"/>
      <c r="AL24" s="1138"/>
      <c r="AM24" s="1138"/>
      <c r="AN24" s="1138"/>
      <c r="AO24" s="1138"/>
      <c r="AP24" s="1138"/>
      <c r="AQ24" s="1138"/>
      <c r="AR24" s="1138"/>
      <c r="AS24" s="1138"/>
      <c r="AT24" s="1138"/>
      <c r="AU24" s="1138"/>
      <c r="AV24" s="1138"/>
      <c r="AW24" s="1138"/>
      <c r="AX24" s="1138"/>
      <c r="AY24" s="1138"/>
      <c r="AZ24" s="1138"/>
      <c r="BA24" s="1138"/>
      <c r="BB24" s="1138"/>
      <c r="BC24" s="1138"/>
      <c r="BD24" s="1138"/>
      <c r="BE24" s="1138"/>
      <c r="BF24" s="1138"/>
      <c r="BG24" s="1138"/>
      <c r="BH24" s="1138"/>
      <c r="BI24" s="1138"/>
      <c r="BJ24" s="1138"/>
      <c r="BK24" s="1138"/>
      <c r="BL24" s="1138"/>
      <c r="BM24" s="1138"/>
      <c r="BN24" s="1138"/>
      <c r="BO24" s="1138"/>
      <c r="BP24" s="1138"/>
      <c r="BQ24" s="1138"/>
      <c r="BR24" s="1138"/>
      <c r="BS24" s="1138"/>
      <c r="BT24" s="1138"/>
      <c r="BU24" s="1138"/>
      <c r="BV24" s="1138"/>
      <c r="BW24" s="1138"/>
      <c r="BX24" s="1138"/>
      <c r="BY24" s="1138"/>
      <c r="BZ24" s="1138"/>
      <c r="CA24" s="1138"/>
      <c r="CB24" s="1138"/>
      <c r="CC24" s="1138"/>
      <c r="CD24" s="1138"/>
      <c r="CE24" s="1138"/>
      <c r="CF24" s="1138"/>
      <c r="CG24" s="1138"/>
      <c r="CH24" s="1138"/>
      <c r="CI24" s="1138"/>
      <c r="CJ24" s="1138"/>
      <c r="CK24" s="1138"/>
      <c r="CL24" s="1138"/>
      <c r="CM24" s="1138"/>
      <c r="CN24" s="1138"/>
      <c r="CO24" s="1138"/>
      <c r="CP24" s="1138"/>
      <c r="CQ24" s="1138"/>
      <c r="CR24" s="1138"/>
      <c r="CS24" s="1138"/>
      <c r="CT24" s="1138"/>
      <c r="CU24" s="1138"/>
      <c r="CV24" s="1138"/>
      <c r="CW24" s="1138"/>
      <c r="CX24" s="1138"/>
      <c r="CY24" s="1138"/>
      <c r="CZ24" s="1138"/>
      <c r="DA24" s="1138"/>
      <c r="DB24" s="1138"/>
      <c r="DC24" s="1138"/>
      <c r="DD24" s="1138"/>
      <c r="DE24" s="1138"/>
      <c r="DF24" s="1138"/>
      <c r="DG24" s="1138"/>
      <c r="DH24" s="1138"/>
      <c r="DI24" s="1138"/>
      <c r="DJ24" s="1138"/>
      <c r="DK24" s="1138"/>
      <c r="DL24" s="1138"/>
      <c r="DM24" s="1138"/>
      <c r="DN24" s="1138"/>
      <c r="DO24" s="1138"/>
      <c r="DP24" s="1138"/>
      <c r="DQ24" s="1138"/>
      <c r="DR24" s="1138"/>
      <c r="DS24" s="1138"/>
      <c r="DT24" s="1138"/>
      <c r="DU24" s="1138"/>
      <c r="DV24" s="1138"/>
      <c r="DW24" s="1138"/>
      <c r="DX24" s="1138"/>
      <c r="DY24" s="1138"/>
      <c r="DZ24" s="1138"/>
      <c r="EA24" s="1138"/>
      <c r="EB24" s="1138"/>
      <c r="EC24" s="1138"/>
      <c r="ED24" s="1138"/>
      <c r="EE24" s="1138"/>
      <c r="EF24" s="1138"/>
      <c r="EG24" s="1138"/>
      <c r="EH24" s="1138"/>
      <c r="EI24" s="1138"/>
      <c r="EJ24" s="1138"/>
      <c r="EK24" s="1138"/>
      <c r="EL24" s="1138"/>
      <c r="EM24" s="1138"/>
      <c r="EN24" s="1138"/>
      <c r="EO24" s="1138"/>
      <c r="EP24" s="1138"/>
      <c r="EQ24" s="1138"/>
      <c r="ER24" s="1138"/>
      <c r="ES24" s="1138"/>
      <c r="ET24" s="1138"/>
      <c r="EU24" s="1138"/>
      <c r="EV24" s="1138"/>
      <c r="EW24" s="1138"/>
      <c r="EX24" s="1138"/>
      <c r="EY24" s="1138"/>
      <c r="EZ24" s="1138"/>
      <c r="FA24" s="1138"/>
      <c r="FB24" s="1138"/>
      <c r="FC24" s="1138"/>
      <c r="FD24" s="1138"/>
      <c r="FE24" s="1138"/>
      <c r="FF24" s="1138"/>
      <c r="FG24" s="1138"/>
      <c r="FH24" s="1138"/>
      <c r="FI24" s="1138"/>
      <c r="FJ24" s="1138"/>
      <c r="FK24" s="1138"/>
      <c r="FL24" s="1138"/>
      <c r="FM24" s="1138"/>
      <c r="FN24" s="1138"/>
      <c r="FO24" s="1138"/>
      <c r="FP24" s="1138"/>
      <c r="FQ24" s="1138"/>
      <c r="FR24" s="1138"/>
      <c r="FS24" s="1138"/>
      <c r="FT24" s="1138"/>
      <c r="FU24" s="1138"/>
      <c r="FV24" s="1138"/>
      <c r="FW24" s="1138"/>
      <c r="FX24" s="1138"/>
      <c r="FY24" s="1138"/>
      <c r="FZ24" s="1138"/>
      <c r="GA24" s="1138"/>
      <c r="GB24" s="1138"/>
      <c r="GC24" s="1138"/>
      <c r="GD24" s="1138"/>
      <c r="GE24" s="1138"/>
      <c r="GF24" s="1138"/>
      <c r="GG24" s="1138"/>
      <c r="GH24" s="1138"/>
      <c r="GI24" s="1138"/>
      <c r="GJ24" s="1138"/>
      <c r="GK24" s="1138"/>
      <c r="GL24" s="1138"/>
      <c r="GM24" s="1138"/>
      <c r="GN24" s="1138"/>
      <c r="GO24" s="1138"/>
      <c r="GP24" s="1138"/>
      <c r="GQ24" s="1138"/>
      <c r="GR24" s="1138"/>
      <c r="GS24" s="1138"/>
      <c r="GT24" s="1138"/>
      <c r="GU24" s="1138"/>
      <c r="GV24" s="1138"/>
      <c r="GW24" s="1138"/>
      <c r="GX24" s="1138"/>
      <c r="GY24" s="1138"/>
      <c r="GZ24" s="1138"/>
      <c r="HA24" s="1138"/>
      <c r="HB24" s="1138"/>
      <c r="HC24" s="1138"/>
      <c r="HD24" s="1138"/>
      <c r="HE24" s="1138"/>
      <c r="HF24" s="1138"/>
      <c r="HG24" s="1138"/>
      <c r="HH24" s="1138"/>
      <c r="HI24" s="1138"/>
      <c r="HJ24" s="1138"/>
      <c r="HK24" s="1138"/>
      <c r="HL24" s="1138"/>
      <c r="HM24" s="1138"/>
      <c r="HN24" s="1138"/>
      <c r="HO24" s="1138"/>
      <c r="HP24" s="1138"/>
      <c r="HQ24" s="1138"/>
      <c r="HR24" s="1138"/>
      <c r="HS24" s="1138"/>
      <c r="HT24" s="1138"/>
      <c r="HU24" s="1138"/>
      <c r="HV24" s="1138"/>
      <c r="HW24" s="1138"/>
      <c r="HX24" s="1138"/>
      <c r="HY24" s="1138"/>
      <c r="HZ24" s="1138"/>
      <c r="IA24" s="1138"/>
      <c r="IB24" s="1138"/>
      <c r="IC24" s="1138"/>
      <c r="ID24" s="1138"/>
      <c r="IE24" s="1138"/>
      <c r="IF24" s="1138"/>
      <c r="IG24" s="1138"/>
      <c r="IH24" s="1138"/>
      <c r="II24" s="1138"/>
      <c r="IJ24" s="1138"/>
      <c r="IK24" s="1138"/>
      <c r="IL24" s="1138"/>
      <c r="IM24" s="1138"/>
      <c r="IN24" s="1138"/>
      <c r="IO24" s="1138"/>
      <c r="IP24" s="1138"/>
      <c r="IQ24" s="1138"/>
      <c r="IR24" s="1138"/>
      <c r="IS24" s="1138"/>
      <c r="IT24" s="1138"/>
      <c r="IU24" s="1138"/>
      <c r="IV24" s="1138"/>
    </row>
    <row r="25" spans="1:256">
      <c r="A25" s="1138" t="s">
        <v>1963</v>
      </c>
      <c r="B25" s="1493" t="s">
        <v>2545</v>
      </c>
      <c r="C25" s="1495">
        <f>'64'!C50+'64'!C51+'64'!C61</f>
        <v>0</v>
      </c>
      <c r="D25" s="1138"/>
      <c r="E25" s="1138"/>
      <c r="F25" s="1138"/>
      <c r="G25" s="1138"/>
      <c r="H25" s="1138"/>
      <c r="I25" s="1138"/>
      <c r="J25" s="1138"/>
      <c r="K25" s="1138"/>
      <c r="L25" s="1138"/>
      <c r="M25" s="1138"/>
      <c r="N25" s="1138"/>
      <c r="O25" s="1138"/>
      <c r="P25" s="1138"/>
      <c r="Q25" s="1138"/>
      <c r="R25" s="1138"/>
      <c r="S25" s="1138"/>
      <c r="T25" s="1138"/>
      <c r="U25" s="1138"/>
      <c r="V25" s="1138"/>
      <c r="W25" s="1138"/>
      <c r="X25" s="1138"/>
      <c r="Y25" s="1138"/>
      <c r="Z25" s="1138"/>
      <c r="AA25" s="1138"/>
      <c r="AB25" s="1138"/>
      <c r="AC25" s="1138"/>
      <c r="AD25" s="1138"/>
      <c r="AE25" s="1138"/>
      <c r="AF25" s="1138"/>
      <c r="AG25" s="1138"/>
      <c r="AH25" s="1138"/>
      <c r="AI25" s="1138"/>
      <c r="AJ25" s="1138"/>
      <c r="AK25" s="1138"/>
      <c r="AL25" s="1138"/>
      <c r="AM25" s="1138"/>
      <c r="AN25" s="1138"/>
      <c r="AO25" s="1138"/>
      <c r="AP25" s="1138"/>
      <c r="AQ25" s="1138"/>
      <c r="AR25" s="1138"/>
      <c r="AS25" s="1138"/>
      <c r="AT25" s="1138"/>
      <c r="AU25" s="1138"/>
      <c r="AV25" s="1138"/>
      <c r="AW25" s="1138"/>
      <c r="AX25" s="1138"/>
      <c r="AY25" s="1138"/>
      <c r="AZ25" s="1138"/>
      <c r="BA25" s="1138"/>
      <c r="BB25" s="1138"/>
      <c r="BC25" s="1138"/>
      <c r="BD25" s="1138"/>
      <c r="BE25" s="1138"/>
      <c r="BF25" s="1138"/>
      <c r="BG25" s="1138"/>
      <c r="BH25" s="1138"/>
      <c r="BI25" s="1138"/>
      <c r="BJ25" s="1138"/>
      <c r="BK25" s="1138"/>
      <c r="BL25" s="1138"/>
      <c r="BM25" s="1138"/>
      <c r="BN25" s="1138"/>
      <c r="BO25" s="1138"/>
      <c r="BP25" s="1138"/>
      <c r="BQ25" s="1138"/>
      <c r="BR25" s="1138"/>
      <c r="BS25" s="1138"/>
      <c r="BT25" s="1138"/>
      <c r="BU25" s="1138"/>
      <c r="BV25" s="1138"/>
      <c r="BW25" s="1138"/>
      <c r="BX25" s="1138"/>
      <c r="BY25" s="1138"/>
      <c r="BZ25" s="1138"/>
      <c r="CA25" s="1138"/>
      <c r="CB25" s="1138"/>
      <c r="CC25" s="1138"/>
      <c r="CD25" s="1138"/>
      <c r="CE25" s="1138"/>
      <c r="CF25" s="1138"/>
      <c r="CG25" s="1138"/>
      <c r="CH25" s="1138"/>
      <c r="CI25" s="1138"/>
      <c r="CJ25" s="1138"/>
      <c r="CK25" s="1138"/>
      <c r="CL25" s="1138"/>
      <c r="CM25" s="1138"/>
      <c r="CN25" s="1138"/>
      <c r="CO25" s="1138"/>
      <c r="CP25" s="1138"/>
      <c r="CQ25" s="1138"/>
      <c r="CR25" s="1138"/>
      <c r="CS25" s="1138"/>
      <c r="CT25" s="1138"/>
      <c r="CU25" s="1138"/>
      <c r="CV25" s="1138"/>
      <c r="CW25" s="1138"/>
      <c r="CX25" s="1138"/>
      <c r="CY25" s="1138"/>
      <c r="CZ25" s="1138"/>
      <c r="DA25" s="1138"/>
      <c r="DB25" s="1138"/>
      <c r="DC25" s="1138"/>
      <c r="DD25" s="1138"/>
      <c r="DE25" s="1138"/>
      <c r="DF25" s="1138"/>
      <c r="DG25" s="1138"/>
      <c r="DH25" s="1138"/>
      <c r="DI25" s="1138"/>
      <c r="DJ25" s="1138"/>
      <c r="DK25" s="1138"/>
      <c r="DL25" s="1138"/>
      <c r="DM25" s="1138"/>
      <c r="DN25" s="1138"/>
      <c r="DO25" s="1138"/>
      <c r="DP25" s="1138"/>
      <c r="DQ25" s="1138"/>
      <c r="DR25" s="1138"/>
      <c r="DS25" s="1138"/>
      <c r="DT25" s="1138"/>
      <c r="DU25" s="1138"/>
      <c r="DV25" s="1138"/>
      <c r="DW25" s="1138"/>
      <c r="DX25" s="1138"/>
      <c r="DY25" s="1138"/>
      <c r="DZ25" s="1138"/>
      <c r="EA25" s="1138"/>
      <c r="EB25" s="1138"/>
      <c r="EC25" s="1138"/>
      <c r="ED25" s="1138"/>
      <c r="EE25" s="1138"/>
      <c r="EF25" s="1138"/>
      <c r="EG25" s="1138"/>
      <c r="EH25" s="1138"/>
      <c r="EI25" s="1138"/>
      <c r="EJ25" s="1138"/>
      <c r="EK25" s="1138"/>
      <c r="EL25" s="1138"/>
      <c r="EM25" s="1138"/>
      <c r="EN25" s="1138"/>
      <c r="EO25" s="1138"/>
      <c r="EP25" s="1138"/>
      <c r="EQ25" s="1138"/>
      <c r="ER25" s="1138"/>
      <c r="ES25" s="1138"/>
      <c r="ET25" s="1138"/>
      <c r="EU25" s="1138"/>
      <c r="EV25" s="1138"/>
      <c r="EW25" s="1138"/>
      <c r="EX25" s="1138"/>
      <c r="EY25" s="1138"/>
      <c r="EZ25" s="1138"/>
      <c r="FA25" s="1138"/>
      <c r="FB25" s="1138"/>
      <c r="FC25" s="1138"/>
      <c r="FD25" s="1138"/>
      <c r="FE25" s="1138"/>
      <c r="FF25" s="1138"/>
      <c r="FG25" s="1138"/>
      <c r="FH25" s="1138"/>
      <c r="FI25" s="1138"/>
      <c r="FJ25" s="1138"/>
      <c r="FK25" s="1138"/>
      <c r="FL25" s="1138"/>
      <c r="FM25" s="1138"/>
      <c r="FN25" s="1138"/>
      <c r="FO25" s="1138"/>
      <c r="FP25" s="1138"/>
      <c r="FQ25" s="1138"/>
      <c r="FR25" s="1138"/>
      <c r="FS25" s="1138"/>
      <c r="FT25" s="1138"/>
      <c r="FU25" s="1138"/>
      <c r="FV25" s="1138"/>
      <c r="FW25" s="1138"/>
      <c r="FX25" s="1138"/>
      <c r="FY25" s="1138"/>
      <c r="FZ25" s="1138"/>
      <c r="GA25" s="1138"/>
      <c r="GB25" s="1138"/>
      <c r="GC25" s="1138"/>
      <c r="GD25" s="1138"/>
      <c r="GE25" s="1138"/>
      <c r="GF25" s="1138"/>
      <c r="GG25" s="1138"/>
      <c r="GH25" s="1138"/>
      <c r="GI25" s="1138"/>
      <c r="GJ25" s="1138"/>
      <c r="GK25" s="1138"/>
      <c r="GL25" s="1138"/>
      <c r="GM25" s="1138"/>
      <c r="GN25" s="1138"/>
      <c r="GO25" s="1138"/>
      <c r="GP25" s="1138"/>
      <c r="GQ25" s="1138"/>
      <c r="GR25" s="1138"/>
      <c r="GS25" s="1138"/>
      <c r="GT25" s="1138"/>
      <c r="GU25" s="1138"/>
      <c r="GV25" s="1138"/>
      <c r="GW25" s="1138"/>
      <c r="GX25" s="1138"/>
      <c r="GY25" s="1138"/>
      <c r="GZ25" s="1138"/>
      <c r="HA25" s="1138"/>
      <c r="HB25" s="1138"/>
      <c r="HC25" s="1138"/>
      <c r="HD25" s="1138"/>
      <c r="HE25" s="1138"/>
      <c r="HF25" s="1138"/>
      <c r="HG25" s="1138"/>
      <c r="HH25" s="1138"/>
      <c r="HI25" s="1138"/>
      <c r="HJ25" s="1138"/>
      <c r="HK25" s="1138"/>
      <c r="HL25" s="1138"/>
      <c r="HM25" s="1138"/>
      <c r="HN25" s="1138"/>
      <c r="HO25" s="1138"/>
      <c r="HP25" s="1138"/>
      <c r="HQ25" s="1138"/>
      <c r="HR25" s="1138"/>
      <c r="HS25" s="1138"/>
      <c r="HT25" s="1138"/>
      <c r="HU25" s="1138"/>
      <c r="HV25" s="1138"/>
      <c r="HW25" s="1138"/>
      <c r="HX25" s="1138"/>
      <c r="HY25" s="1138"/>
      <c r="HZ25" s="1138"/>
      <c r="IA25" s="1138"/>
      <c r="IB25" s="1138"/>
      <c r="IC25" s="1138"/>
      <c r="ID25" s="1138"/>
      <c r="IE25" s="1138"/>
      <c r="IF25" s="1138"/>
      <c r="IG25" s="1138"/>
      <c r="IH25" s="1138"/>
      <c r="II25" s="1138"/>
      <c r="IJ25" s="1138"/>
      <c r="IK25" s="1138"/>
      <c r="IL25" s="1138"/>
      <c r="IM25" s="1138"/>
      <c r="IN25" s="1138"/>
      <c r="IO25" s="1138"/>
      <c r="IP25" s="1138"/>
      <c r="IQ25" s="1138"/>
      <c r="IR25" s="1138"/>
      <c r="IS25" s="1138"/>
      <c r="IT25" s="1138"/>
      <c r="IU25" s="1138"/>
      <c r="IV25" s="1138"/>
    </row>
    <row r="26" spans="1:256">
      <c r="A26" s="1493" t="s">
        <v>749</v>
      </c>
      <c r="B26" s="1493" t="s">
        <v>2498</v>
      </c>
      <c r="C26" s="1495">
        <f>'64'!C53</f>
        <v>185929469</v>
      </c>
      <c r="D26" s="1138"/>
      <c r="E26" s="1138"/>
      <c r="F26" s="1138"/>
      <c r="G26" s="1138"/>
      <c r="H26" s="1138"/>
      <c r="I26" s="1138"/>
      <c r="J26" s="1138"/>
      <c r="K26" s="1138"/>
      <c r="L26" s="1138"/>
      <c r="M26" s="1138"/>
      <c r="N26" s="1138"/>
      <c r="O26" s="1138"/>
      <c r="P26" s="1138"/>
      <c r="Q26" s="1138"/>
      <c r="R26" s="1138"/>
      <c r="S26" s="1138"/>
      <c r="T26" s="1138"/>
      <c r="U26" s="1138"/>
      <c r="V26" s="1138"/>
      <c r="W26" s="1138"/>
      <c r="X26" s="1138"/>
      <c r="Y26" s="1138"/>
      <c r="Z26" s="1138"/>
      <c r="AA26" s="1138"/>
      <c r="AB26" s="1138"/>
      <c r="AC26" s="1138"/>
      <c r="AD26" s="1138"/>
      <c r="AE26" s="1138"/>
      <c r="AF26" s="1138"/>
      <c r="AG26" s="1138"/>
      <c r="AH26" s="1138"/>
      <c r="AI26" s="1138"/>
      <c r="AJ26" s="1138"/>
      <c r="AK26" s="1138"/>
      <c r="AL26" s="1138"/>
      <c r="AM26" s="1138"/>
      <c r="AN26" s="1138"/>
      <c r="AO26" s="1138"/>
      <c r="AP26" s="1138"/>
      <c r="AQ26" s="1138"/>
      <c r="AR26" s="1138"/>
      <c r="AS26" s="1138"/>
      <c r="AT26" s="1138"/>
      <c r="AU26" s="1138"/>
      <c r="AV26" s="1138"/>
      <c r="AW26" s="1138"/>
      <c r="AX26" s="1138"/>
      <c r="AY26" s="1138"/>
      <c r="AZ26" s="1138"/>
      <c r="BA26" s="1138"/>
      <c r="BB26" s="1138"/>
      <c r="BC26" s="1138"/>
      <c r="BD26" s="1138"/>
      <c r="BE26" s="1138"/>
      <c r="BF26" s="1138"/>
      <c r="BG26" s="1138"/>
      <c r="BH26" s="1138"/>
      <c r="BI26" s="1138"/>
      <c r="BJ26" s="1138"/>
      <c r="BK26" s="1138"/>
      <c r="BL26" s="1138"/>
      <c r="BM26" s="1138"/>
      <c r="BN26" s="1138"/>
      <c r="BO26" s="1138"/>
      <c r="BP26" s="1138"/>
      <c r="BQ26" s="1138"/>
      <c r="BR26" s="1138"/>
      <c r="BS26" s="1138"/>
      <c r="BT26" s="1138"/>
      <c r="BU26" s="1138"/>
      <c r="BV26" s="1138"/>
      <c r="BW26" s="1138"/>
      <c r="BX26" s="1138"/>
      <c r="BY26" s="1138"/>
      <c r="BZ26" s="1138"/>
      <c r="CA26" s="1138"/>
      <c r="CB26" s="1138"/>
      <c r="CC26" s="1138"/>
      <c r="CD26" s="1138"/>
      <c r="CE26" s="1138"/>
      <c r="CF26" s="1138"/>
      <c r="CG26" s="1138"/>
      <c r="CH26" s="1138"/>
      <c r="CI26" s="1138"/>
      <c r="CJ26" s="1138"/>
      <c r="CK26" s="1138"/>
      <c r="CL26" s="1138"/>
      <c r="CM26" s="1138"/>
      <c r="CN26" s="1138"/>
      <c r="CO26" s="1138"/>
      <c r="CP26" s="1138"/>
      <c r="CQ26" s="1138"/>
      <c r="CR26" s="1138"/>
      <c r="CS26" s="1138"/>
      <c r="CT26" s="1138"/>
      <c r="CU26" s="1138"/>
      <c r="CV26" s="1138"/>
      <c r="CW26" s="1138"/>
      <c r="CX26" s="1138"/>
      <c r="CY26" s="1138"/>
      <c r="CZ26" s="1138"/>
      <c r="DA26" s="1138"/>
      <c r="DB26" s="1138"/>
      <c r="DC26" s="1138"/>
      <c r="DD26" s="1138"/>
      <c r="DE26" s="1138"/>
      <c r="DF26" s="1138"/>
      <c r="DG26" s="1138"/>
      <c r="DH26" s="1138"/>
      <c r="DI26" s="1138"/>
      <c r="DJ26" s="1138"/>
      <c r="DK26" s="1138"/>
      <c r="DL26" s="1138"/>
      <c r="DM26" s="1138"/>
      <c r="DN26" s="1138"/>
      <c r="DO26" s="1138"/>
      <c r="DP26" s="1138"/>
      <c r="DQ26" s="1138"/>
      <c r="DR26" s="1138"/>
      <c r="DS26" s="1138"/>
      <c r="DT26" s="1138"/>
      <c r="DU26" s="1138"/>
      <c r="DV26" s="1138"/>
      <c r="DW26" s="1138"/>
      <c r="DX26" s="1138"/>
      <c r="DY26" s="1138"/>
      <c r="DZ26" s="1138"/>
      <c r="EA26" s="1138"/>
      <c r="EB26" s="1138"/>
      <c r="EC26" s="1138"/>
      <c r="ED26" s="1138"/>
      <c r="EE26" s="1138"/>
      <c r="EF26" s="1138"/>
      <c r="EG26" s="1138"/>
      <c r="EH26" s="1138"/>
      <c r="EI26" s="1138"/>
      <c r="EJ26" s="1138"/>
      <c r="EK26" s="1138"/>
      <c r="EL26" s="1138"/>
      <c r="EM26" s="1138"/>
      <c r="EN26" s="1138"/>
      <c r="EO26" s="1138"/>
      <c r="EP26" s="1138"/>
      <c r="EQ26" s="1138"/>
      <c r="ER26" s="1138"/>
      <c r="ES26" s="1138"/>
      <c r="ET26" s="1138"/>
      <c r="EU26" s="1138"/>
      <c r="EV26" s="1138"/>
      <c r="EW26" s="1138"/>
      <c r="EX26" s="1138"/>
      <c r="EY26" s="1138"/>
      <c r="EZ26" s="1138"/>
      <c r="FA26" s="1138"/>
      <c r="FB26" s="1138"/>
      <c r="FC26" s="1138"/>
      <c r="FD26" s="1138"/>
      <c r="FE26" s="1138"/>
      <c r="FF26" s="1138"/>
      <c r="FG26" s="1138"/>
      <c r="FH26" s="1138"/>
      <c r="FI26" s="1138"/>
      <c r="FJ26" s="1138"/>
      <c r="FK26" s="1138"/>
      <c r="FL26" s="1138"/>
      <c r="FM26" s="1138"/>
      <c r="FN26" s="1138"/>
      <c r="FO26" s="1138"/>
      <c r="FP26" s="1138"/>
      <c r="FQ26" s="1138"/>
      <c r="FR26" s="1138"/>
      <c r="FS26" s="1138"/>
      <c r="FT26" s="1138"/>
      <c r="FU26" s="1138"/>
      <c r="FV26" s="1138"/>
      <c r="FW26" s="1138"/>
      <c r="FX26" s="1138"/>
      <c r="FY26" s="1138"/>
      <c r="FZ26" s="1138"/>
      <c r="GA26" s="1138"/>
      <c r="GB26" s="1138"/>
      <c r="GC26" s="1138"/>
      <c r="GD26" s="1138"/>
      <c r="GE26" s="1138"/>
      <c r="GF26" s="1138"/>
      <c r="GG26" s="1138"/>
      <c r="GH26" s="1138"/>
      <c r="GI26" s="1138"/>
      <c r="GJ26" s="1138"/>
      <c r="GK26" s="1138"/>
      <c r="GL26" s="1138"/>
      <c r="GM26" s="1138"/>
      <c r="GN26" s="1138"/>
      <c r="GO26" s="1138"/>
      <c r="GP26" s="1138"/>
      <c r="GQ26" s="1138"/>
      <c r="GR26" s="1138"/>
      <c r="GS26" s="1138"/>
      <c r="GT26" s="1138"/>
      <c r="GU26" s="1138"/>
      <c r="GV26" s="1138"/>
      <c r="GW26" s="1138"/>
      <c r="GX26" s="1138"/>
      <c r="GY26" s="1138"/>
      <c r="GZ26" s="1138"/>
      <c r="HA26" s="1138"/>
      <c r="HB26" s="1138"/>
      <c r="HC26" s="1138"/>
      <c r="HD26" s="1138"/>
      <c r="HE26" s="1138"/>
      <c r="HF26" s="1138"/>
      <c r="HG26" s="1138"/>
      <c r="HH26" s="1138"/>
      <c r="HI26" s="1138"/>
      <c r="HJ26" s="1138"/>
      <c r="HK26" s="1138"/>
      <c r="HL26" s="1138"/>
      <c r="HM26" s="1138"/>
      <c r="HN26" s="1138"/>
      <c r="HO26" s="1138"/>
      <c r="HP26" s="1138"/>
      <c r="HQ26" s="1138"/>
      <c r="HR26" s="1138"/>
      <c r="HS26" s="1138"/>
      <c r="HT26" s="1138"/>
      <c r="HU26" s="1138"/>
      <c r="HV26" s="1138"/>
      <c r="HW26" s="1138"/>
      <c r="HX26" s="1138"/>
      <c r="HY26" s="1138"/>
      <c r="HZ26" s="1138"/>
      <c r="IA26" s="1138"/>
      <c r="IB26" s="1138"/>
      <c r="IC26" s="1138"/>
      <c r="ID26" s="1138"/>
      <c r="IE26" s="1138"/>
      <c r="IF26" s="1138"/>
      <c r="IG26" s="1138"/>
      <c r="IH26" s="1138"/>
      <c r="II26" s="1138"/>
      <c r="IJ26" s="1138"/>
      <c r="IK26" s="1138"/>
      <c r="IL26" s="1138"/>
      <c r="IM26" s="1138"/>
      <c r="IN26" s="1138"/>
      <c r="IO26" s="1138"/>
      <c r="IP26" s="1138"/>
      <c r="IQ26" s="1138"/>
      <c r="IR26" s="1138"/>
      <c r="IS26" s="1138"/>
      <c r="IT26" s="1138"/>
      <c r="IU26" s="1138"/>
      <c r="IV26" s="1138"/>
    </row>
    <row r="27" spans="1:256">
      <c r="A27" s="1493" t="s">
        <v>1957</v>
      </c>
      <c r="B27" s="1493" t="s">
        <v>2499</v>
      </c>
      <c r="C27" s="1495">
        <f>'64'!C55</f>
        <v>47446665</v>
      </c>
      <c r="D27" s="1138"/>
      <c r="E27" s="1138"/>
      <c r="F27" s="1138"/>
      <c r="G27" s="1138"/>
      <c r="H27" s="1138"/>
      <c r="I27" s="1138"/>
      <c r="J27" s="1138"/>
      <c r="K27" s="1138"/>
      <c r="L27" s="1138"/>
      <c r="M27" s="1138"/>
      <c r="N27" s="1138"/>
      <c r="O27" s="1138"/>
      <c r="P27" s="1138"/>
      <c r="Q27" s="1138"/>
      <c r="R27" s="1138"/>
      <c r="S27" s="1138"/>
      <c r="T27" s="1138"/>
      <c r="U27" s="1138"/>
      <c r="V27" s="1138"/>
      <c r="W27" s="1138"/>
      <c r="X27" s="1138"/>
      <c r="Y27" s="1138"/>
      <c r="Z27" s="1138"/>
      <c r="AA27" s="1138"/>
      <c r="AB27" s="1138"/>
      <c r="AC27" s="1138"/>
      <c r="AD27" s="1138"/>
      <c r="AE27" s="1138"/>
      <c r="AF27" s="1138"/>
      <c r="AG27" s="1138"/>
      <c r="AH27" s="1138"/>
      <c r="AI27" s="1138"/>
      <c r="AJ27" s="1138"/>
      <c r="AK27" s="1138"/>
      <c r="AL27" s="1138"/>
      <c r="AM27" s="1138"/>
      <c r="AN27" s="1138"/>
      <c r="AO27" s="1138"/>
      <c r="AP27" s="1138"/>
      <c r="AQ27" s="1138"/>
      <c r="AR27" s="1138"/>
      <c r="AS27" s="1138"/>
      <c r="AT27" s="1138"/>
      <c r="AU27" s="1138"/>
      <c r="AV27" s="1138"/>
      <c r="AW27" s="1138"/>
      <c r="AX27" s="1138"/>
      <c r="AY27" s="1138"/>
      <c r="AZ27" s="1138"/>
      <c r="BA27" s="1138"/>
      <c r="BB27" s="1138"/>
      <c r="BC27" s="1138"/>
      <c r="BD27" s="1138"/>
      <c r="BE27" s="1138"/>
      <c r="BF27" s="1138"/>
      <c r="BG27" s="1138"/>
      <c r="BH27" s="1138"/>
      <c r="BI27" s="1138"/>
      <c r="BJ27" s="1138"/>
      <c r="BK27" s="1138"/>
      <c r="BL27" s="1138"/>
      <c r="BM27" s="1138"/>
      <c r="BN27" s="1138"/>
      <c r="BO27" s="1138"/>
      <c r="BP27" s="1138"/>
      <c r="BQ27" s="1138"/>
      <c r="BR27" s="1138"/>
      <c r="BS27" s="1138"/>
      <c r="BT27" s="1138"/>
      <c r="BU27" s="1138"/>
      <c r="BV27" s="1138"/>
      <c r="BW27" s="1138"/>
      <c r="BX27" s="1138"/>
      <c r="BY27" s="1138"/>
      <c r="BZ27" s="1138"/>
      <c r="CA27" s="1138"/>
      <c r="CB27" s="1138"/>
      <c r="CC27" s="1138"/>
      <c r="CD27" s="1138"/>
      <c r="CE27" s="1138"/>
      <c r="CF27" s="1138"/>
      <c r="CG27" s="1138"/>
      <c r="CH27" s="1138"/>
      <c r="CI27" s="1138"/>
      <c r="CJ27" s="1138"/>
      <c r="CK27" s="1138"/>
      <c r="CL27" s="1138"/>
      <c r="CM27" s="1138"/>
      <c r="CN27" s="1138"/>
      <c r="CO27" s="1138"/>
      <c r="CP27" s="1138"/>
      <c r="CQ27" s="1138"/>
      <c r="CR27" s="1138"/>
      <c r="CS27" s="1138"/>
      <c r="CT27" s="1138"/>
      <c r="CU27" s="1138"/>
      <c r="CV27" s="1138"/>
      <c r="CW27" s="1138"/>
      <c r="CX27" s="1138"/>
      <c r="CY27" s="1138"/>
      <c r="CZ27" s="1138"/>
      <c r="DA27" s="1138"/>
      <c r="DB27" s="1138"/>
      <c r="DC27" s="1138"/>
      <c r="DD27" s="1138"/>
      <c r="DE27" s="1138"/>
      <c r="DF27" s="1138"/>
      <c r="DG27" s="1138"/>
      <c r="DH27" s="1138"/>
      <c r="DI27" s="1138"/>
      <c r="DJ27" s="1138"/>
      <c r="DK27" s="1138"/>
      <c r="DL27" s="1138"/>
      <c r="DM27" s="1138"/>
      <c r="DN27" s="1138"/>
      <c r="DO27" s="1138"/>
      <c r="DP27" s="1138"/>
      <c r="DQ27" s="1138"/>
      <c r="DR27" s="1138"/>
      <c r="DS27" s="1138"/>
      <c r="DT27" s="1138"/>
      <c r="DU27" s="1138"/>
      <c r="DV27" s="1138"/>
      <c r="DW27" s="1138"/>
      <c r="DX27" s="1138"/>
      <c r="DY27" s="1138"/>
      <c r="DZ27" s="1138"/>
      <c r="EA27" s="1138"/>
      <c r="EB27" s="1138"/>
      <c r="EC27" s="1138"/>
      <c r="ED27" s="1138"/>
      <c r="EE27" s="1138"/>
      <c r="EF27" s="1138"/>
      <c r="EG27" s="1138"/>
      <c r="EH27" s="1138"/>
      <c r="EI27" s="1138"/>
      <c r="EJ27" s="1138"/>
      <c r="EK27" s="1138"/>
      <c r="EL27" s="1138"/>
      <c r="EM27" s="1138"/>
      <c r="EN27" s="1138"/>
      <c r="EO27" s="1138"/>
      <c r="EP27" s="1138"/>
      <c r="EQ27" s="1138"/>
      <c r="ER27" s="1138"/>
      <c r="ES27" s="1138"/>
      <c r="ET27" s="1138"/>
      <c r="EU27" s="1138"/>
      <c r="EV27" s="1138"/>
      <c r="EW27" s="1138"/>
      <c r="EX27" s="1138"/>
      <c r="EY27" s="1138"/>
      <c r="EZ27" s="1138"/>
      <c r="FA27" s="1138"/>
      <c r="FB27" s="1138"/>
      <c r="FC27" s="1138"/>
      <c r="FD27" s="1138"/>
      <c r="FE27" s="1138"/>
      <c r="FF27" s="1138"/>
      <c r="FG27" s="1138"/>
      <c r="FH27" s="1138"/>
      <c r="FI27" s="1138"/>
      <c r="FJ27" s="1138"/>
      <c r="FK27" s="1138"/>
      <c r="FL27" s="1138"/>
      <c r="FM27" s="1138"/>
      <c r="FN27" s="1138"/>
      <c r="FO27" s="1138"/>
      <c r="FP27" s="1138"/>
      <c r="FQ27" s="1138"/>
      <c r="FR27" s="1138"/>
      <c r="FS27" s="1138"/>
      <c r="FT27" s="1138"/>
      <c r="FU27" s="1138"/>
      <c r="FV27" s="1138"/>
      <c r="FW27" s="1138"/>
      <c r="FX27" s="1138"/>
      <c r="FY27" s="1138"/>
      <c r="FZ27" s="1138"/>
      <c r="GA27" s="1138"/>
      <c r="GB27" s="1138"/>
      <c r="GC27" s="1138"/>
      <c r="GD27" s="1138"/>
      <c r="GE27" s="1138"/>
      <c r="GF27" s="1138"/>
      <c r="GG27" s="1138"/>
      <c r="GH27" s="1138"/>
      <c r="GI27" s="1138"/>
      <c r="GJ27" s="1138"/>
      <c r="GK27" s="1138"/>
      <c r="GL27" s="1138"/>
      <c r="GM27" s="1138"/>
      <c r="GN27" s="1138"/>
      <c r="GO27" s="1138"/>
      <c r="GP27" s="1138"/>
      <c r="GQ27" s="1138"/>
      <c r="GR27" s="1138"/>
      <c r="GS27" s="1138"/>
      <c r="GT27" s="1138"/>
      <c r="GU27" s="1138"/>
      <c r="GV27" s="1138"/>
      <c r="GW27" s="1138"/>
      <c r="GX27" s="1138"/>
      <c r="GY27" s="1138"/>
      <c r="GZ27" s="1138"/>
      <c r="HA27" s="1138"/>
      <c r="HB27" s="1138"/>
      <c r="HC27" s="1138"/>
      <c r="HD27" s="1138"/>
      <c r="HE27" s="1138"/>
      <c r="HF27" s="1138"/>
      <c r="HG27" s="1138"/>
      <c r="HH27" s="1138"/>
      <c r="HI27" s="1138"/>
      <c r="HJ27" s="1138"/>
      <c r="HK27" s="1138"/>
      <c r="HL27" s="1138"/>
      <c r="HM27" s="1138"/>
      <c r="HN27" s="1138"/>
      <c r="HO27" s="1138"/>
      <c r="HP27" s="1138"/>
      <c r="HQ27" s="1138"/>
      <c r="HR27" s="1138"/>
      <c r="HS27" s="1138"/>
      <c r="HT27" s="1138"/>
      <c r="HU27" s="1138"/>
      <c r="HV27" s="1138"/>
      <c r="HW27" s="1138"/>
      <c r="HX27" s="1138"/>
      <c r="HY27" s="1138"/>
      <c r="HZ27" s="1138"/>
      <c r="IA27" s="1138"/>
      <c r="IB27" s="1138"/>
      <c r="IC27" s="1138"/>
      <c r="ID27" s="1138"/>
      <c r="IE27" s="1138"/>
      <c r="IF27" s="1138"/>
      <c r="IG27" s="1138"/>
      <c r="IH27" s="1138"/>
      <c r="II27" s="1138"/>
      <c r="IJ27" s="1138"/>
      <c r="IK27" s="1138"/>
      <c r="IL27" s="1138"/>
      <c r="IM27" s="1138"/>
      <c r="IN27" s="1138"/>
      <c r="IO27" s="1138"/>
      <c r="IP27" s="1138"/>
      <c r="IQ27" s="1138"/>
      <c r="IR27" s="1138"/>
      <c r="IS27" s="1138"/>
      <c r="IT27" s="1138"/>
      <c r="IU27" s="1138"/>
      <c r="IV27" s="1138"/>
    </row>
    <row r="28" spans="1:256">
      <c r="A28" s="1493" t="s">
        <v>1958</v>
      </c>
      <c r="B28" s="1493" t="s">
        <v>2500</v>
      </c>
      <c r="C28" s="1495">
        <f>'64'!C56</f>
        <v>4538606</v>
      </c>
      <c r="D28" s="1138"/>
      <c r="E28" s="1138"/>
      <c r="F28" s="1138"/>
      <c r="G28" s="1138"/>
      <c r="H28" s="1138"/>
      <c r="I28" s="1138"/>
      <c r="J28" s="1138"/>
      <c r="K28" s="1138"/>
      <c r="L28" s="1138"/>
      <c r="M28" s="1138"/>
      <c r="N28" s="1138"/>
      <c r="O28" s="1138"/>
      <c r="P28" s="1138"/>
      <c r="Q28" s="1138"/>
      <c r="R28" s="1138"/>
      <c r="S28" s="1138"/>
      <c r="T28" s="1138"/>
      <c r="U28" s="1138"/>
      <c r="V28" s="1138"/>
      <c r="W28" s="1138"/>
      <c r="X28" s="1138"/>
      <c r="Y28" s="1138"/>
      <c r="Z28" s="1138"/>
      <c r="AA28" s="1138"/>
      <c r="AB28" s="1138"/>
      <c r="AC28" s="1138"/>
      <c r="AD28" s="1138"/>
      <c r="AE28" s="1138"/>
      <c r="AF28" s="1138"/>
      <c r="AG28" s="1138"/>
      <c r="AH28" s="1138"/>
      <c r="AI28" s="1138"/>
      <c r="AJ28" s="1138"/>
      <c r="AK28" s="1138"/>
      <c r="AL28" s="1138"/>
      <c r="AM28" s="1138"/>
      <c r="AN28" s="1138"/>
      <c r="AO28" s="1138"/>
      <c r="AP28" s="1138"/>
      <c r="AQ28" s="1138"/>
      <c r="AR28" s="1138"/>
      <c r="AS28" s="1138"/>
      <c r="AT28" s="1138"/>
      <c r="AU28" s="1138"/>
      <c r="AV28" s="1138"/>
      <c r="AW28" s="1138"/>
      <c r="AX28" s="1138"/>
      <c r="AY28" s="1138"/>
      <c r="AZ28" s="1138"/>
      <c r="BA28" s="1138"/>
      <c r="BB28" s="1138"/>
      <c r="BC28" s="1138"/>
      <c r="BD28" s="1138"/>
      <c r="BE28" s="1138"/>
      <c r="BF28" s="1138"/>
      <c r="BG28" s="1138"/>
      <c r="BH28" s="1138"/>
      <c r="BI28" s="1138"/>
      <c r="BJ28" s="1138"/>
      <c r="BK28" s="1138"/>
      <c r="BL28" s="1138"/>
      <c r="BM28" s="1138"/>
      <c r="BN28" s="1138"/>
      <c r="BO28" s="1138"/>
      <c r="BP28" s="1138"/>
      <c r="BQ28" s="1138"/>
      <c r="BR28" s="1138"/>
      <c r="BS28" s="1138"/>
      <c r="BT28" s="1138"/>
      <c r="BU28" s="1138"/>
      <c r="BV28" s="1138"/>
      <c r="BW28" s="1138"/>
      <c r="BX28" s="1138"/>
      <c r="BY28" s="1138"/>
      <c r="BZ28" s="1138"/>
      <c r="CA28" s="1138"/>
      <c r="CB28" s="1138"/>
      <c r="CC28" s="1138"/>
      <c r="CD28" s="1138"/>
      <c r="CE28" s="1138"/>
      <c r="CF28" s="1138"/>
      <c r="CG28" s="1138"/>
      <c r="CH28" s="1138"/>
      <c r="CI28" s="1138"/>
      <c r="CJ28" s="1138"/>
      <c r="CK28" s="1138"/>
      <c r="CL28" s="1138"/>
      <c r="CM28" s="1138"/>
      <c r="CN28" s="1138"/>
      <c r="CO28" s="1138"/>
      <c r="CP28" s="1138"/>
      <c r="CQ28" s="1138"/>
      <c r="CR28" s="1138"/>
      <c r="CS28" s="1138"/>
      <c r="CT28" s="1138"/>
      <c r="CU28" s="1138"/>
      <c r="CV28" s="1138"/>
      <c r="CW28" s="1138"/>
      <c r="CX28" s="1138"/>
      <c r="CY28" s="1138"/>
      <c r="CZ28" s="1138"/>
      <c r="DA28" s="1138"/>
      <c r="DB28" s="1138"/>
      <c r="DC28" s="1138"/>
      <c r="DD28" s="1138"/>
      <c r="DE28" s="1138"/>
      <c r="DF28" s="1138"/>
      <c r="DG28" s="1138"/>
      <c r="DH28" s="1138"/>
      <c r="DI28" s="1138"/>
      <c r="DJ28" s="1138"/>
      <c r="DK28" s="1138"/>
      <c r="DL28" s="1138"/>
      <c r="DM28" s="1138"/>
      <c r="DN28" s="1138"/>
      <c r="DO28" s="1138"/>
      <c r="DP28" s="1138"/>
      <c r="DQ28" s="1138"/>
      <c r="DR28" s="1138"/>
      <c r="DS28" s="1138"/>
      <c r="DT28" s="1138"/>
      <c r="DU28" s="1138"/>
      <c r="DV28" s="1138"/>
      <c r="DW28" s="1138"/>
      <c r="DX28" s="1138"/>
      <c r="DY28" s="1138"/>
      <c r="DZ28" s="1138"/>
      <c r="EA28" s="1138"/>
      <c r="EB28" s="1138"/>
      <c r="EC28" s="1138"/>
      <c r="ED28" s="1138"/>
      <c r="EE28" s="1138"/>
      <c r="EF28" s="1138"/>
      <c r="EG28" s="1138"/>
      <c r="EH28" s="1138"/>
      <c r="EI28" s="1138"/>
      <c r="EJ28" s="1138"/>
      <c r="EK28" s="1138"/>
      <c r="EL28" s="1138"/>
      <c r="EM28" s="1138"/>
      <c r="EN28" s="1138"/>
      <c r="EO28" s="1138"/>
      <c r="EP28" s="1138"/>
      <c r="EQ28" s="1138"/>
      <c r="ER28" s="1138"/>
      <c r="ES28" s="1138"/>
      <c r="ET28" s="1138"/>
      <c r="EU28" s="1138"/>
      <c r="EV28" s="1138"/>
      <c r="EW28" s="1138"/>
      <c r="EX28" s="1138"/>
      <c r="EY28" s="1138"/>
      <c r="EZ28" s="1138"/>
      <c r="FA28" s="1138"/>
      <c r="FB28" s="1138"/>
      <c r="FC28" s="1138"/>
      <c r="FD28" s="1138"/>
      <c r="FE28" s="1138"/>
      <c r="FF28" s="1138"/>
      <c r="FG28" s="1138"/>
      <c r="FH28" s="1138"/>
      <c r="FI28" s="1138"/>
      <c r="FJ28" s="1138"/>
      <c r="FK28" s="1138"/>
      <c r="FL28" s="1138"/>
      <c r="FM28" s="1138"/>
      <c r="FN28" s="1138"/>
      <c r="FO28" s="1138"/>
      <c r="FP28" s="1138"/>
      <c r="FQ28" s="1138"/>
      <c r="FR28" s="1138"/>
      <c r="FS28" s="1138"/>
      <c r="FT28" s="1138"/>
      <c r="FU28" s="1138"/>
      <c r="FV28" s="1138"/>
      <c r="FW28" s="1138"/>
      <c r="FX28" s="1138"/>
      <c r="FY28" s="1138"/>
      <c r="FZ28" s="1138"/>
      <c r="GA28" s="1138"/>
      <c r="GB28" s="1138"/>
      <c r="GC28" s="1138"/>
      <c r="GD28" s="1138"/>
      <c r="GE28" s="1138"/>
      <c r="GF28" s="1138"/>
      <c r="GG28" s="1138"/>
      <c r="GH28" s="1138"/>
      <c r="GI28" s="1138"/>
      <c r="GJ28" s="1138"/>
      <c r="GK28" s="1138"/>
      <c r="GL28" s="1138"/>
      <c r="GM28" s="1138"/>
      <c r="GN28" s="1138"/>
      <c r="GO28" s="1138"/>
      <c r="GP28" s="1138"/>
      <c r="GQ28" s="1138"/>
      <c r="GR28" s="1138"/>
      <c r="GS28" s="1138"/>
      <c r="GT28" s="1138"/>
      <c r="GU28" s="1138"/>
      <c r="GV28" s="1138"/>
      <c r="GW28" s="1138"/>
      <c r="GX28" s="1138"/>
      <c r="GY28" s="1138"/>
      <c r="GZ28" s="1138"/>
      <c r="HA28" s="1138"/>
      <c r="HB28" s="1138"/>
      <c r="HC28" s="1138"/>
      <c r="HD28" s="1138"/>
      <c r="HE28" s="1138"/>
      <c r="HF28" s="1138"/>
      <c r="HG28" s="1138"/>
      <c r="HH28" s="1138"/>
      <c r="HI28" s="1138"/>
      <c r="HJ28" s="1138"/>
      <c r="HK28" s="1138"/>
      <c r="HL28" s="1138"/>
      <c r="HM28" s="1138"/>
      <c r="HN28" s="1138"/>
      <c r="HO28" s="1138"/>
      <c r="HP28" s="1138"/>
      <c r="HQ28" s="1138"/>
      <c r="HR28" s="1138"/>
      <c r="HS28" s="1138"/>
      <c r="HT28" s="1138"/>
      <c r="HU28" s="1138"/>
      <c r="HV28" s="1138"/>
      <c r="HW28" s="1138"/>
      <c r="HX28" s="1138"/>
      <c r="HY28" s="1138"/>
      <c r="HZ28" s="1138"/>
      <c r="IA28" s="1138"/>
      <c r="IB28" s="1138"/>
      <c r="IC28" s="1138"/>
      <c r="ID28" s="1138"/>
      <c r="IE28" s="1138"/>
      <c r="IF28" s="1138"/>
      <c r="IG28" s="1138"/>
      <c r="IH28" s="1138"/>
      <c r="II28" s="1138"/>
      <c r="IJ28" s="1138"/>
      <c r="IK28" s="1138"/>
      <c r="IL28" s="1138"/>
      <c r="IM28" s="1138"/>
      <c r="IN28" s="1138"/>
      <c r="IO28" s="1138"/>
      <c r="IP28" s="1138"/>
      <c r="IQ28" s="1138"/>
      <c r="IR28" s="1138"/>
      <c r="IS28" s="1138"/>
      <c r="IT28" s="1138"/>
      <c r="IU28" s="1138"/>
      <c r="IV28" s="1138"/>
    </row>
    <row r="29" spans="1:256">
      <c r="A29" s="1493" t="s">
        <v>1959</v>
      </c>
      <c r="B29" s="1493" t="s">
        <v>2598</v>
      </c>
      <c r="C29" s="1495">
        <f>'64'!C57+'64'!C58+'64'!C59+'64'!C60</f>
        <v>14352779</v>
      </c>
      <c r="D29" s="1138"/>
      <c r="E29" s="1138"/>
      <c r="F29" s="1138"/>
      <c r="G29" s="1138"/>
      <c r="H29" s="1138"/>
      <c r="I29" s="1138"/>
      <c r="J29" s="1138"/>
      <c r="K29" s="1138"/>
      <c r="L29" s="1138"/>
      <c r="M29" s="1138"/>
      <c r="N29" s="1138"/>
      <c r="O29" s="1138"/>
      <c r="P29" s="1138"/>
      <c r="Q29" s="1138"/>
      <c r="R29" s="1138"/>
      <c r="S29" s="1138"/>
      <c r="T29" s="1138"/>
      <c r="U29" s="1138"/>
      <c r="V29" s="1138"/>
      <c r="W29" s="1138"/>
      <c r="X29" s="1138"/>
      <c r="Y29" s="1138"/>
      <c r="Z29" s="1138"/>
      <c r="AA29" s="1138"/>
      <c r="AB29" s="1138"/>
      <c r="AC29" s="1138"/>
      <c r="AD29" s="1138"/>
      <c r="AE29" s="1138"/>
      <c r="AF29" s="1138"/>
      <c r="AG29" s="1138"/>
      <c r="AH29" s="1138"/>
      <c r="AI29" s="1138"/>
      <c r="AJ29" s="1138"/>
      <c r="AK29" s="1138"/>
      <c r="AL29" s="1138"/>
      <c r="AM29" s="1138"/>
      <c r="AN29" s="1138"/>
      <c r="AO29" s="1138"/>
      <c r="AP29" s="1138"/>
      <c r="AQ29" s="1138"/>
      <c r="AR29" s="1138"/>
      <c r="AS29" s="1138"/>
      <c r="AT29" s="1138"/>
      <c r="AU29" s="1138"/>
      <c r="AV29" s="1138"/>
      <c r="AW29" s="1138"/>
      <c r="AX29" s="1138"/>
      <c r="AY29" s="1138"/>
      <c r="AZ29" s="1138"/>
      <c r="BA29" s="1138"/>
      <c r="BB29" s="1138"/>
      <c r="BC29" s="1138"/>
      <c r="BD29" s="1138"/>
      <c r="BE29" s="1138"/>
      <c r="BF29" s="1138"/>
      <c r="BG29" s="1138"/>
      <c r="BH29" s="1138"/>
      <c r="BI29" s="1138"/>
      <c r="BJ29" s="1138"/>
      <c r="BK29" s="1138"/>
      <c r="BL29" s="1138"/>
      <c r="BM29" s="1138"/>
      <c r="BN29" s="1138"/>
      <c r="BO29" s="1138"/>
      <c r="BP29" s="1138"/>
      <c r="BQ29" s="1138"/>
      <c r="BR29" s="1138"/>
      <c r="BS29" s="1138"/>
      <c r="BT29" s="1138"/>
      <c r="BU29" s="1138"/>
      <c r="BV29" s="1138"/>
      <c r="BW29" s="1138"/>
      <c r="BX29" s="1138"/>
      <c r="BY29" s="1138"/>
      <c r="BZ29" s="1138"/>
      <c r="CA29" s="1138"/>
      <c r="CB29" s="1138"/>
      <c r="CC29" s="1138"/>
      <c r="CD29" s="1138"/>
      <c r="CE29" s="1138"/>
      <c r="CF29" s="1138"/>
      <c r="CG29" s="1138"/>
      <c r="CH29" s="1138"/>
      <c r="CI29" s="1138"/>
      <c r="CJ29" s="1138"/>
      <c r="CK29" s="1138"/>
      <c r="CL29" s="1138"/>
      <c r="CM29" s="1138"/>
      <c r="CN29" s="1138"/>
      <c r="CO29" s="1138"/>
      <c r="CP29" s="1138"/>
      <c r="CQ29" s="1138"/>
      <c r="CR29" s="1138"/>
      <c r="CS29" s="1138"/>
      <c r="CT29" s="1138"/>
      <c r="CU29" s="1138"/>
      <c r="CV29" s="1138"/>
      <c r="CW29" s="1138"/>
      <c r="CX29" s="1138"/>
      <c r="CY29" s="1138"/>
      <c r="CZ29" s="1138"/>
      <c r="DA29" s="1138"/>
      <c r="DB29" s="1138"/>
      <c r="DC29" s="1138"/>
      <c r="DD29" s="1138"/>
      <c r="DE29" s="1138"/>
      <c r="DF29" s="1138"/>
      <c r="DG29" s="1138"/>
      <c r="DH29" s="1138"/>
      <c r="DI29" s="1138"/>
      <c r="DJ29" s="1138"/>
      <c r="DK29" s="1138"/>
      <c r="DL29" s="1138"/>
      <c r="DM29" s="1138"/>
      <c r="DN29" s="1138"/>
      <c r="DO29" s="1138"/>
      <c r="DP29" s="1138"/>
      <c r="DQ29" s="1138"/>
      <c r="DR29" s="1138"/>
      <c r="DS29" s="1138"/>
      <c r="DT29" s="1138"/>
      <c r="DU29" s="1138"/>
      <c r="DV29" s="1138"/>
      <c r="DW29" s="1138"/>
      <c r="DX29" s="1138"/>
      <c r="DY29" s="1138"/>
      <c r="DZ29" s="1138"/>
      <c r="EA29" s="1138"/>
      <c r="EB29" s="1138"/>
      <c r="EC29" s="1138"/>
      <c r="ED29" s="1138"/>
      <c r="EE29" s="1138"/>
      <c r="EF29" s="1138"/>
      <c r="EG29" s="1138"/>
      <c r="EH29" s="1138"/>
      <c r="EI29" s="1138"/>
      <c r="EJ29" s="1138"/>
      <c r="EK29" s="1138"/>
      <c r="EL29" s="1138"/>
      <c r="EM29" s="1138"/>
      <c r="EN29" s="1138"/>
      <c r="EO29" s="1138"/>
      <c r="EP29" s="1138"/>
      <c r="EQ29" s="1138"/>
      <c r="ER29" s="1138"/>
      <c r="ES29" s="1138"/>
      <c r="ET29" s="1138"/>
      <c r="EU29" s="1138"/>
      <c r="EV29" s="1138"/>
      <c r="EW29" s="1138"/>
      <c r="EX29" s="1138"/>
      <c r="EY29" s="1138"/>
      <c r="EZ29" s="1138"/>
      <c r="FA29" s="1138"/>
      <c r="FB29" s="1138"/>
      <c r="FC29" s="1138"/>
      <c r="FD29" s="1138"/>
      <c r="FE29" s="1138"/>
      <c r="FF29" s="1138"/>
      <c r="FG29" s="1138"/>
      <c r="FH29" s="1138"/>
      <c r="FI29" s="1138"/>
      <c r="FJ29" s="1138"/>
      <c r="FK29" s="1138"/>
      <c r="FL29" s="1138"/>
      <c r="FM29" s="1138"/>
      <c r="FN29" s="1138"/>
      <c r="FO29" s="1138"/>
      <c r="FP29" s="1138"/>
      <c r="FQ29" s="1138"/>
      <c r="FR29" s="1138"/>
      <c r="FS29" s="1138"/>
      <c r="FT29" s="1138"/>
      <c r="FU29" s="1138"/>
      <c r="FV29" s="1138"/>
      <c r="FW29" s="1138"/>
      <c r="FX29" s="1138"/>
      <c r="FY29" s="1138"/>
      <c r="FZ29" s="1138"/>
      <c r="GA29" s="1138"/>
      <c r="GB29" s="1138"/>
      <c r="GC29" s="1138"/>
      <c r="GD29" s="1138"/>
      <c r="GE29" s="1138"/>
      <c r="GF29" s="1138"/>
      <c r="GG29" s="1138"/>
      <c r="GH29" s="1138"/>
      <c r="GI29" s="1138"/>
      <c r="GJ29" s="1138"/>
      <c r="GK29" s="1138"/>
      <c r="GL29" s="1138"/>
      <c r="GM29" s="1138"/>
      <c r="GN29" s="1138"/>
      <c r="GO29" s="1138"/>
      <c r="GP29" s="1138"/>
      <c r="GQ29" s="1138"/>
      <c r="GR29" s="1138"/>
      <c r="GS29" s="1138"/>
      <c r="GT29" s="1138"/>
      <c r="GU29" s="1138"/>
      <c r="GV29" s="1138"/>
      <c r="GW29" s="1138"/>
      <c r="GX29" s="1138"/>
      <c r="GY29" s="1138"/>
      <c r="GZ29" s="1138"/>
      <c r="HA29" s="1138"/>
      <c r="HB29" s="1138"/>
      <c r="HC29" s="1138"/>
      <c r="HD29" s="1138"/>
      <c r="HE29" s="1138"/>
      <c r="HF29" s="1138"/>
      <c r="HG29" s="1138"/>
      <c r="HH29" s="1138"/>
      <c r="HI29" s="1138"/>
      <c r="HJ29" s="1138"/>
      <c r="HK29" s="1138"/>
      <c r="HL29" s="1138"/>
      <c r="HM29" s="1138"/>
      <c r="HN29" s="1138"/>
      <c r="HO29" s="1138"/>
      <c r="HP29" s="1138"/>
      <c r="HQ29" s="1138"/>
      <c r="HR29" s="1138"/>
      <c r="HS29" s="1138"/>
      <c r="HT29" s="1138"/>
      <c r="HU29" s="1138"/>
      <c r="HV29" s="1138"/>
      <c r="HW29" s="1138"/>
      <c r="HX29" s="1138"/>
      <c r="HY29" s="1138"/>
      <c r="HZ29" s="1138"/>
      <c r="IA29" s="1138"/>
      <c r="IB29" s="1138"/>
      <c r="IC29" s="1138"/>
      <c r="ID29" s="1138"/>
      <c r="IE29" s="1138"/>
      <c r="IF29" s="1138"/>
      <c r="IG29" s="1138"/>
      <c r="IH29" s="1138"/>
      <c r="II29" s="1138"/>
      <c r="IJ29" s="1138"/>
      <c r="IK29" s="1138"/>
      <c r="IL29" s="1138"/>
      <c r="IM29" s="1138"/>
      <c r="IN29" s="1138"/>
      <c r="IO29" s="1138"/>
      <c r="IP29" s="1138"/>
      <c r="IQ29" s="1138"/>
      <c r="IR29" s="1138"/>
      <c r="IS29" s="1138"/>
      <c r="IT29" s="1138"/>
      <c r="IU29" s="1138"/>
      <c r="IV29" s="1138"/>
    </row>
    <row r="30" spans="1:256">
      <c r="A30" s="1138" t="s">
        <v>1964</v>
      </c>
      <c r="B30" s="1493" t="s">
        <v>2546</v>
      </c>
      <c r="C30" s="1495">
        <f>'64'!C41+'64'!C42+'64'!C43+'64'!C44+'64'!C45+'64'!C46+'64'!C47+'64'!C48</f>
        <v>75149982</v>
      </c>
      <c r="D30" s="1138"/>
      <c r="E30" s="1138"/>
      <c r="F30" s="1138"/>
      <c r="G30" s="1138"/>
      <c r="H30" s="1138"/>
      <c r="I30" s="1138"/>
      <c r="J30" s="1138"/>
      <c r="K30" s="1138"/>
      <c r="L30" s="1138"/>
      <c r="M30" s="1138"/>
      <c r="N30" s="1138"/>
      <c r="O30" s="1138"/>
      <c r="P30" s="1138"/>
      <c r="Q30" s="1138"/>
      <c r="R30" s="1138"/>
      <c r="S30" s="1138"/>
      <c r="T30" s="1138"/>
      <c r="U30" s="1138"/>
      <c r="V30" s="1138"/>
      <c r="W30" s="1138"/>
      <c r="X30" s="1138"/>
      <c r="Y30" s="1138"/>
      <c r="Z30" s="1138"/>
      <c r="AA30" s="1138"/>
      <c r="AB30" s="1138"/>
      <c r="AC30" s="1138"/>
      <c r="AD30" s="1138"/>
      <c r="AE30" s="1138"/>
      <c r="AF30" s="1138"/>
      <c r="AG30" s="1138"/>
      <c r="AH30" s="1138"/>
      <c r="AI30" s="1138"/>
      <c r="AJ30" s="1138"/>
      <c r="AK30" s="1138"/>
      <c r="AL30" s="1138"/>
      <c r="AM30" s="1138"/>
      <c r="AN30" s="1138"/>
      <c r="AO30" s="1138"/>
      <c r="AP30" s="1138"/>
      <c r="AQ30" s="1138"/>
      <c r="AR30" s="1138"/>
      <c r="AS30" s="1138"/>
      <c r="AT30" s="1138"/>
      <c r="AU30" s="1138"/>
      <c r="AV30" s="1138"/>
      <c r="AW30" s="1138"/>
      <c r="AX30" s="1138"/>
      <c r="AY30" s="1138"/>
      <c r="AZ30" s="1138"/>
      <c r="BA30" s="1138"/>
      <c r="BB30" s="1138"/>
      <c r="BC30" s="1138"/>
      <c r="BD30" s="1138"/>
      <c r="BE30" s="1138"/>
      <c r="BF30" s="1138"/>
      <c r="BG30" s="1138"/>
      <c r="BH30" s="1138"/>
      <c r="BI30" s="1138"/>
      <c r="BJ30" s="1138"/>
      <c r="BK30" s="1138"/>
      <c r="BL30" s="1138"/>
      <c r="BM30" s="1138"/>
      <c r="BN30" s="1138"/>
      <c r="BO30" s="1138"/>
      <c r="BP30" s="1138"/>
      <c r="BQ30" s="1138"/>
      <c r="BR30" s="1138"/>
      <c r="BS30" s="1138"/>
      <c r="BT30" s="1138"/>
      <c r="BU30" s="1138"/>
      <c r="BV30" s="1138"/>
      <c r="BW30" s="1138"/>
      <c r="BX30" s="1138"/>
      <c r="BY30" s="1138"/>
      <c r="BZ30" s="1138"/>
      <c r="CA30" s="1138"/>
      <c r="CB30" s="1138"/>
      <c r="CC30" s="1138"/>
      <c r="CD30" s="1138"/>
      <c r="CE30" s="1138"/>
      <c r="CF30" s="1138"/>
      <c r="CG30" s="1138"/>
      <c r="CH30" s="1138"/>
      <c r="CI30" s="1138"/>
      <c r="CJ30" s="1138"/>
      <c r="CK30" s="1138"/>
      <c r="CL30" s="1138"/>
      <c r="CM30" s="1138"/>
      <c r="CN30" s="1138"/>
      <c r="CO30" s="1138"/>
      <c r="CP30" s="1138"/>
      <c r="CQ30" s="1138"/>
      <c r="CR30" s="1138"/>
      <c r="CS30" s="1138"/>
      <c r="CT30" s="1138"/>
      <c r="CU30" s="1138"/>
      <c r="CV30" s="1138"/>
      <c r="CW30" s="1138"/>
      <c r="CX30" s="1138"/>
      <c r="CY30" s="1138"/>
      <c r="CZ30" s="1138"/>
      <c r="DA30" s="1138"/>
      <c r="DB30" s="1138"/>
      <c r="DC30" s="1138"/>
      <c r="DD30" s="1138"/>
      <c r="DE30" s="1138"/>
      <c r="DF30" s="1138"/>
      <c r="DG30" s="1138"/>
      <c r="DH30" s="1138"/>
      <c r="DI30" s="1138"/>
      <c r="DJ30" s="1138"/>
      <c r="DK30" s="1138"/>
      <c r="DL30" s="1138"/>
      <c r="DM30" s="1138"/>
      <c r="DN30" s="1138"/>
      <c r="DO30" s="1138"/>
      <c r="DP30" s="1138"/>
      <c r="DQ30" s="1138"/>
      <c r="DR30" s="1138"/>
      <c r="DS30" s="1138"/>
      <c r="DT30" s="1138"/>
      <c r="DU30" s="1138"/>
      <c r="DV30" s="1138"/>
      <c r="DW30" s="1138"/>
      <c r="DX30" s="1138"/>
      <c r="DY30" s="1138"/>
      <c r="DZ30" s="1138"/>
      <c r="EA30" s="1138"/>
      <c r="EB30" s="1138"/>
      <c r="EC30" s="1138"/>
      <c r="ED30" s="1138"/>
      <c r="EE30" s="1138"/>
      <c r="EF30" s="1138"/>
      <c r="EG30" s="1138"/>
      <c r="EH30" s="1138"/>
      <c r="EI30" s="1138"/>
      <c r="EJ30" s="1138"/>
      <c r="EK30" s="1138"/>
      <c r="EL30" s="1138"/>
      <c r="EM30" s="1138"/>
      <c r="EN30" s="1138"/>
      <c r="EO30" s="1138"/>
      <c r="EP30" s="1138"/>
      <c r="EQ30" s="1138"/>
      <c r="ER30" s="1138"/>
      <c r="ES30" s="1138"/>
      <c r="ET30" s="1138"/>
      <c r="EU30" s="1138"/>
      <c r="EV30" s="1138"/>
      <c r="EW30" s="1138"/>
      <c r="EX30" s="1138"/>
      <c r="EY30" s="1138"/>
      <c r="EZ30" s="1138"/>
      <c r="FA30" s="1138"/>
      <c r="FB30" s="1138"/>
      <c r="FC30" s="1138"/>
      <c r="FD30" s="1138"/>
      <c r="FE30" s="1138"/>
      <c r="FF30" s="1138"/>
      <c r="FG30" s="1138"/>
      <c r="FH30" s="1138"/>
      <c r="FI30" s="1138"/>
      <c r="FJ30" s="1138"/>
      <c r="FK30" s="1138"/>
      <c r="FL30" s="1138"/>
      <c r="FM30" s="1138"/>
      <c r="FN30" s="1138"/>
      <c r="FO30" s="1138"/>
      <c r="FP30" s="1138"/>
      <c r="FQ30" s="1138"/>
      <c r="FR30" s="1138"/>
      <c r="FS30" s="1138"/>
      <c r="FT30" s="1138"/>
      <c r="FU30" s="1138"/>
      <c r="FV30" s="1138"/>
      <c r="FW30" s="1138"/>
      <c r="FX30" s="1138"/>
      <c r="FY30" s="1138"/>
      <c r="FZ30" s="1138"/>
      <c r="GA30" s="1138"/>
      <c r="GB30" s="1138"/>
      <c r="GC30" s="1138"/>
      <c r="GD30" s="1138"/>
      <c r="GE30" s="1138"/>
      <c r="GF30" s="1138"/>
      <c r="GG30" s="1138"/>
      <c r="GH30" s="1138"/>
      <c r="GI30" s="1138"/>
      <c r="GJ30" s="1138"/>
      <c r="GK30" s="1138"/>
      <c r="GL30" s="1138"/>
      <c r="GM30" s="1138"/>
      <c r="GN30" s="1138"/>
      <c r="GO30" s="1138"/>
      <c r="GP30" s="1138"/>
      <c r="GQ30" s="1138"/>
      <c r="GR30" s="1138"/>
      <c r="GS30" s="1138"/>
      <c r="GT30" s="1138"/>
      <c r="GU30" s="1138"/>
      <c r="GV30" s="1138"/>
      <c r="GW30" s="1138"/>
      <c r="GX30" s="1138"/>
      <c r="GY30" s="1138"/>
      <c r="GZ30" s="1138"/>
      <c r="HA30" s="1138"/>
      <c r="HB30" s="1138"/>
      <c r="HC30" s="1138"/>
      <c r="HD30" s="1138"/>
      <c r="HE30" s="1138"/>
      <c r="HF30" s="1138"/>
      <c r="HG30" s="1138"/>
      <c r="HH30" s="1138"/>
      <c r="HI30" s="1138"/>
      <c r="HJ30" s="1138"/>
      <c r="HK30" s="1138"/>
      <c r="HL30" s="1138"/>
      <c r="HM30" s="1138"/>
      <c r="HN30" s="1138"/>
      <c r="HO30" s="1138"/>
      <c r="HP30" s="1138"/>
      <c r="HQ30" s="1138"/>
      <c r="HR30" s="1138"/>
      <c r="HS30" s="1138"/>
      <c r="HT30" s="1138"/>
      <c r="HU30" s="1138"/>
      <c r="HV30" s="1138"/>
      <c r="HW30" s="1138"/>
      <c r="HX30" s="1138"/>
      <c r="HY30" s="1138"/>
      <c r="HZ30" s="1138"/>
      <c r="IA30" s="1138"/>
      <c r="IB30" s="1138"/>
      <c r="IC30" s="1138"/>
      <c r="ID30" s="1138"/>
      <c r="IE30" s="1138"/>
      <c r="IF30" s="1138"/>
      <c r="IG30" s="1138"/>
      <c r="IH30" s="1138"/>
      <c r="II30" s="1138"/>
      <c r="IJ30" s="1138"/>
      <c r="IK30" s="1138"/>
      <c r="IL30" s="1138"/>
      <c r="IM30" s="1138"/>
      <c r="IN30" s="1138"/>
      <c r="IO30" s="1138"/>
      <c r="IP30" s="1138"/>
      <c r="IQ30" s="1138"/>
      <c r="IR30" s="1138"/>
      <c r="IS30" s="1138"/>
      <c r="IT30" s="1138"/>
      <c r="IU30" s="1138"/>
      <c r="IV30" s="1138"/>
    </row>
    <row r="31" spans="1:256">
      <c r="A31" s="1138"/>
      <c r="B31" s="1138"/>
      <c r="C31" s="1138"/>
      <c r="D31" s="1138"/>
      <c r="E31" s="1138"/>
      <c r="F31" s="1138"/>
      <c r="G31" s="1138"/>
      <c r="H31" s="1138"/>
      <c r="I31" s="1138"/>
      <c r="J31" s="1138"/>
      <c r="K31" s="1138"/>
      <c r="L31" s="1138"/>
      <c r="M31" s="1138"/>
      <c r="N31" s="1138"/>
      <c r="O31" s="1138"/>
      <c r="P31" s="1138"/>
      <c r="Q31" s="1138"/>
      <c r="R31" s="1138"/>
      <c r="S31" s="1138"/>
      <c r="T31" s="1138"/>
      <c r="U31" s="1138"/>
      <c r="V31" s="1138"/>
      <c r="W31" s="1138"/>
      <c r="X31" s="1138"/>
      <c r="Y31" s="1138"/>
      <c r="Z31" s="1138"/>
      <c r="AA31" s="1138"/>
      <c r="AB31" s="1138"/>
      <c r="AC31" s="1138"/>
      <c r="AD31" s="1138"/>
      <c r="AE31" s="1138"/>
      <c r="AF31" s="1138"/>
      <c r="AG31" s="1138"/>
      <c r="AH31" s="1138"/>
      <c r="AI31" s="1138"/>
      <c r="AJ31" s="1138"/>
      <c r="AK31" s="1138"/>
      <c r="AL31" s="1138"/>
      <c r="AM31" s="1138"/>
      <c r="AN31" s="1138"/>
      <c r="AO31" s="1138"/>
      <c r="AP31" s="1138"/>
      <c r="AQ31" s="1138"/>
      <c r="AR31" s="1138"/>
      <c r="AS31" s="1138"/>
      <c r="AT31" s="1138"/>
      <c r="AU31" s="1138"/>
      <c r="AV31" s="1138"/>
      <c r="AW31" s="1138"/>
      <c r="AX31" s="1138"/>
      <c r="AY31" s="1138"/>
      <c r="AZ31" s="1138"/>
      <c r="BA31" s="1138"/>
      <c r="BB31" s="1138"/>
      <c r="BC31" s="1138"/>
      <c r="BD31" s="1138"/>
      <c r="BE31" s="1138"/>
      <c r="BF31" s="1138"/>
      <c r="BG31" s="1138"/>
      <c r="BH31" s="1138"/>
      <c r="BI31" s="1138"/>
      <c r="BJ31" s="1138"/>
      <c r="BK31" s="1138"/>
      <c r="BL31" s="1138"/>
      <c r="BM31" s="1138"/>
      <c r="BN31" s="1138"/>
      <c r="BO31" s="1138"/>
      <c r="BP31" s="1138"/>
      <c r="BQ31" s="1138"/>
      <c r="BR31" s="1138"/>
      <c r="BS31" s="1138"/>
      <c r="BT31" s="1138"/>
      <c r="BU31" s="1138"/>
      <c r="BV31" s="1138"/>
      <c r="BW31" s="1138"/>
      <c r="BX31" s="1138"/>
      <c r="BY31" s="1138"/>
      <c r="BZ31" s="1138"/>
      <c r="CA31" s="1138"/>
      <c r="CB31" s="1138"/>
      <c r="CC31" s="1138"/>
      <c r="CD31" s="1138"/>
      <c r="CE31" s="1138"/>
      <c r="CF31" s="1138"/>
      <c r="CG31" s="1138"/>
      <c r="CH31" s="1138"/>
      <c r="CI31" s="1138"/>
      <c r="CJ31" s="1138"/>
      <c r="CK31" s="1138"/>
      <c r="CL31" s="1138"/>
      <c r="CM31" s="1138"/>
      <c r="CN31" s="1138"/>
      <c r="CO31" s="1138"/>
      <c r="CP31" s="1138"/>
      <c r="CQ31" s="1138"/>
      <c r="CR31" s="1138"/>
      <c r="CS31" s="1138"/>
      <c r="CT31" s="1138"/>
      <c r="CU31" s="1138"/>
      <c r="CV31" s="1138"/>
      <c r="CW31" s="1138"/>
      <c r="CX31" s="1138"/>
      <c r="CY31" s="1138"/>
      <c r="CZ31" s="1138"/>
      <c r="DA31" s="1138"/>
      <c r="DB31" s="1138"/>
      <c r="DC31" s="1138"/>
      <c r="DD31" s="1138"/>
      <c r="DE31" s="1138"/>
      <c r="DF31" s="1138"/>
      <c r="DG31" s="1138"/>
      <c r="DH31" s="1138"/>
      <c r="DI31" s="1138"/>
      <c r="DJ31" s="1138"/>
      <c r="DK31" s="1138"/>
      <c r="DL31" s="1138"/>
      <c r="DM31" s="1138"/>
      <c r="DN31" s="1138"/>
      <c r="DO31" s="1138"/>
      <c r="DP31" s="1138"/>
      <c r="DQ31" s="1138"/>
      <c r="DR31" s="1138"/>
      <c r="DS31" s="1138"/>
      <c r="DT31" s="1138"/>
      <c r="DU31" s="1138"/>
      <c r="DV31" s="1138"/>
      <c r="DW31" s="1138"/>
      <c r="DX31" s="1138"/>
      <c r="DY31" s="1138"/>
      <c r="DZ31" s="1138"/>
      <c r="EA31" s="1138"/>
      <c r="EB31" s="1138"/>
      <c r="EC31" s="1138"/>
      <c r="ED31" s="1138"/>
      <c r="EE31" s="1138"/>
      <c r="EF31" s="1138"/>
      <c r="EG31" s="1138"/>
      <c r="EH31" s="1138"/>
      <c r="EI31" s="1138"/>
      <c r="EJ31" s="1138"/>
      <c r="EK31" s="1138"/>
      <c r="EL31" s="1138"/>
      <c r="EM31" s="1138"/>
      <c r="EN31" s="1138"/>
      <c r="EO31" s="1138"/>
      <c r="EP31" s="1138"/>
      <c r="EQ31" s="1138"/>
      <c r="ER31" s="1138"/>
      <c r="ES31" s="1138"/>
      <c r="ET31" s="1138"/>
      <c r="EU31" s="1138"/>
      <c r="EV31" s="1138"/>
      <c r="EW31" s="1138"/>
      <c r="EX31" s="1138"/>
      <c r="EY31" s="1138"/>
      <c r="EZ31" s="1138"/>
      <c r="FA31" s="1138"/>
      <c r="FB31" s="1138"/>
      <c r="FC31" s="1138"/>
      <c r="FD31" s="1138"/>
      <c r="FE31" s="1138"/>
      <c r="FF31" s="1138"/>
      <c r="FG31" s="1138"/>
      <c r="FH31" s="1138"/>
      <c r="FI31" s="1138"/>
      <c r="FJ31" s="1138"/>
      <c r="FK31" s="1138"/>
      <c r="FL31" s="1138"/>
      <c r="FM31" s="1138"/>
      <c r="FN31" s="1138"/>
      <c r="FO31" s="1138"/>
      <c r="FP31" s="1138"/>
      <c r="FQ31" s="1138"/>
      <c r="FR31" s="1138"/>
      <c r="FS31" s="1138"/>
      <c r="FT31" s="1138"/>
      <c r="FU31" s="1138"/>
      <c r="FV31" s="1138"/>
      <c r="FW31" s="1138"/>
      <c r="FX31" s="1138"/>
      <c r="FY31" s="1138"/>
      <c r="FZ31" s="1138"/>
      <c r="GA31" s="1138"/>
      <c r="GB31" s="1138"/>
      <c r="GC31" s="1138"/>
      <c r="GD31" s="1138"/>
      <c r="GE31" s="1138"/>
      <c r="GF31" s="1138"/>
      <c r="GG31" s="1138"/>
      <c r="GH31" s="1138"/>
      <c r="GI31" s="1138"/>
      <c r="GJ31" s="1138"/>
      <c r="GK31" s="1138"/>
      <c r="GL31" s="1138"/>
      <c r="GM31" s="1138"/>
      <c r="GN31" s="1138"/>
      <c r="GO31" s="1138"/>
      <c r="GP31" s="1138"/>
      <c r="GQ31" s="1138"/>
      <c r="GR31" s="1138"/>
      <c r="GS31" s="1138"/>
      <c r="GT31" s="1138"/>
      <c r="GU31" s="1138"/>
      <c r="GV31" s="1138"/>
      <c r="GW31" s="1138"/>
      <c r="GX31" s="1138"/>
      <c r="GY31" s="1138"/>
      <c r="GZ31" s="1138"/>
      <c r="HA31" s="1138"/>
      <c r="HB31" s="1138"/>
      <c r="HC31" s="1138"/>
      <c r="HD31" s="1138"/>
      <c r="HE31" s="1138"/>
      <c r="HF31" s="1138"/>
      <c r="HG31" s="1138"/>
      <c r="HH31" s="1138"/>
      <c r="HI31" s="1138"/>
      <c r="HJ31" s="1138"/>
      <c r="HK31" s="1138"/>
      <c r="HL31" s="1138"/>
      <c r="HM31" s="1138"/>
      <c r="HN31" s="1138"/>
      <c r="HO31" s="1138"/>
      <c r="HP31" s="1138"/>
      <c r="HQ31" s="1138"/>
      <c r="HR31" s="1138"/>
      <c r="HS31" s="1138"/>
      <c r="HT31" s="1138"/>
      <c r="HU31" s="1138"/>
      <c r="HV31" s="1138"/>
      <c r="HW31" s="1138"/>
      <c r="HX31" s="1138"/>
      <c r="HY31" s="1138"/>
      <c r="HZ31" s="1138"/>
      <c r="IA31" s="1138"/>
      <c r="IB31" s="1138"/>
      <c r="IC31" s="1138"/>
      <c r="ID31" s="1138"/>
      <c r="IE31" s="1138"/>
      <c r="IF31" s="1138"/>
      <c r="IG31" s="1138"/>
      <c r="IH31" s="1138"/>
      <c r="II31" s="1138"/>
      <c r="IJ31" s="1138"/>
      <c r="IK31" s="1138"/>
      <c r="IL31" s="1138"/>
      <c r="IM31" s="1138"/>
      <c r="IN31" s="1138"/>
      <c r="IO31" s="1138"/>
      <c r="IP31" s="1138"/>
      <c r="IQ31" s="1138"/>
      <c r="IR31" s="1138"/>
      <c r="IS31" s="1138"/>
      <c r="IT31" s="1138"/>
      <c r="IU31" s="1138"/>
      <c r="IV31" s="1138"/>
    </row>
    <row r="32" spans="1:256" ht="15.75">
      <c r="A32" s="1465" t="s">
        <v>1965</v>
      </c>
      <c r="B32" s="1459" t="s">
        <v>2583</v>
      </c>
      <c r="C32" s="428">
        <f>SUM(C23:C30)</f>
        <v>1411100201</v>
      </c>
      <c r="D32" s="1138"/>
      <c r="E32" s="1138"/>
      <c r="F32" s="1138"/>
      <c r="G32" s="1138"/>
      <c r="H32" s="1138"/>
      <c r="I32" s="1138"/>
      <c r="J32" s="1138"/>
      <c r="K32" s="1138"/>
      <c r="L32" s="1138"/>
      <c r="M32" s="1138"/>
      <c r="N32" s="1138"/>
      <c r="O32" s="1138"/>
      <c r="P32" s="1138"/>
      <c r="Q32" s="1138"/>
      <c r="R32" s="1138"/>
      <c r="S32" s="1138"/>
      <c r="T32" s="1138"/>
      <c r="U32" s="1138"/>
      <c r="V32" s="1138"/>
      <c r="W32" s="1138"/>
      <c r="X32" s="1138"/>
      <c r="Y32" s="1138"/>
      <c r="Z32" s="1138"/>
      <c r="AA32" s="1138"/>
      <c r="AB32" s="1138"/>
      <c r="AC32" s="1138"/>
      <c r="AD32" s="1138"/>
      <c r="AE32" s="1138"/>
      <c r="AF32" s="1138"/>
      <c r="AG32" s="1138"/>
      <c r="AH32" s="1138"/>
      <c r="AI32" s="1138"/>
      <c r="AJ32" s="1138"/>
      <c r="AK32" s="1138"/>
      <c r="AL32" s="1138"/>
      <c r="AM32" s="1138"/>
      <c r="AN32" s="1138"/>
      <c r="AO32" s="1138"/>
      <c r="AP32" s="1138"/>
      <c r="AQ32" s="1138"/>
      <c r="AR32" s="1138"/>
      <c r="AS32" s="1138"/>
      <c r="AT32" s="1138"/>
      <c r="AU32" s="1138"/>
      <c r="AV32" s="1138"/>
      <c r="AW32" s="1138"/>
      <c r="AX32" s="1138"/>
      <c r="AY32" s="1138"/>
      <c r="AZ32" s="1138"/>
      <c r="BA32" s="1138"/>
      <c r="BB32" s="1138"/>
      <c r="BC32" s="1138"/>
      <c r="BD32" s="1138"/>
      <c r="BE32" s="1138"/>
      <c r="BF32" s="1138"/>
      <c r="BG32" s="1138"/>
      <c r="BH32" s="1138"/>
      <c r="BI32" s="1138"/>
      <c r="BJ32" s="1138"/>
      <c r="BK32" s="1138"/>
      <c r="BL32" s="1138"/>
      <c r="BM32" s="1138"/>
      <c r="BN32" s="1138"/>
      <c r="BO32" s="1138"/>
      <c r="BP32" s="1138"/>
      <c r="BQ32" s="1138"/>
      <c r="BR32" s="1138"/>
      <c r="BS32" s="1138"/>
      <c r="BT32" s="1138"/>
      <c r="BU32" s="1138"/>
      <c r="BV32" s="1138"/>
      <c r="BW32" s="1138"/>
      <c r="BX32" s="1138"/>
      <c r="BY32" s="1138"/>
      <c r="BZ32" s="1138"/>
      <c r="CA32" s="1138"/>
      <c r="CB32" s="1138"/>
      <c r="CC32" s="1138"/>
      <c r="CD32" s="1138"/>
      <c r="CE32" s="1138"/>
      <c r="CF32" s="1138"/>
      <c r="CG32" s="1138"/>
      <c r="CH32" s="1138"/>
      <c r="CI32" s="1138"/>
      <c r="CJ32" s="1138"/>
      <c r="CK32" s="1138"/>
      <c r="CL32" s="1138"/>
      <c r="CM32" s="1138"/>
      <c r="CN32" s="1138"/>
      <c r="CO32" s="1138"/>
      <c r="CP32" s="1138"/>
      <c r="CQ32" s="1138"/>
      <c r="CR32" s="1138"/>
      <c r="CS32" s="1138"/>
      <c r="CT32" s="1138"/>
      <c r="CU32" s="1138"/>
      <c r="CV32" s="1138"/>
      <c r="CW32" s="1138"/>
      <c r="CX32" s="1138"/>
      <c r="CY32" s="1138"/>
      <c r="CZ32" s="1138"/>
      <c r="DA32" s="1138"/>
      <c r="DB32" s="1138"/>
      <c r="DC32" s="1138"/>
      <c r="DD32" s="1138"/>
      <c r="DE32" s="1138"/>
      <c r="DF32" s="1138"/>
      <c r="DG32" s="1138"/>
      <c r="DH32" s="1138"/>
      <c r="DI32" s="1138"/>
      <c r="DJ32" s="1138"/>
      <c r="DK32" s="1138"/>
      <c r="DL32" s="1138"/>
      <c r="DM32" s="1138"/>
      <c r="DN32" s="1138"/>
      <c r="DO32" s="1138"/>
      <c r="DP32" s="1138"/>
      <c r="DQ32" s="1138"/>
      <c r="DR32" s="1138"/>
      <c r="DS32" s="1138"/>
      <c r="DT32" s="1138"/>
      <c r="DU32" s="1138"/>
      <c r="DV32" s="1138"/>
      <c r="DW32" s="1138"/>
      <c r="DX32" s="1138"/>
      <c r="DY32" s="1138"/>
      <c r="DZ32" s="1138"/>
      <c r="EA32" s="1138"/>
      <c r="EB32" s="1138"/>
      <c r="EC32" s="1138"/>
      <c r="ED32" s="1138"/>
      <c r="EE32" s="1138"/>
      <c r="EF32" s="1138"/>
      <c r="EG32" s="1138"/>
      <c r="EH32" s="1138"/>
      <c r="EI32" s="1138"/>
      <c r="EJ32" s="1138"/>
      <c r="EK32" s="1138"/>
      <c r="EL32" s="1138"/>
      <c r="EM32" s="1138"/>
      <c r="EN32" s="1138"/>
      <c r="EO32" s="1138"/>
      <c r="EP32" s="1138"/>
      <c r="EQ32" s="1138"/>
      <c r="ER32" s="1138"/>
      <c r="ES32" s="1138"/>
      <c r="ET32" s="1138"/>
      <c r="EU32" s="1138"/>
      <c r="EV32" s="1138"/>
      <c r="EW32" s="1138"/>
      <c r="EX32" s="1138"/>
      <c r="EY32" s="1138"/>
      <c r="EZ32" s="1138"/>
      <c r="FA32" s="1138"/>
      <c r="FB32" s="1138"/>
      <c r="FC32" s="1138"/>
      <c r="FD32" s="1138"/>
      <c r="FE32" s="1138"/>
      <c r="FF32" s="1138"/>
      <c r="FG32" s="1138"/>
      <c r="FH32" s="1138"/>
      <c r="FI32" s="1138"/>
      <c r="FJ32" s="1138"/>
      <c r="FK32" s="1138"/>
      <c r="FL32" s="1138"/>
      <c r="FM32" s="1138"/>
      <c r="FN32" s="1138"/>
      <c r="FO32" s="1138"/>
      <c r="FP32" s="1138"/>
      <c r="FQ32" s="1138"/>
      <c r="FR32" s="1138"/>
      <c r="FS32" s="1138"/>
      <c r="FT32" s="1138"/>
      <c r="FU32" s="1138"/>
      <c r="FV32" s="1138"/>
      <c r="FW32" s="1138"/>
      <c r="FX32" s="1138"/>
      <c r="FY32" s="1138"/>
      <c r="FZ32" s="1138"/>
      <c r="GA32" s="1138"/>
      <c r="GB32" s="1138"/>
      <c r="GC32" s="1138"/>
      <c r="GD32" s="1138"/>
      <c r="GE32" s="1138"/>
      <c r="GF32" s="1138"/>
      <c r="GG32" s="1138"/>
      <c r="GH32" s="1138"/>
      <c r="GI32" s="1138"/>
      <c r="GJ32" s="1138"/>
      <c r="GK32" s="1138"/>
      <c r="GL32" s="1138"/>
      <c r="GM32" s="1138"/>
      <c r="GN32" s="1138"/>
      <c r="GO32" s="1138"/>
      <c r="GP32" s="1138"/>
      <c r="GQ32" s="1138"/>
      <c r="GR32" s="1138"/>
      <c r="GS32" s="1138"/>
      <c r="GT32" s="1138"/>
      <c r="GU32" s="1138"/>
      <c r="GV32" s="1138"/>
      <c r="GW32" s="1138"/>
      <c r="GX32" s="1138"/>
      <c r="GY32" s="1138"/>
      <c r="GZ32" s="1138"/>
      <c r="HA32" s="1138"/>
      <c r="HB32" s="1138"/>
      <c r="HC32" s="1138"/>
      <c r="HD32" s="1138"/>
      <c r="HE32" s="1138"/>
      <c r="HF32" s="1138"/>
      <c r="HG32" s="1138"/>
      <c r="HH32" s="1138"/>
      <c r="HI32" s="1138"/>
      <c r="HJ32" s="1138"/>
      <c r="HK32" s="1138"/>
      <c r="HL32" s="1138"/>
      <c r="HM32" s="1138"/>
      <c r="HN32" s="1138"/>
      <c r="HO32" s="1138"/>
      <c r="HP32" s="1138"/>
      <c r="HQ32" s="1138"/>
      <c r="HR32" s="1138"/>
      <c r="HS32" s="1138"/>
      <c r="HT32" s="1138"/>
      <c r="HU32" s="1138"/>
      <c r="HV32" s="1138"/>
      <c r="HW32" s="1138"/>
      <c r="HX32" s="1138"/>
      <c r="HY32" s="1138"/>
      <c r="HZ32" s="1138"/>
      <c r="IA32" s="1138"/>
      <c r="IB32" s="1138"/>
      <c r="IC32" s="1138"/>
      <c r="ID32" s="1138"/>
      <c r="IE32" s="1138"/>
      <c r="IF32" s="1138"/>
      <c r="IG32" s="1138"/>
      <c r="IH32" s="1138"/>
      <c r="II32" s="1138"/>
      <c r="IJ32" s="1138"/>
      <c r="IK32" s="1138"/>
      <c r="IL32" s="1138"/>
      <c r="IM32" s="1138"/>
      <c r="IN32" s="1138"/>
      <c r="IO32" s="1138"/>
      <c r="IP32" s="1138"/>
      <c r="IQ32" s="1138"/>
      <c r="IR32" s="1138"/>
      <c r="IS32" s="1138"/>
      <c r="IT32" s="1138"/>
      <c r="IU32" s="1138"/>
      <c r="IV32" s="1138"/>
    </row>
    <row r="33" spans="1:256" ht="15.75">
      <c r="A33" s="1138"/>
      <c r="B33" s="1465"/>
      <c r="C33" s="1138"/>
      <c r="D33" s="1138"/>
      <c r="E33" s="1138"/>
      <c r="F33" s="1138"/>
      <c r="G33" s="1138"/>
      <c r="H33" s="1138"/>
      <c r="I33" s="1138"/>
      <c r="J33" s="1138"/>
      <c r="K33" s="1138"/>
      <c r="L33" s="1138"/>
      <c r="M33" s="1138"/>
      <c r="N33" s="1138"/>
      <c r="O33" s="1138"/>
      <c r="P33" s="1138"/>
      <c r="Q33" s="1138"/>
      <c r="R33" s="1138"/>
      <c r="S33" s="1138"/>
      <c r="T33" s="1138"/>
      <c r="U33" s="1138"/>
      <c r="V33" s="1138"/>
      <c r="W33" s="1138"/>
      <c r="X33" s="1138"/>
      <c r="Y33" s="1138"/>
      <c r="Z33" s="1138"/>
      <c r="AA33" s="1138"/>
      <c r="AB33" s="1138"/>
      <c r="AC33" s="1138"/>
      <c r="AD33" s="1138"/>
      <c r="AE33" s="1138"/>
      <c r="AF33" s="1138"/>
      <c r="AG33" s="1138"/>
      <c r="AH33" s="1138"/>
      <c r="AI33" s="1138"/>
      <c r="AJ33" s="1138"/>
      <c r="AK33" s="1138"/>
      <c r="AL33" s="1138"/>
      <c r="AM33" s="1138"/>
      <c r="AN33" s="1138"/>
      <c r="AO33" s="1138"/>
      <c r="AP33" s="1138"/>
      <c r="AQ33" s="1138"/>
      <c r="AR33" s="1138"/>
      <c r="AS33" s="1138"/>
      <c r="AT33" s="1138"/>
      <c r="AU33" s="1138"/>
      <c r="AV33" s="1138"/>
      <c r="AW33" s="1138"/>
      <c r="AX33" s="1138"/>
      <c r="AY33" s="1138"/>
      <c r="AZ33" s="1138"/>
      <c r="BA33" s="1138"/>
      <c r="BB33" s="1138"/>
      <c r="BC33" s="1138"/>
      <c r="BD33" s="1138"/>
      <c r="BE33" s="1138"/>
      <c r="BF33" s="1138"/>
      <c r="BG33" s="1138"/>
      <c r="BH33" s="1138"/>
      <c r="BI33" s="1138"/>
      <c r="BJ33" s="1138"/>
      <c r="BK33" s="1138"/>
      <c r="BL33" s="1138"/>
      <c r="BM33" s="1138"/>
      <c r="BN33" s="1138"/>
      <c r="BO33" s="1138"/>
      <c r="BP33" s="1138"/>
      <c r="BQ33" s="1138"/>
      <c r="BR33" s="1138"/>
      <c r="BS33" s="1138"/>
      <c r="BT33" s="1138"/>
      <c r="BU33" s="1138"/>
      <c r="BV33" s="1138"/>
      <c r="BW33" s="1138"/>
      <c r="BX33" s="1138"/>
      <c r="BY33" s="1138"/>
      <c r="BZ33" s="1138"/>
      <c r="CA33" s="1138"/>
      <c r="CB33" s="1138"/>
      <c r="CC33" s="1138"/>
      <c r="CD33" s="1138"/>
      <c r="CE33" s="1138"/>
      <c r="CF33" s="1138"/>
      <c r="CG33" s="1138"/>
      <c r="CH33" s="1138"/>
      <c r="CI33" s="1138"/>
      <c r="CJ33" s="1138"/>
      <c r="CK33" s="1138"/>
      <c r="CL33" s="1138"/>
      <c r="CM33" s="1138"/>
      <c r="CN33" s="1138"/>
      <c r="CO33" s="1138"/>
      <c r="CP33" s="1138"/>
      <c r="CQ33" s="1138"/>
      <c r="CR33" s="1138"/>
      <c r="CS33" s="1138"/>
      <c r="CT33" s="1138"/>
      <c r="CU33" s="1138"/>
      <c r="CV33" s="1138"/>
      <c r="CW33" s="1138"/>
      <c r="CX33" s="1138"/>
      <c r="CY33" s="1138"/>
      <c r="CZ33" s="1138"/>
      <c r="DA33" s="1138"/>
      <c r="DB33" s="1138"/>
      <c r="DC33" s="1138"/>
      <c r="DD33" s="1138"/>
      <c r="DE33" s="1138"/>
      <c r="DF33" s="1138"/>
      <c r="DG33" s="1138"/>
      <c r="DH33" s="1138"/>
      <c r="DI33" s="1138"/>
      <c r="DJ33" s="1138"/>
      <c r="DK33" s="1138"/>
      <c r="DL33" s="1138"/>
      <c r="DM33" s="1138"/>
      <c r="DN33" s="1138"/>
      <c r="DO33" s="1138"/>
      <c r="DP33" s="1138"/>
      <c r="DQ33" s="1138"/>
      <c r="DR33" s="1138"/>
      <c r="DS33" s="1138"/>
      <c r="DT33" s="1138"/>
      <c r="DU33" s="1138"/>
      <c r="DV33" s="1138"/>
      <c r="DW33" s="1138"/>
      <c r="DX33" s="1138"/>
      <c r="DY33" s="1138"/>
      <c r="DZ33" s="1138"/>
      <c r="EA33" s="1138"/>
      <c r="EB33" s="1138"/>
      <c r="EC33" s="1138"/>
      <c r="ED33" s="1138"/>
      <c r="EE33" s="1138"/>
      <c r="EF33" s="1138"/>
      <c r="EG33" s="1138"/>
      <c r="EH33" s="1138"/>
      <c r="EI33" s="1138"/>
      <c r="EJ33" s="1138"/>
      <c r="EK33" s="1138"/>
      <c r="EL33" s="1138"/>
      <c r="EM33" s="1138"/>
      <c r="EN33" s="1138"/>
      <c r="EO33" s="1138"/>
      <c r="EP33" s="1138"/>
      <c r="EQ33" s="1138"/>
      <c r="ER33" s="1138"/>
      <c r="ES33" s="1138"/>
      <c r="ET33" s="1138"/>
      <c r="EU33" s="1138"/>
      <c r="EV33" s="1138"/>
      <c r="EW33" s="1138"/>
      <c r="EX33" s="1138"/>
      <c r="EY33" s="1138"/>
      <c r="EZ33" s="1138"/>
      <c r="FA33" s="1138"/>
      <c r="FB33" s="1138"/>
      <c r="FC33" s="1138"/>
      <c r="FD33" s="1138"/>
      <c r="FE33" s="1138"/>
      <c r="FF33" s="1138"/>
      <c r="FG33" s="1138"/>
      <c r="FH33" s="1138"/>
      <c r="FI33" s="1138"/>
      <c r="FJ33" s="1138"/>
      <c r="FK33" s="1138"/>
      <c r="FL33" s="1138"/>
      <c r="FM33" s="1138"/>
      <c r="FN33" s="1138"/>
      <c r="FO33" s="1138"/>
      <c r="FP33" s="1138"/>
      <c r="FQ33" s="1138"/>
      <c r="FR33" s="1138"/>
      <c r="FS33" s="1138"/>
      <c r="FT33" s="1138"/>
      <c r="FU33" s="1138"/>
      <c r="FV33" s="1138"/>
      <c r="FW33" s="1138"/>
      <c r="FX33" s="1138"/>
      <c r="FY33" s="1138"/>
      <c r="FZ33" s="1138"/>
      <c r="GA33" s="1138"/>
      <c r="GB33" s="1138"/>
      <c r="GC33" s="1138"/>
      <c r="GD33" s="1138"/>
      <c r="GE33" s="1138"/>
      <c r="GF33" s="1138"/>
      <c r="GG33" s="1138"/>
      <c r="GH33" s="1138"/>
      <c r="GI33" s="1138"/>
      <c r="GJ33" s="1138"/>
      <c r="GK33" s="1138"/>
      <c r="GL33" s="1138"/>
      <c r="GM33" s="1138"/>
      <c r="GN33" s="1138"/>
      <c r="GO33" s="1138"/>
      <c r="GP33" s="1138"/>
      <c r="GQ33" s="1138"/>
      <c r="GR33" s="1138"/>
      <c r="GS33" s="1138"/>
      <c r="GT33" s="1138"/>
      <c r="GU33" s="1138"/>
      <c r="GV33" s="1138"/>
      <c r="GW33" s="1138"/>
      <c r="GX33" s="1138"/>
      <c r="GY33" s="1138"/>
      <c r="GZ33" s="1138"/>
      <c r="HA33" s="1138"/>
      <c r="HB33" s="1138"/>
      <c r="HC33" s="1138"/>
      <c r="HD33" s="1138"/>
      <c r="HE33" s="1138"/>
      <c r="HF33" s="1138"/>
      <c r="HG33" s="1138"/>
      <c r="HH33" s="1138"/>
      <c r="HI33" s="1138"/>
      <c r="HJ33" s="1138"/>
      <c r="HK33" s="1138"/>
      <c r="HL33" s="1138"/>
      <c r="HM33" s="1138"/>
      <c r="HN33" s="1138"/>
      <c r="HO33" s="1138"/>
      <c r="HP33" s="1138"/>
      <c r="HQ33" s="1138"/>
      <c r="HR33" s="1138"/>
      <c r="HS33" s="1138"/>
      <c r="HT33" s="1138"/>
      <c r="HU33" s="1138"/>
      <c r="HV33" s="1138"/>
      <c r="HW33" s="1138"/>
      <c r="HX33" s="1138"/>
      <c r="HY33" s="1138"/>
      <c r="HZ33" s="1138"/>
      <c r="IA33" s="1138"/>
      <c r="IB33" s="1138"/>
      <c r="IC33" s="1138"/>
      <c r="ID33" s="1138"/>
      <c r="IE33" s="1138"/>
      <c r="IF33" s="1138"/>
      <c r="IG33" s="1138"/>
      <c r="IH33" s="1138"/>
      <c r="II33" s="1138"/>
      <c r="IJ33" s="1138"/>
      <c r="IK33" s="1138"/>
      <c r="IL33" s="1138"/>
      <c r="IM33" s="1138"/>
      <c r="IN33" s="1138"/>
      <c r="IO33" s="1138"/>
      <c r="IP33" s="1138"/>
      <c r="IQ33" s="1138"/>
      <c r="IR33" s="1138"/>
      <c r="IS33" s="1138"/>
      <c r="IT33" s="1138"/>
      <c r="IU33" s="1138"/>
      <c r="IV33" s="1138"/>
    </row>
    <row r="34" spans="1:256" ht="15.75">
      <c r="A34" s="1463" t="s">
        <v>1966</v>
      </c>
      <c r="B34" s="1138"/>
      <c r="C34" s="1138"/>
      <c r="D34" s="1138"/>
      <c r="E34" s="1138"/>
      <c r="F34" s="1138"/>
      <c r="G34" s="1138"/>
      <c r="H34" s="1138"/>
      <c r="I34" s="1138"/>
      <c r="J34" s="1138"/>
      <c r="K34" s="1138"/>
      <c r="L34" s="1138"/>
      <c r="M34" s="1138"/>
      <c r="N34" s="1138"/>
      <c r="O34" s="1138"/>
      <c r="P34" s="1138"/>
      <c r="Q34" s="1138"/>
      <c r="R34" s="1138"/>
      <c r="S34" s="1138"/>
      <c r="T34" s="1138"/>
      <c r="U34" s="1138"/>
      <c r="V34" s="1138"/>
      <c r="W34" s="1138"/>
      <c r="X34" s="1138"/>
      <c r="Y34" s="1138"/>
      <c r="Z34" s="1138"/>
      <c r="AA34" s="1138"/>
      <c r="AB34" s="1138"/>
      <c r="AC34" s="1138"/>
      <c r="AD34" s="1138"/>
      <c r="AE34" s="1138"/>
      <c r="AF34" s="1138"/>
      <c r="AG34" s="1138"/>
      <c r="AH34" s="1138"/>
      <c r="AI34" s="1138"/>
      <c r="AJ34" s="1138"/>
      <c r="AK34" s="1138"/>
      <c r="AL34" s="1138"/>
      <c r="AM34" s="1138"/>
      <c r="AN34" s="1138"/>
      <c r="AO34" s="1138"/>
      <c r="AP34" s="1138"/>
      <c r="AQ34" s="1138"/>
      <c r="AR34" s="1138"/>
      <c r="AS34" s="1138"/>
      <c r="AT34" s="1138"/>
      <c r="AU34" s="1138"/>
      <c r="AV34" s="1138"/>
      <c r="AW34" s="1138"/>
      <c r="AX34" s="1138"/>
      <c r="AY34" s="1138"/>
      <c r="AZ34" s="1138"/>
      <c r="BA34" s="1138"/>
      <c r="BB34" s="1138"/>
      <c r="BC34" s="1138"/>
      <c r="BD34" s="1138"/>
      <c r="BE34" s="1138"/>
      <c r="BF34" s="1138"/>
      <c r="BG34" s="1138"/>
      <c r="BH34" s="1138"/>
      <c r="BI34" s="1138"/>
      <c r="BJ34" s="1138"/>
      <c r="BK34" s="1138"/>
      <c r="BL34" s="1138"/>
      <c r="BM34" s="1138"/>
      <c r="BN34" s="1138"/>
      <c r="BO34" s="1138"/>
      <c r="BP34" s="1138"/>
      <c r="BQ34" s="1138"/>
      <c r="BR34" s="1138"/>
      <c r="BS34" s="1138"/>
      <c r="BT34" s="1138"/>
      <c r="BU34" s="1138"/>
      <c r="BV34" s="1138"/>
      <c r="BW34" s="1138"/>
      <c r="BX34" s="1138"/>
      <c r="BY34" s="1138"/>
      <c r="BZ34" s="1138"/>
      <c r="CA34" s="1138"/>
      <c r="CB34" s="1138"/>
      <c r="CC34" s="1138"/>
      <c r="CD34" s="1138"/>
      <c r="CE34" s="1138"/>
      <c r="CF34" s="1138"/>
      <c r="CG34" s="1138"/>
      <c r="CH34" s="1138"/>
      <c r="CI34" s="1138"/>
      <c r="CJ34" s="1138"/>
      <c r="CK34" s="1138"/>
      <c r="CL34" s="1138"/>
      <c r="CM34" s="1138"/>
      <c r="CN34" s="1138"/>
      <c r="CO34" s="1138"/>
      <c r="CP34" s="1138"/>
      <c r="CQ34" s="1138"/>
      <c r="CR34" s="1138"/>
      <c r="CS34" s="1138"/>
      <c r="CT34" s="1138"/>
      <c r="CU34" s="1138"/>
      <c r="CV34" s="1138"/>
      <c r="CW34" s="1138"/>
      <c r="CX34" s="1138"/>
      <c r="CY34" s="1138"/>
      <c r="CZ34" s="1138"/>
      <c r="DA34" s="1138"/>
      <c r="DB34" s="1138"/>
      <c r="DC34" s="1138"/>
      <c r="DD34" s="1138"/>
      <c r="DE34" s="1138"/>
      <c r="DF34" s="1138"/>
      <c r="DG34" s="1138"/>
      <c r="DH34" s="1138"/>
      <c r="DI34" s="1138"/>
      <c r="DJ34" s="1138"/>
      <c r="DK34" s="1138"/>
      <c r="DL34" s="1138"/>
      <c r="DM34" s="1138"/>
      <c r="DN34" s="1138"/>
      <c r="DO34" s="1138"/>
      <c r="DP34" s="1138"/>
      <c r="DQ34" s="1138"/>
      <c r="DR34" s="1138"/>
      <c r="DS34" s="1138"/>
      <c r="DT34" s="1138"/>
      <c r="DU34" s="1138"/>
      <c r="DV34" s="1138"/>
      <c r="DW34" s="1138"/>
      <c r="DX34" s="1138"/>
      <c r="DY34" s="1138"/>
      <c r="DZ34" s="1138"/>
      <c r="EA34" s="1138"/>
      <c r="EB34" s="1138"/>
      <c r="EC34" s="1138"/>
      <c r="ED34" s="1138"/>
      <c r="EE34" s="1138"/>
      <c r="EF34" s="1138"/>
      <c r="EG34" s="1138"/>
      <c r="EH34" s="1138"/>
      <c r="EI34" s="1138"/>
      <c r="EJ34" s="1138"/>
      <c r="EK34" s="1138"/>
      <c r="EL34" s="1138"/>
      <c r="EM34" s="1138"/>
      <c r="EN34" s="1138"/>
      <c r="EO34" s="1138"/>
      <c r="EP34" s="1138"/>
      <c r="EQ34" s="1138"/>
      <c r="ER34" s="1138"/>
      <c r="ES34" s="1138"/>
      <c r="ET34" s="1138"/>
      <c r="EU34" s="1138"/>
      <c r="EV34" s="1138"/>
      <c r="EW34" s="1138"/>
      <c r="EX34" s="1138"/>
      <c r="EY34" s="1138"/>
      <c r="EZ34" s="1138"/>
      <c r="FA34" s="1138"/>
      <c r="FB34" s="1138"/>
      <c r="FC34" s="1138"/>
      <c r="FD34" s="1138"/>
      <c r="FE34" s="1138"/>
      <c r="FF34" s="1138"/>
      <c r="FG34" s="1138"/>
      <c r="FH34" s="1138"/>
      <c r="FI34" s="1138"/>
      <c r="FJ34" s="1138"/>
      <c r="FK34" s="1138"/>
      <c r="FL34" s="1138"/>
      <c r="FM34" s="1138"/>
      <c r="FN34" s="1138"/>
      <c r="FO34" s="1138"/>
      <c r="FP34" s="1138"/>
      <c r="FQ34" s="1138"/>
      <c r="FR34" s="1138"/>
      <c r="FS34" s="1138"/>
      <c r="FT34" s="1138"/>
      <c r="FU34" s="1138"/>
      <c r="FV34" s="1138"/>
      <c r="FW34" s="1138"/>
      <c r="FX34" s="1138"/>
      <c r="FY34" s="1138"/>
      <c r="FZ34" s="1138"/>
      <c r="GA34" s="1138"/>
      <c r="GB34" s="1138"/>
      <c r="GC34" s="1138"/>
      <c r="GD34" s="1138"/>
      <c r="GE34" s="1138"/>
      <c r="GF34" s="1138"/>
      <c r="GG34" s="1138"/>
      <c r="GH34" s="1138"/>
      <c r="GI34" s="1138"/>
      <c r="GJ34" s="1138"/>
      <c r="GK34" s="1138"/>
      <c r="GL34" s="1138"/>
      <c r="GM34" s="1138"/>
      <c r="GN34" s="1138"/>
      <c r="GO34" s="1138"/>
      <c r="GP34" s="1138"/>
      <c r="GQ34" s="1138"/>
      <c r="GR34" s="1138"/>
      <c r="GS34" s="1138"/>
      <c r="GT34" s="1138"/>
      <c r="GU34" s="1138"/>
      <c r="GV34" s="1138"/>
      <c r="GW34" s="1138"/>
      <c r="GX34" s="1138"/>
      <c r="GY34" s="1138"/>
      <c r="GZ34" s="1138"/>
      <c r="HA34" s="1138"/>
      <c r="HB34" s="1138"/>
      <c r="HC34" s="1138"/>
      <c r="HD34" s="1138"/>
      <c r="HE34" s="1138"/>
      <c r="HF34" s="1138"/>
      <c r="HG34" s="1138"/>
      <c r="HH34" s="1138"/>
      <c r="HI34" s="1138"/>
      <c r="HJ34" s="1138"/>
      <c r="HK34" s="1138"/>
      <c r="HL34" s="1138"/>
      <c r="HM34" s="1138"/>
      <c r="HN34" s="1138"/>
      <c r="HO34" s="1138"/>
      <c r="HP34" s="1138"/>
      <c r="HQ34" s="1138"/>
      <c r="HR34" s="1138"/>
      <c r="HS34" s="1138"/>
      <c r="HT34" s="1138"/>
      <c r="HU34" s="1138"/>
      <c r="HV34" s="1138"/>
      <c r="HW34" s="1138"/>
      <c r="HX34" s="1138"/>
      <c r="HY34" s="1138"/>
      <c r="HZ34" s="1138"/>
      <c r="IA34" s="1138"/>
      <c r="IB34" s="1138"/>
      <c r="IC34" s="1138"/>
      <c r="ID34" s="1138"/>
      <c r="IE34" s="1138"/>
      <c r="IF34" s="1138"/>
      <c r="IG34" s="1138"/>
      <c r="IH34" s="1138"/>
      <c r="II34" s="1138"/>
      <c r="IJ34" s="1138"/>
      <c r="IK34" s="1138"/>
      <c r="IL34" s="1138"/>
      <c r="IM34" s="1138"/>
      <c r="IN34" s="1138"/>
      <c r="IO34" s="1138"/>
      <c r="IP34" s="1138"/>
      <c r="IQ34" s="1138"/>
      <c r="IR34" s="1138"/>
      <c r="IS34" s="1138"/>
      <c r="IT34" s="1138"/>
      <c r="IU34" s="1138"/>
      <c r="IV34" s="1138"/>
    </row>
    <row r="35" spans="1:256" ht="15.75">
      <c r="A35" s="1491" t="s">
        <v>2492</v>
      </c>
      <c r="B35" s="1492"/>
      <c r="C35" s="1492"/>
      <c r="D35" s="1138"/>
      <c r="E35" s="1138"/>
      <c r="F35" s="1138"/>
      <c r="G35" s="1138"/>
      <c r="H35" s="1138"/>
      <c r="I35" s="1138"/>
      <c r="J35" s="1138"/>
      <c r="K35" s="1138"/>
      <c r="L35" s="1138"/>
      <c r="M35" s="1138"/>
      <c r="N35" s="1138"/>
      <c r="O35" s="1138"/>
      <c r="P35" s="1138"/>
      <c r="Q35" s="1138"/>
      <c r="R35" s="1138"/>
      <c r="S35" s="1138"/>
      <c r="T35" s="1138"/>
      <c r="U35" s="1138"/>
      <c r="V35" s="1138"/>
      <c r="W35" s="1138"/>
      <c r="X35" s="1138"/>
      <c r="Y35" s="1138"/>
      <c r="Z35" s="1138"/>
      <c r="AA35" s="1138"/>
      <c r="AB35" s="1138"/>
      <c r="AC35" s="1138"/>
      <c r="AD35" s="1138"/>
      <c r="AE35" s="1138"/>
      <c r="AF35" s="1138"/>
      <c r="AG35" s="1138"/>
      <c r="AH35" s="1138"/>
      <c r="AI35" s="1138"/>
      <c r="AJ35" s="1138"/>
      <c r="AK35" s="1138"/>
      <c r="AL35" s="1138"/>
      <c r="AM35" s="1138"/>
      <c r="AN35" s="1138"/>
      <c r="AO35" s="1138"/>
      <c r="AP35" s="1138"/>
      <c r="AQ35" s="1138"/>
      <c r="AR35" s="1138"/>
      <c r="AS35" s="1138"/>
      <c r="AT35" s="1138"/>
      <c r="AU35" s="1138"/>
      <c r="AV35" s="1138"/>
      <c r="AW35" s="1138"/>
      <c r="AX35" s="1138"/>
      <c r="AY35" s="1138"/>
      <c r="AZ35" s="1138"/>
      <c r="BA35" s="1138"/>
      <c r="BB35" s="1138"/>
      <c r="BC35" s="1138"/>
      <c r="BD35" s="1138"/>
      <c r="BE35" s="1138"/>
      <c r="BF35" s="1138"/>
      <c r="BG35" s="1138"/>
      <c r="BH35" s="1138"/>
      <c r="BI35" s="1138"/>
      <c r="BJ35" s="1138"/>
      <c r="BK35" s="1138"/>
      <c r="BL35" s="1138"/>
      <c r="BM35" s="1138"/>
      <c r="BN35" s="1138"/>
      <c r="BO35" s="1138"/>
      <c r="BP35" s="1138"/>
      <c r="BQ35" s="1138"/>
      <c r="BR35" s="1138"/>
      <c r="BS35" s="1138"/>
      <c r="BT35" s="1138"/>
      <c r="BU35" s="1138"/>
      <c r="BV35" s="1138"/>
      <c r="BW35" s="1138"/>
      <c r="BX35" s="1138"/>
      <c r="BY35" s="1138"/>
      <c r="BZ35" s="1138"/>
      <c r="CA35" s="1138"/>
      <c r="CB35" s="1138"/>
      <c r="CC35" s="1138"/>
      <c r="CD35" s="1138"/>
      <c r="CE35" s="1138"/>
      <c r="CF35" s="1138"/>
      <c r="CG35" s="1138"/>
      <c r="CH35" s="1138"/>
      <c r="CI35" s="1138"/>
      <c r="CJ35" s="1138"/>
      <c r="CK35" s="1138"/>
      <c r="CL35" s="1138"/>
      <c r="CM35" s="1138"/>
      <c r="CN35" s="1138"/>
      <c r="CO35" s="1138"/>
      <c r="CP35" s="1138"/>
      <c r="CQ35" s="1138"/>
      <c r="CR35" s="1138"/>
      <c r="CS35" s="1138"/>
      <c r="CT35" s="1138"/>
      <c r="CU35" s="1138"/>
      <c r="CV35" s="1138"/>
      <c r="CW35" s="1138"/>
      <c r="CX35" s="1138"/>
      <c r="CY35" s="1138"/>
      <c r="CZ35" s="1138"/>
      <c r="DA35" s="1138"/>
      <c r="DB35" s="1138"/>
      <c r="DC35" s="1138"/>
      <c r="DD35" s="1138"/>
      <c r="DE35" s="1138"/>
      <c r="DF35" s="1138"/>
      <c r="DG35" s="1138"/>
      <c r="DH35" s="1138"/>
      <c r="DI35" s="1138"/>
      <c r="DJ35" s="1138"/>
      <c r="DK35" s="1138"/>
      <c r="DL35" s="1138"/>
      <c r="DM35" s="1138"/>
      <c r="DN35" s="1138"/>
      <c r="DO35" s="1138"/>
      <c r="DP35" s="1138"/>
      <c r="DQ35" s="1138"/>
      <c r="DR35" s="1138"/>
      <c r="DS35" s="1138"/>
      <c r="DT35" s="1138"/>
      <c r="DU35" s="1138"/>
      <c r="DV35" s="1138"/>
      <c r="DW35" s="1138"/>
      <c r="DX35" s="1138"/>
      <c r="DY35" s="1138"/>
      <c r="DZ35" s="1138"/>
      <c r="EA35" s="1138"/>
      <c r="EB35" s="1138"/>
      <c r="EC35" s="1138"/>
      <c r="ED35" s="1138"/>
      <c r="EE35" s="1138"/>
      <c r="EF35" s="1138"/>
      <c r="EG35" s="1138"/>
      <c r="EH35" s="1138"/>
      <c r="EI35" s="1138"/>
      <c r="EJ35" s="1138"/>
      <c r="EK35" s="1138"/>
      <c r="EL35" s="1138"/>
      <c r="EM35" s="1138"/>
      <c r="EN35" s="1138"/>
      <c r="EO35" s="1138"/>
      <c r="EP35" s="1138"/>
      <c r="EQ35" s="1138"/>
      <c r="ER35" s="1138"/>
      <c r="ES35" s="1138"/>
      <c r="ET35" s="1138"/>
      <c r="EU35" s="1138"/>
      <c r="EV35" s="1138"/>
      <c r="EW35" s="1138"/>
      <c r="EX35" s="1138"/>
      <c r="EY35" s="1138"/>
      <c r="EZ35" s="1138"/>
      <c r="FA35" s="1138"/>
      <c r="FB35" s="1138"/>
      <c r="FC35" s="1138"/>
      <c r="FD35" s="1138"/>
      <c r="FE35" s="1138"/>
      <c r="FF35" s="1138"/>
      <c r="FG35" s="1138"/>
      <c r="FH35" s="1138"/>
      <c r="FI35" s="1138"/>
      <c r="FJ35" s="1138"/>
      <c r="FK35" s="1138"/>
      <c r="FL35" s="1138"/>
      <c r="FM35" s="1138"/>
      <c r="FN35" s="1138"/>
      <c r="FO35" s="1138"/>
      <c r="FP35" s="1138"/>
      <c r="FQ35" s="1138"/>
      <c r="FR35" s="1138"/>
      <c r="FS35" s="1138"/>
      <c r="FT35" s="1138"/>
      <c r="FU35" s="1138"/>
      <c r="FV35" s="1138"/>
      <c r="FW35" s="1138"/>
      <c r="FX35" s="1138"/>
      <c r="FY35" s="1138"/>
      <c r="FZ35" s="1138"/>
      <c r="GA35" s="1138"/>
      <c r="GB35" s="1138"/>
      <c r="GC35" s="1138"/>
      <c r="GD35" s="1138"/>
      <c r="GE35" s="1138"/>
      <c r="GF35" s="1138"/>
      <c r="GG35" s="1138"/>
      <c r="GH35" s="1138"/>
      <c r="GI35" s="1138"/>
      <c r="GJ35" s="1138"/>
      <c r="GK35" s="1138"/>
      <c r="GL35" s="1138"/>
      <c r="GM35" s="1138"/>
      <c r="GN35" s="1138"/>
      <c r="GO35" s="1138"/>
      <c r="GP35" s="1138"/>
      <c r="GQ35" s="1138"/>
      <c r="GR35" s="1138"/>
      <c r="GS35" s="1138"/>
      <c r="GT35" s="1138"/>
      <c r="GU35" s="1138"/>
      <c r="GV35" s="1138"/>
      <c r="GW35" s="1138"/>
      <c r="GX35" s="1138"/>
      <c r="GY35" s="1138"/>
      <c r="GZ35" s="1138"/>
      <c r="HA35" s="1138"/>
      <c r="HB35" s="1138"/>
      <c r="HC35" s="1138"/>
      <c r="HD35" s="1138"/>
      <c r="HE35" s="1138"/>
      <c r="HF35" s="1138"/>
      <c r="HG35" s="1138"/>
      <c r="HH35" s="1138"/>
      <c r="HI35" s="1138"/>
      <c r="HJ35" s="1138"/>
      <c r="HK35" s="1138"/>
      <c r="HL35" s="1138"/>
      <c r="HM35" s="1138"/>
      <c r="HN35" s="1138"/>
      <c r="HO35" s="1138"/>
      <c r="HP35" s="1138"/>
      <c r="HQ35" s="1138"/>
      <c r="HR35" s="1138"/>
      <c r="HS35" s="1138"/>
      <c r="HT35" s="1138"/>
      <c r="HU35" s="1138"/>
      <c r="HV35" s="1138"/>
      <c r="HW35" s="1138"/>
      <c r="HX35" s="1138"/>
      <c r="HY35" s="1138"/>
      <c r="HZ35" s="1138"/>
      <c r="IA35" s="1138"/>
      <c r="IB35" s="1138"/>
      <c r="IC35" s="1138"/>
      <c r="ID35" s="1138"/>
      <c r="IE35" s="1138"/>
      <c r="IF35" s="1138"/>
      <c r="IG35" s="1138"/>
      <c r="IH35" s="1138"/>
      <c r="II35" s="1138"/>
      <c r="IJ35" s="1138"/>
      <c r="IK35" s="1138"/>
      <c r="IL35" s="1138"/>
      <c r="IM35" s="1138"/>
      <c r="IN35" s="1138"/>
      <c r="IO35" s="1138"/>
      <c r="IP35" s="1138"/>
      <c r="IQ35" s="1138"/>
      <c r="IR35" s="1138"/>
      <c r="IS35" s="1138"/>
      <c r="IT35" s="1138"/>
      <c r="IU35" s="1138"/>
      <c r="IV35" s="1138"/>
    </row>
    <row r="36" spans="1:256">
      <c r="A36" s="1138" t="s">
        <v>749</v>
      </c>
      <c r="B36" s="1493" t="s">
        <v>2547</v>
      </c>
      <c r="C36" s="1495">
        <f>'64'!G29/'93'!$H$46</f>
        <v>74501905.631366521</v>
      </c>
      <c r="D36" s="1138"/>
      <c r="E36" s="1138"/>
      <c r="F36" s="1138"/>
      <c r="G36" s="1138"/>
      <c r="H36" s="1138"/>
      <c r="I36" s="1138"/>
      <c r="J36" s="1138"/>
      <c r="K36" s="1138"/>
      <c r="L36" s="1138"/>
      <c r="M36" s="1138"/>
      <c r="N36" s="1138"/>
      <c r="O36" s="1138"/>
      <c r="P36" s="1138"/>
      <c r="Q36" s="1138"/>
      <c r="R36" s="1138"/>
      <c r="S36" s="1138"/>
      <c r="T36" s="1138"/>
      <c r="U36" s="1138"/>
      <c r="V36" s="1138"/>
      <c r="W36" s="1138"/>
      <c r="X36" s="1138"/>
      <c r="Y36" s="1138"/>
      <c r="Z36" s="1138"/>
      <c r="AA36" s="1138"/>
      <c r="AB36" s="1138"/>
      <c r="AC36" s="1138"/>
      <c r="AD36" s="1138"/>
      <c r="AE36" s="1138"/>
      <c r="AF36" s="1138"/>
      <c r="AG36" s="1138"/>
      <c r="AH36" s="1138"/>
      <c r="AI36" s="1138"/>
      <c r="AJ36" s="1138"/>
      <c r="AK36" s="1138"/>
      <c r="AL36" s="1138"/>
      <c r="AM36" s="1138"/>
      <c r="AN36" s="1138"/>
      <c r="AO36" s="1138"/>
      <c r="AP36" s="1138"/>
      <c r="AQ36" s="1138"/>
      <c r="AR36" s="1138"/>
      <c r="AS36" s="1138"/>
      <c r="AT36" s="1138"/>
      <c r="AU36" s="1138"/>
      <c r="AV36" s="1138"/>
      <c r="AW36" s="1138"/>
      <c r="AX36" s="1138"/>
      <c r="AY36" s="1138"/>
      <c r="AZ36" s="1138"/>
      <c r="BA36" s="1138"/>
      <c r="BB36" s="1138"/>
      <c r="BC36" s="1138"/>
      <c r="BD36" s="1138"/>
      <c r="BE36" s="1138"/>
      <c r="BF36" s="1138"/>
      <c r="BG36" s="1138"/>
      <c r="BH36" s="1138"/>
      <c r="BI36" s="1138"/>
      <c r="BJ36" s="1138"/>
      <c r="BK36" s="1138"/>
      <c r="BL36" s="1138"/>
      <c r="BM36" s="1138"/>
      <c r="BN36" s="1138"/>
      <c r="BO36" s="1138"/>
      <c r="BP36" s="1138"/>
      <c r="BQ36" s="1138"/>
      <c r="BR36" s="1138"/>
      <c r="BS36" s="1138"/>
      <c r="BT36" s="1138"/>
      <c r="BU36" s="1138"/>
      <c r="BV36" s="1138"/>
      <c r="BW36" s="1138"/>
      <c r="BX36" s="1138"/>
      <c r="BY36" s="1138"/>
      <c r="BZ36" s="1138"/>
      <c r="CA36" s="1138"/>
      <c r="CB36" s="1138"/>
      <c r="CC36" s="1138"/>
      <c r="CD36" s="1138"/>
      <c r="CE36" s="1138"/>
      <c r="CF36" s="1138"/>
      <c r="CG36" s="1138"/>
      <c r="CH36" s="1138"/>
      <c r="CI36" s="1138"/>
      <c r="CJ36" s="1138"/>
      <c r="CK36" s="1138"/>
      <c r="CL36" s="1138"/>
      <c r="CM36" s="1138"/>
      <c r="CN36" s="1138"/>
      <c r="CO36" s="1138"/>
      <c r="CP36" s="1138"/>
      <c r="CQ36" s="1138"/>
      <c r="CR36" s="1138"/>
      <c r="CS36" s="1138"/>
      <c r="CT36" s="1138"/>
      <c r="CU36" s="1138"/>
      <c r="CV36" s="1138"/>
      <c r="CW36" s="1138"/>
      <c r="CX36" s="1138"/>
      <c r="CY36" s="1138"/>
      <c r="CZ36" s="1138"/>
      <c r="DA36" s="1138"/>
      <c r="DB36" s="1138"/>
      <c r="DC36" s="1138"/>
      <c r="DD36" s="1138"/>
      <c r="DE36" s="1138"/>
      <c r="DF36" s="1138"/>
      <c r="DG36" s="1138"/>
      <c r="DH36" s="1138"/>
      <c r="DI36" s="1138"/>
      <c r="DJ36" s="1138"/>
      <c r="DK36" s="1138"/>
      <c r="DL36" s="1138"/>
      <c r="DM36" s="1138"/>
      <c r="DN36" s="1138"/>
      <c r="DO36" s="1138"/>
      <c r="DP36" s="1138"/>
      <c r="DQ36" s="1138"/>
      <c r="DR36" s="1138"/>
      <c r="DS36" s="1138"/>
      <c r="DT36" s="1138"/>
      <c r="DU36" s="1138"/>
      <c r="DV36" s="1138"/>
      <c r="DW36" s="1138"/>
      <c r="DX36" s="1138"/>
      <c r="DY36" s="1138"/>
      <c r="DZ36" s="1138"/>
      <c r="EA36" s="1138"/>
      <c r="EB36" s="1138"/>
      <c r="EC36" s="1138"/>
      <c r="ED36" s="1138"/>
      <c r="EE36" s="1138"/>
      <c r="EF36" s="1138"/>
      <c r="EG36" s="1138"/>
      <c r="EH36" s="1138"/>
      <c r="EI36" s="1138"/>
      <c r="EJ36" s="1138"/>
      <c r="EK36" s="1138"/>
      <c r="EL36" s="1138"/>
      <c r="EM36" s="1138"/>
      <c r="EN36" s="1138"/>
      <c r="EO36" s="1138"/>
      <c r="EP36" s="1138"/>
      <c r="EQ36" s="1138"/>
      <c r="ER36" s="1138"/>
      <c r="ES36" s="1138"/>
      <c r="ET36" s="1138"/>
      <c r="EU36" s="1138"/>
      <c r="EV36" s="1138"/>
      <c r="EW36" s="1138"/>
      <c r="EX36" s="1138"/>
      <c r="EY36" s="1138"/>
      <c r="EZ36" s="1138"/>
      <c r="FA36" s="1138"/>
      <c r="FB36" s="1138"/>
      <c r="FC36" s="1138"/>
      <c r="FD36" s="1138"/>
      <c r="FE36" s="1138"/>
      <c r="FF36" s="1138"/>
      <c r="FG36" s="1138"/>
      <c r="FH36" s="1138"/>
      <c r="FI36" s="1138"/>
      <c r="FJ36" s="1138"/>
      <c r="FK36" s="1138"/>
      <c r="FL36" s="1138"/>
      <c r="FM36" s="1138"/>
      <c r="FN36" s="1138"/>
      <c r="FO36" s="1138"/>
      <c r="FP36" s="1138"/>
      <c r="FQ36" s="1138"/>
      <c r="FR36" s="1138"/>
      <c r="FS36" s="1138"/>
      <c r="FT36" s="1138"/>
      <c r="FU36" s="1138"/>
      <c r="FV36" s="1138"/>
      <c r="FW36" s="1138"/>
      <c r="FX36" s="1138"/>
      <c r="FY36" s="1138"/>
      <c r="FZ36" s="1138"/>
      <c r="GA36" s="1138"/>
      <c r="GB36" s="1138"/>
      <c r="GC36" s="1138"/>
      <c r="GD36" s="1138"/>
      <c r="GE36" s="1138"/>
      <c r="GF36" s="1138"/>
      <c r="GG36" s="1138"/>
      <c r="GH36" s="1138"/>
      <c r="GI36" s="1138"/>
      <c r="GJ36" s="1138"/>
      <c r="GK36" s="1138"/>
      <c r="GL36" s="1138"/>
      <c r="GM36" s="1138"/>
      <c r="GN36" s="1138"/>
      <c r="GO36" s="1138"/>
      <c r="GP36" s="1138"/>
      <c r="GQ36" s="1138"/>
      <c r="GR36" s="1138"/>
      <c r="GS36" s="1138"/>
      <c r="GT36" s="1138"/>
      <c r="GU36" s="1138"/>
      <c r="GV36" s="1138"/>
      <c r="GW36" s="1138"/>
      <c r="GX36" s="1138"/>
      <c r="GY36" s="1138"/>
      <c r="GZ36" s="1138"/>
      <c r="HA36" s="1138"/>
      <c r="HB36" s="1138"/>
      <c r="HC36" s="1138"/>
      <c r="HD36" s="1138"/>
      <c r="HE36" s="1138"/>
      <c r="HF36" s="1138"/>
      <c r="HG36" s="1138"/>
      <c r="HH36" s="1138"/>
      <c r="HI36" s="1138"/>
      <c r="HJ36" s="1138"/>
      <c r="HK36" s="1138"/>
      <c r="HL36" s="1138"/>
      <c r="HM36" s="1138"/>
      <c r="HN36" s="1138"/>
      <c r="HO36" s="1138"/>
      <c r="HP36" s="1138"/>
      <c r="HQ36" s="1138"/>
      <c r="HR36" s="1138"/>
      <c r="HS36" s="1138"/>
      <c r="HT36" s="1138"/>
      <c r="HU36" s="1138"/>
      <c r="HV36" s="1138"/>
      <c r="HW36" s="1138"/>
      <c r="HX36" s="1138"/>
      <c r="HY36" s="1138"/>
      <c r="HZ36" s="1138"/>
      <c r="IA36" s="1138"/>
      <c r="IB36" s="1138"/>
      <c r="IC36" s="1138"/>
      <c r="ID36" s="1138"/>
      <c r="IE36" s="1138"/>
      <c r="IF36" s="1138"/>
      <c r="IG36" s="1138"/>
      <c r="IH36" s="1138"/>
      <c r="II36" s="1138"/>
      <c r="IJ36" s="1138"/>
      <c r="IK36" s="1138"/>
      <c r="IL36" s="1138"/>
      <c r="IM36" s="1138"/>
      <c r="IN36" s="1138"/>
      <c r="IO36" s="1138"/>
      <c r="IP36" s="1138"/>
      <c r="IQ36" s="1138"/>
      <c r="IR36" s="1138"/>
      <c r="IS36" s="1138"/>
      <c r="IT36" s="1138"/>
      <c r="IU36" s="1138"/>
      <c r="IV36" s="1138"/>
    </row>
    <row r="37" spans="1:256">
      <c r="A37" s="1138" t="s">
        <v>1957</v>
      </c>
      <c r="B37" s="1493" t="s">
        <v>2548</v>
      </c>
      <c r="C37" s="1495">
        <f>'64'!G31/'93'!H46</f>
        <v>10120975.398808381</v>
      </c>
      <c r="D37" s="1138"/>
      <c r="E37" s="1138"/>
      <c r="F37" s="1138"/>
      <c r="G37" s="1138"/>
      <c r="H37" s="1138"/>
      <c r="I37" s="1138"/>
      <c r="J37" s="1138"/>
      <c r="K37" s="1138"/>
      <c r="L37" s="1138"/>
      <c r="M37" s="1138"/>
      <c r="N37" s="1138"/>
      <c r="O37" s="1138"/>
      <c r="P37" s="1138"/>
      <c r="Q37" s="1138"/>
      <c r="R37" s="1138"/>
      <c r="S37" s="1138"/>
      <c r="T37" s="1138"/>
      <c r="U37" s="1138"/>
      <c r="V37" s="1138"/>
      <c r="W37" s="1138"/>
      <c r="X37" s="1138"/>
      <c r="Y37" s="1138"/>
      <c r="Z37" s="1138"/>
      <c r="AA37" s="1138"/>
      <c r="AB37" s="1138"/>
      <c r="AC37" s="1138"/>
      <c r="AD37" s="1138"/>
      <c r="AE37" s="1138"/>
      <c r="AF37" s="1138"/>
      <c r="AG37" s="1138"/>
      <c r="AH37" s="1138"/>
      <c r="AI37" s="1138"/>
      <c r="AJ37" s="1138"/>
      <c r="AK37" s="1138"/>
      <c r="AL37" s="1138"/>
      <c r="AM37" s="1138"/>
      <c r="AN37" s="1138"/>
      <c r="AO37" s="1138"/>
      <c r="AP37" s="1138"/>
      <c r="AQ37" s="1138"/>
      <c r="AR37" s="1138"/>
      <c r="AS37" s="1138"/>
      <c r="AT37" s="1138"/>
      <c r="AU37" s="1138"/>
      <c r="AV37" s="1138"/>
      <c r="AW37" s="1138"/>
      <c r="AX37" s="1138"/>
      <c r="AY37" s="1138"/>
      <c r="AZ37" s="1138"/>
      <c r="BA37" s="1138"/>
      <c r="BB37" s="1138"/>
      <c r="BC37" s="1138"/>
      <c r="BD37" s="1138"/>
      <c r="BE37" s="1138"/>
      <c r="BF37" s="1138"/>
      <c r="BG37" s="1138"/>
      <c r="BH37" s="1138"/>
      <c r="BI37" s="1138"/>
      <c r="BJ37" s="1138"/>
      <c r="BK37" s="1138"/>
      <c r="BL37" s="1138"/>
      <c r="BM37" s="1138"/>
      <c r="BN37" s="1138"/>
      <c r="BO37" s="1138"/>
      <c r="BP37" s="1138"/>
      <c r="BQ37" s="1138"/>
      <c r="BR37" s="1138"/>
      <c r="BS37" s="1138"/>
      <c r="BT37" s="1138"/>
      <c r="BU37" s="1138"/>
      <c r="BV37" s="1138"/>
      <c r="BW37" s="1138"/>
      <c r="BX37" s="1138"/>
      <c r="BY37" s="1138"/>
      <c r="BZ37" s="1138"/>
      <c r="CA37" s="1138"/>
      <c r="CB37" s="1138"/>
      <c r="CC37" s="1138"/>
      <c r="CD37" s="1138"/>
      <c r="CE37" s="1138"/>
      <c r="CF37" s="1138"/>
      <c r="CG37" s="1138"/>
      <c r="CH37" s="1138"/>
      <c r="CI37" s="1138"/>
      <c r="CJ37" s="1138"/>
      <c r="CK37" s="1138"/>
      <c r="CL37" s="1138"/>
      <c r="CM37" s="1138"/>
      <c r="CN37" s="1138"/>
      <c r="CO37" s="1138"/>
      <c r="CP37" s="1138"/>
      <c r="CQ37" s="1138"/>
      <c r="CR37" s="1138"/>
      <c r="CS37" s="1138"/>
      <c r="CT37" s="1138"/>
      <c r="CU37" s="1138"/>
      <c r="CV37" s="1138"/>
      <c r="CW37" s="1138"/>
      <c r="CX37" s="1138"/>
      <c r="CY37" s="1138"/>
      <c r="CZ37" s="1138"/>
      <c r="DA37" s="1138"/>
      <c r="DB37" s="1138"/>
      <c r="DC37" s="1138"/>
      <c r="DD37" s="1138"/>
      <c r="DE37" s="1138"/>
      <c r="DF37" s="1138"/>
      <c r="DG37" s="1138"/>
      <c r="DH37" s="1138"/>
      <c r="DI37" s="1138"/>
      <c r="DJ37" s="1138"/>
      <c r="DK37" s="1138"/>
      <c r="DL37" s="1138"/>
      <c r="DM37" s="1138"/>
      <c r="DN37" s="1138"/>
      <c r="DO37" s="1138"/>
      <c r="DP37" s="1138"/>
      <c r="DQ37" s="1138"/>
      <c r="DR37" s="1138"/>
      <c r="DS37" s="1138"/>
      <c r="DT37" s="1138"/>
      <c r="DU37" s="1138"/>
      <c r="DV37" s="1138"/>
      <c r="DW37" s="1138"/>
      <c r="DX37" s="1138"/>
      <c r="DY37" s="1138"/>
      <c r="DZ37" s="1138"/>
      <c r="EA37" s="1138"/>
      <c r="EB37" s="1138"/>
      <c r="EC37" s="1138"/>
      <c r="ED37" s="1138"/>
      <c r="EE37" s="1138"/>
      <c r="EF37" s="1138"/>
      <c r="EG37" s="1138"/>
      <c r="EH37" s="1138"/>
      <c r="EI37" s="1138"/>
      <c r="EJ37" s="1138"/>
      <c r="EK37" s="1138"/>
      <c r="EL37" s="1138"/>
      <c r="EM37" s="1138"/>
      <c r="EN37" s="1138"/>
      <c r="EO37" s="1138"/>
      <c r="EP37" s="1138"/>
      <c r="EQ37" s="1138"/>
      <c r="ER37" s="1138"/>
      <c r="ES37" s="1138"/>
      <c r="ET37" s="1138"/>
      <c r="EU37" s="1138"/>
      <c r="EV37" s="1138"/>
      <c r="EW37" s="1138"/>
      <c r="EX37" s="1138"/>
      <c r="EY37" s="1138"/>
      <c r="EZ37" s="1138"/>
      <c r="FA37" s="1138"/>
      <c r="FB37" s="1138"/>
      <c r="FC37" s="1138"/>
      <c r="FD37" s="1138"/>
      <c r="FE37" s="1138"/>
      <c r="FF37" s="1138"/>
      <c r="FG37" s="1138"/>
      <c r="FH37" s="1138"/>
      <c r="FI37" s="1138"/>
      <c r="FJ37" s="1138"/>
      <c r="FK37" s="1138"/>
      <c r="FL37" s="1138"/>
      <c r="FM37" s="1138"/>
      <c r="FN37" s="1138"/>
      <c r="FO37" s="1138"/>
      <c r="FP37" s="1138"/>
      <c r="FQ37" s="1138"/>
      <c r="FR37" s="1138"/>
      <c r="FS37" s="1138"/>
      <c r="FT37" s="1138"/>
      <c r="FU37" s="1138"/>
      <c r="FV37" s="1138"/>
      <c r="FW37" s="1138"/>
      <c r="FX37" s="1138"/>
      <c r="FY37" s="1138"/>
      <c r="FZ37" s="1138"/>
      <c r="GA37" s="1138"/>
      <c r="GB37" s="1138"/>
      <c r="GC37" s="1138"/>
      <c r="GD37" s="1138"/>
      <c r="GE37" s="1138"/>
      <c r="GF37" s="1138"/>
      <c r="GG37" s="1138"/>
      <c r="GH37" s="1138"/>
      <c r="GI37" s="1138"/>
      <c r="GJ37" s="1138"/>
      <c r="GK37" s="1138"/>
      <c r="GL37" s="1138"/>
      <c r="GM37" s="1138"/>
      <c r="GN37" s="1138"/>
      <c r="GO37" s="1138"/>
      <c r="GP37" s="1138"/>
      <c r="GQ37" s="1138"/>
      <c r="GR37" s="1138"/>
      <c r="GS37" s="1138"/>
      <c r="GT37" s="1138"/>
      <c r="GU37" s="1138"/>
      <c r="GV37" s="1138"/>
      <c r="GW37" s="1138"/>
      <c r="GX37" s="1138"/>
      <c r="GY37" s="1138"/>
      <c r="GZ37" s="1138"/>
      <c r="HA37" s="1138"/>
      <c r="HB37" s="1138"/>
      <c r="HC37" s="1138"/>
      <c r="HD37" s="1138"/>
      <c r="HE37" s="1138"/>
      <c r="HF37" s="1138"/>
      <c r="HG37" s="1138"/>
      <c r="HH37" s="1138"/>
      <c r="HI37" s="1138"/>
      <c r="HJ37" s="1138"/>
      <c r="HK37" s="1138"/>
      <c r="HL37" s="1138"/>
      <c r="HM37" s="1138"/>
      <c r="HN37" s="1138"/>
      <c r="HO37" s="1138"/>
      <c r="HP37" s="1138"/>
      <c r="HQ37" s="1138"/>
      <c r="HR37" s="1138"/>
      <c r="HS37" s="1138"/>
      <c r="HT37" s="1138"/>
      <c r="HU37" s="1138"/>
      <c r="HV37" s="1138"/>
      <c r="HW37" s="1138"/>
      <c r="HX37" s="1138"/>
      <c r="HY37" s="1138"/>
      <c r="HZ37" s="1138"/>
      <c r="IA37" s="1138"/>
      <c r="IB37" s="1138"/>
      <c r="IC37" s="1138"/>
      <c r="ID37" s="1138"/>
      <c r="IE37" s="1138"/>
      <c r="IF37" s="1138"/>
      <c r="IG37" s="1138"/>
      <c r="IH37" s="1138"/>
      <c r="II37" s="1138"/>
      <c r="IJ37" s="1138"/>
      <c r="IK37" s="1138"/>
      <c r="IL37" s="1138"/>
      <c r="IM37" s="1138"/>
      <c r="IN37" s="1138"/>
      <c r="IO37" s="1138"/>
      <c r="IP37" s="1138"/>
      <c r="IQ37" s="1138"/>
      <c r="IR37" s="1138"/>
      <c r="IS37" s="1138"/>
      <c r="IT37" s="1138"/>
      <c r="IU37" s="1138"/>
      <c r="IV37" s="1138"/>
    </row>
    <row r="38" spans="1:256">
      <c r="A38" s="1138" t="s">
        <v>1958</v>
      </c>
      <c r="B38" s="1493" t="s">
        <v>2549</v>
      </c>
      <c r="C38" s="1495">
        <f>'64'!G32/'93'!H46</f>
        <v>1570948.4912550452</v>
      </c>
      <c r="D38" s="1138"/>
      <c r="E38" s="1138"/>
      <c r="F38" s="1138"/>
      <c r="G38" s="1138"/>
      <c r="H38" s="1138"/>
      <c r="I38" s="1138"/>
      <c r="J38" s="1138"/>
      <c r="K38" s="1138"/>
      <c r="L38" s="1138"/>
      <c r="M38" s="1138"/>
      <c r="N38" s="1138"/>
      <c r="O38" s="1138"/>
      <c r="P38" s="1138"/>
      <c r="Q38" s="1138"/>
      <c r="R38" s="1138"/>
      <c r="S38" s="1138"/>
      <c r="T38" s="1138"/>
      <c r="U38" s="1138"/>
      <c r="V38" s="1138"/>
      <c r="W38" s="1138"/>
      <c r="X38" s="1138"/>
      <c r="Y38" s="1138"/>
      <c r="Z38" s="1138"/>
      <c r="AA38" s="1138"/>
      <c r="AB38" s="1138"/>
      <c r="AC38" s="1138"/>
      <c r="AD38" s="1138"/>
      <c r="AE38" s="1138"/>
      <c r="AF38" s="1138"/>
      <c r="AG38" s="1138"/>
      <c r="AH38" s="1138"/>
      <c r="AI38" s="1138"/>
      <c r="AJ38" s="1138"/>
      <c r="AK38" s="1138"/>
      <c r="AL38" s="1138"/>
      <c r="AM38" s="1138"/>
      <c r="AN38" s="1138"/>
      <c r="AO38" s="1138"/>
      <c r="AP38" s="1138"/>
      <c r="AQ38" s="1138"/>
      <c r="AR38" s="1138"/>
      <c r="AS38" s="1138"/>
      <c r="AT38" s="1138"/>
      <c r="AU38" s="1138"/>
      <c r="AV38" s="1138"/>
      <c r="AW38" s="1138"/>
      <c r="AX38" s="1138"/>
      <c r="AY38" s="1138"/>
      <c r="AZ38" s="1138"/>
      <c r="BA38" s="1138"/>
      <c r="BB38" s="1138"/>
      <c r="BC38" s="1138"/>
      <c r="BD38" s="1138"/>
      <c r="BE38" s="1138"/>
      <c r="BF38" s="1138"/>
      <c r="BG38" s="1138"/>
      <c r="BH38" s="1138"/>
      <c r="BI38" s="1138"/>
      <c r="BJ38" s="1138"/>
      <c r="BK38" s="1138"/>
      <c r="BL38" s="1138"/>
      <c r="BM38" s="1138"/>
      <c r="BN38" s="1138"/>
      <c r="BO38" s="1138"/>
      <c r="BP38" s="1138"/>
      <c r="BQ38" s="1138"/>
      <c r="BR38" s="1138"/>
      <c r="BS38" s="1138"/>
      <c r="BT38" s="1138"/>
      <c r="BU38" s="1138"/>
      <c r="BV38" s="1138"/>
      <c r="BW38" s="1138"/>
      <c r="BX38" s="1138"/>
      <c r="BY38" s="1138"/>
      <c r="BZ38" s="1138"/>
      <c r="CA38" s="1138"/>
      <c r="CB38" s="1138"/>
      <c r="CC38" s="1138"/>
      <c r="CD38" s="1138"/>
      <c r="CE38" s="1138"/>
      <c r="CF38" s="1138"/>
      <c r="CG38" s="1138"/>
      <c r="CH38" s="1138"/>
      <c r="CI38" s="1138"/>
      <c r="CJ38" s="1138"/>
      <c r="CK38" s="1138"/>
      <c r="CL38" s="1138"/>
      <c r="CM38" s="1138"/>
      <c r="CN38" s="1138"/>
      <c r="CO38" s="1138"/>
      <c r="CP38" s="1138"/>
      <c r="CQ38" s="1138"/>
      <c r="CR38" s="1138"/>
      <c r="CS38" s="1138"/>
      <c r="CT38" s="1138"/>
      <c r="CU38" s="1138"/>
      <c r="CV38" s="1138"/>
      <c r="CW38" s="1138"/>
      <c r="CX38" s="1138"/>
      <c r="CY38" s="1138"/>
      <c r="CZ38" s="1138"/>
      <c r="DA38" s="1138"/>
      <c r="DB38" s="1138"/>
      <c r="DC38" s="1138"/>
      <c r="DD38" s="1138"/>
      <c r="DE38" s="1138"/>
      <c r="DF38" s="1138"/>
      <c r="DG38" s="1138"/>
      <c r="DH38" s="1138"/>
      <c r="DI38" s="1138"/>
      <c r="DJ38" s="1138"/>
      <c r="DK38" s="1138"/>
      <c r="DL38" s="1138"/>
      <c r="DM38" s="1138"/>
      <c r="DN38" s="1138"/>
      <c r="DO38" s="1138"/>
      <c r="DP38" s="1138"/>
      <c r="DQ38" s="1138"/>
      <c r="DR38" s="1138"/>
      <c r="DS38" s="1138"/>
      <c r="DT38" s="1138"/>
      <c r="DU38" s="1138"/>
      <c r="DV38" s="1138"/>
      <c r="DW38" s="1138"/>
      <c r="DX38" s="1138"/>
      <c r="DY38" s="1138"/>
      <c r="DZ38" s="1138"/>
      <c r="EA38" s="1138"/>
      <c r="EB38" s="1138"/>
      <c r="EC38" s="1138"/>
      <c r="ED38" s="1138"/>
      <c r="EE38" s="1138"/>
      <c r="EF38" s="1138"/>
      <c r="EG38" s="1138"/>
      <c r="EH38" s="1138"/>
      <c r="EI38" s="1138"/>
      <c r="EJ38" s="1138"/>
      <c r="EK38" s="1138"/>
      <c r="EL38" s="1138"/>
      <c r="EM38" s="1138"/>
      <c r="EN38" s="1138"/>
      <c r="EO38" s="1138"/>
      <c r="EP38" s="1138"/>
      <c r="EQ38" s="1138"/>
      <c r="ER38" s="1138"/>
      <c r="ES38" s="1138"/>
      <c r="ET38" s="1138"/>
      <c r="EU38" s="1138"/>
      <c r="EV38" s="1138"/>
      <c r="EW38" s="1138"/>
      <c r="EX38" s="1138"/>
      <c r="EY38" s="1138"/>
      <c r="EZ38" s="1138"/>
      <c r="FA38" s="1138"/>
      <c r="FB38" s="1138"/>
      <c r="FC38" s="1138"/>
      <c r="FD38" s="1138"/>
      <c r="FE38" s="1138"/>
      <c r="FF38" s="1138"/>
      <c r="FG38" s="1138"/>
      <c r="FH38" s="1138"/>
      <c r="FI38" s="1138"/>
      <c r="FJ38" s="1138"/>
      <c r="FK38" s="1138"/>
      <c r="FL38" s="1138"/>
      <c r="FM38" s="1138"/>
      <c r="FN38" s="1138"/>
      <c r="FO38" s="1138"/>
      <c r="FP38" s="1138"/>
      <c r="FQ38" s="1138"/>
      <c r="FR38" s="1138"/>
      <c r="FS38" s="1138"/>
      <c r="FT38" s="1138"/>
      <c r="FU38" s="1138"/>
      <c r="FV38" s="1138"/>
      <c r="FW38" s="1138"/>
      <c r="FX38" s="1138"/>
      <c r="FY38" s="1138"/>
      <c r="FZ38" s="1138"/>
      <c r="GA38" s="1138"/>
      <c r="GB38" s="1138"/>
      <c r="GC38" s="1138"/>
      <c r="GD38" s="1138"/>
      <c r="GE38" s="1138"/>
      <c r="GF38" s="1138"/>
      <c r="GG38" s="1138"/>
      <c r="GH38" s="1138"/>
      <c r="GI38" s="1138"/>
      <c r="GJ38" s="1138"/>
      <c r="GK38" s="1138"/>
      <c r="GL38" s="1138"/>
      <c r="GM38" s="1138"/>
      <c r="GN38" s="1138"/>
      <c r="GO38" s="1138"/>
      <c r="GP38" s="1138"/>
      <c r="GQ38" s="1138"/>
      <c r="GR38" s="1138"/>
      <c r="GS38" s="1138"/>
      <c r="GT38" s="1138"/>
      <c r="GU38" s="1138"/>
      <c r="GV38" s="1138"/>
      <c r="GW38" s="1138"/>
      <c r="GX38" s="1138"/>
      <c r="GY38" s="1138"/>
      <c r="GZ38" s="1138"/>
      <c r="HA38" s="1138"/>
      <c r="HB38" s="1138"/>
      <c r="HC38" s="1138"/>
      <c r="HD38" s="1138"/>
      <c r="HE38" s="1138"/>
      <c r="HF38" s="1138"/>
      <c r="HG38" s="1138"/>
      <c r="HH38" s="1138"/>
      <c r="HI38" s="1138"/>
      <c r="HJ38" s="1138"/>
      <c r="HK38" s="1138"/>
      <c r="HL38" s="1138"/>
      <c r="HM38" s="1138"/>
      <c r="HN38" s="1138"/>
      <c r="HO38" s="1138"/>
      <c r="HP38" s="1138"/>
      <c r="HQ38" s="1138"/>
      <c r="HR38" s="1138"/>
      <c r="HS38" s="1138"/>
      <c r="HT38" s="1138"/>
      <c r="HU38" s="1138"/>
      <c r="HV38" s="1138"/>
      <c r="HW38" s="1138"/>
      <c r="HX38" s="1138"/>
      <c r="HY38" s="1138"/>
      <c r="HZ38" s="1138"/>
      <c r="IA38" s="1138"/>
      <c r="IB38" s="1138"/>
      <c r="IC38" s="1138"/>
      <c r="ID38" s="1138"/>
      <c r="IE38" s="1138"/>
      <c r="IF38" s="1138"/>
      <c r="IG38" s="1138"/>
      <c r="IH38" s="1138"/>
      <c r="II38" s="1138"/>
      <c r="IJ38" s="1138"/>
      <c r="IK38" s="1138"/>
      <c r="IL38" s="1138"/>
      <c r="IM38" s="1138"/>
      <c r="IN38" s="1138"/>
      <c r="IO38" s="1138"/>
      <c r="IP38" s="1138"/>
      <c r="IQ38" s="1138"/>
      <c r="IR38" s="1138"/>
      <c r="IS38" s="1138"/>
      <c r="IT38" s="1138"/>
      <c r="IU38" s="1138"/>
      <c r="IV38" s="1138"/>
    </row>
    <row r="39" spans="1:256">
      <c r="A39" s="1138" t="s">
        <v>1959</v>
      </c>
      <c r="B39" s="1493" t="s">
        <v>2550</v>
      </c>
      <c r="C39" s="1495">
        <f>('64'!G33+'64'!G34)/'93'!$H$46</f>
        <v>7869478.1856621178</v>
      </c>
      <c r="D39" s="1138"/>
      <c r="E39" s="1138"/>
      <c r="F39" s="1138"/>
      <c r="G39" s="1138"/>
      <c r="H39" s="1138"/>
      <c r="I39" s="1138"/>
      <c r="J39" s="1138"/>
      <c r="K39" s="1138"/>
      <c r="L39" s="1138"/>
      <c r="M39" s="1138"/>
      <c r="N39" s="1138"/>
      <c r="O39" s="1138"/>
      <c r="P39" s="1138"/>
      <c r="Q39" s="1138"/>
      <c r="R39" s="1138"/>
      <c r="S39" s="1138"/>
      <c r="T39" s="1138"/>
      <c r="U39" s="1138"/>
      <c r="V39" s="1138"/>
      <c r="W39" s="1138"/>
      <c r="X39" s="1138"/>
      <c r="Y39" s="1138"/>
      <c r="Z39" s="1138"/>
      <c r="AA39" s="1138"/>
      <c r="AB39" s="1138"/>
      <c r="AC39" s="1138"/>
      <c r="AD39" s="1138"/>
      <c r="AE39" s="1138"/>
      <c r="AF39" s="1138"/>
      <c r="AG39" s="1138"/>
      <c r="AH39" s="1138"/>
      <c r="AI39" s="1138"/>
      <c r="AJ39" s="1138"/>
      <c r="AK39" s="1138"/>
      <c r="AL39" s="1138"/>
      <c r="AM39" s="1138"/>
      <c r="AN39" s="1138"/>
      <c r="AO39" s="1138"/>
      <c r="AP39" s="1138"/>
      <c r="AQ39" s="1138"/>
      <c r="AR39" s="1138"/>
      <c r="AS39" s="1138"/>
      <c r="AT39" s="1138"/>
      <c r="AU39" s="1138"/>
      <c r="AV39" s="1138"/>
      <c r="AW39" s="1138"/>
      <c r="AX39" s="1138"/>
      <c r="AY39" s="1138"/>
      <c r="AZ39" s="1138"/>
      <c r="BA39" s="1138"/>
      <c r="BB39" s="1138"/>
      <c r="BC39" s="1138"/>
      <c r="BD39" s="1138"/>
      <c r="BE39" s="1138"/>
      <c r="BF39" s="1138"/>
      <c r="BG39" s="1138"/>
      <c r="BH39" s="1138"/>
      <c r="BI39" s="1138"/>
      <c r="BJ39" s="1138"/>
      <c r="BK39" s="1138"/>
      <c r="BL39" s="1138"/>
      <c r="BM39" s="1138"/>
      <c r="BN39" s="1138"/>
      <c r="BO39" s="1138"/>
      <c r="BP39" s="1138"/>
      <c r="BQ39" s="1138"/>
      <c r="BR39" s="1138"/>
      <c r="BS39" s="1138"/>
      <c r="BT39" s="1138"/>
      <c r="BU39" s="1138"/>
      <c r="BV39" s="1138"/>
      <c r="BW39" s="1138"/>
      <c r="BX39" s="1138"/>
      <c r="BY39" s="1138"/>
      <c r="BZ39" s="1138"/>
      <c r="CA39" s="1138"/>
      <c r="CB39" s="1138"/>
      <c r="CC39" s="1138"/>
      <c r="CD39" s="1138"/>
      <c r="CE39" s="1138"/>
      <c r="CF39" s="1138"/>
      <c r="CG39" s="1138"/>
      <c r="CH39" s="1138"/>
      <c r="CI39" s="1138"/>
      <c r="CJ39" s="1138"/>
      <c r="CK39" s="1138"/>
      <c r="CL39" s="1138"/>
      <c r="CM39" s="1138"/>
      <c r="CN39" s="1138"/>
      <c r="CO39" s="1138"/>
      <c r="CP39" s="1138"/>
      <c r="CQ39" s="1138"/>
      <c r="CR39" s="1138"/>
      <c r="CS39" s="1138"/>
      <c r="CT39" s="1138"/>
      <c r="CU39" s="1138"/>
      <c r="CV39" s="1138"/>
      <c r="CW39" s="1138"/>
      <c r="CX39" s="1138"/>
      <c r="CY39" s="1138"/>
      <c r="CZ39" s="1138"/>
      <c r="DA39" s="1138"/>
      <c r="DB39" s="1138"/>
      <c r="DC39" s="1138"/>
      <c r="DD39" s="1138"/>
      <c r="DE39" s="1138"/>
      <c r="DF39" s="1138"/>
      <c r="DG39" s="1138"/>
      <c r="DH39" s="1138"/>
      <c r="DI39" s="1138"/>
      <c r="DJ39" s="1138"/>
      <c r="DK39" s="1138"/>
      <c r="DL39" s="1138"/>
      <c r="DM39" s="1138"/>
      <c r="DN39" s="1138"/>
      <c r="DO39" s="1138"/>
      <c r="DP39" s="1138"/>
      <c r="DQ39" s="1138"/>
      <c r="DR39" s="1138"/>
      <c r="DS39" s="1138"/>
      <c r="DT39" s="1138"/>
      <c r="DU39" s="1138"/>
      <c r="DV39" s="1138"/>
      <c r="DW39" s="1138"/>
      <c r="DX39" s="1138"/>
      <c r="DY39" s="1138"/>
      <c r="DZ39" s="1138"/>
      <c r="EA39" s="1138"/>
      <c r="EB39" s="1138"/>
      <c r="EC39" s="1138"/>
      <c r="ED39" s="1138"/>
      <c r="EE39" s="1138"/>
      <c r="EF39" s="1138"/>
      <c r="EG39" s="1138"/>
      <c r="EH39" s="1138"/>
      <c r="EI39" s="1138"/>
      <c r="EJ39" s="1138"/>
      <c r="EK39" s="1138"/>
      <c r="EL39" s="1138"/>
      <c r="EM39" s="1138"/>
      <c r="EN39" s="1138"/>
      <c r="EO39" s="1138"/>
      <c r="EP39" s="1138"/>
      <c r="EQ39" s="1138"/>
      <c r="ER39" s="1138"/>
      <c r="ES39" s="1138"/>
      <c r="ET39" s="1138"/>
      <c r="EU39" s="1138"/>
      <c r="EV39" s="1138"/>
      <c r="EW39" s="1138"/>
      <c r="EX39" s="1138"/>
      <c r="EY39" s="1138"/>
      <c r="EZ39" s="1138"/>
      <c r="FA39" s="1138"/>
      <c r="FB39" s="1138"/>
      <c r="FC39" s="1138"/>
      <c r="FD39" s="1138"/>
      <c r="FE39" s="1138"/>
      <c r="FF39" s="1138"/>
      <c r="FG39" s="1138"/>
      <c r="FH39" s="1138"/>
      <c r="FI39" s="1138"/>
      <c r="FJ39" s="1138"/>
      <c r="FK39" s="1138"/>
      <c r="FL39" s="1138"/>
      <c r="FM39" s="1138"/>
      <c r="FN39" s="1138"/>
      <c r="FO39" s="1138"/>
      <c r="FP39" s="1138"/>
      <c r="FQ39" s="1138"/>
      <c r="FR39" s="1138"/>
      <c r="FS39" s="1138"/>
      <c r="FT39" s="1138"/>
      <c r="FU39" s="1138"/>
      <c r="FV39" s="1138"/>
      <c r="FW39" s="1138"/>
      <c r="FX39" s="1138"/>
      <c r="FY39" s="1138"/>
      <c r="FZ39" s="1138"/>
      <c r="GA39" s="1138"/>
      <c r="GB39" s="1138"/>
      <c r="GC39" s="1138"/>
      <c r="GD39" s="1138"/>
      <c r="GE39" s="1138"/>
      <c r="GF39" s="1138"/>
      <c r="GG39" s="1138"/>
      <c r="GH39" s="1138"/>
      <c r="GI39" s="1138"/>
      <c r="GJ39" s="1138"/>
      <c r="GK39" s="1138"/>
      <c r="GL39" s="1138"/>
      <c r="GM39" s="1138"/>
      <c r="GN39" s="1138"/>
      <c r="GO39" s="1138"/>
      <c r="GP39" s="1138"/>
      <c r="GQ39" s="1138"/>
      <c r="GR39" s="1138"/>
      <c r="GS39" s="1138"/>
      <c r="GT39" s="1138"/>
      <c r="GU39" s="1138"/>
      <c r="GV39" s="1138"/>
      <c r="GW39" s="1138"/>
      <c r="GX39" s="1138"/>
      <c r="GY39" s="1138"/>
      <c r="GZ39" s="1138"/>
      <c r="HA39" s="1138"/>
      <c r="HB39" s="1138"/>
      <c r="HC39" s="1138"/>
      <c r="HD39" s="1138"/>
      <c r="HE39" s="1138"/>
      <c r="HF39" s="1138"/>
      <c r="HG39" s="1138"/>
      <c r="HH39" s="1138"/>
      <c r="HI39" s="1138"/>
      <c r="HJ39" s="1138"/>
      <c r="HK39" s="1138"/>
      <c r="HL39" s="1138"/>
      <c r="HM39" s="1138"/>
      <c r="HN39" s="1138"/>
      <c r="HO39" s="1138"/>
      <c r="HP39" s="1138"/>
      <c r="HQ39" s="1138"/>
      <c r="HR39" s="1138"/>
      <c r="HS39" s="1138"/>
      <c r="HT39" s="1138"/>
      <c r="HU39" s="1138"/>
      <c r="HV39" s="1138"/>
      <c r="HW39" s="1138"/>
      <c r="HX39" s="1138"/>
      <c r="HY39" s="1138"/>
      <c r="HZ39" s="1138"/>
      <c r="IA39" s="1138"/>
      <c r="IB39" s="1138"/>
      <c r="IC39" s="1138"/>
      <c r="ID39" s="1138"/>
      <c r="IE39" s="1138"/>
      <c r="IF39" s="1138"/>
      <c r="IG39" s="1138"/>
      <c r="IH39" s="1138"/>
      <c r="II39" s="1138"/>
      <c r="IJ39" s="1138"/>
      <c r="IK39" s="1138"/>
      <c r="IL39" s="1138"/>
      <c r="IM39" s="1138"/>
      <c r="IN39" s="1138"/>
      <c r="IO39" s="1138"/>
      <c r="IP39" s="1138"/>
      <c r="IQ39" s="1138"/>
      <c r="IR39" s="1138"/>
      <c r="IS39" s="1138"/>
      <c r="IT39" s="1138"/>
      <c r="IU39" s="1138"/>
      <c r="IV39" s="1138"/>
    </row>
    <row r="40" spans="1:256">
      <c r="A40" s="1138" t="s">
        <v>1967</v>
      </c>
      <c r="B40" s="1493" t="s">
        <v>803</v>
      </c>
      <c r="C40" s="1495">
        <f>SUM(C36:C39)</f>
        <v>94063307.707092062</v>
      </c>
      <c r="D40" s="1138"/>
      <c r="E40" s="1138"/>
      <c r="F40" s="1138"/>
      <c r="G40" s="1138"/>
      <c r="H40" s="1138"/>
      <c r="I40" s="1138"/>
      <c r="J40" s="1138"/>
      <c r="K40" s="1138"/>
      <c r="L40" s="1138"/>
      <c r="M40" s="1138"/>
      <c r="N40" s="1138"/>
      <c r="O40" s="1138"/>
      <c r="P40" s="1138"/>
      <c r="Q40" s="1138"/>
      <c r="R40" s="1138"/>
      <c r="S40" s="1138"/>
      <c r="T40" s="1138"/>
      <c r="U40" s="1138"/>
      <c r="V40" s="1138"/>
      <c r="W40" s="1138"/>
      <c r="X40" s="1138"/>
      <c r="Y40" s="1138"/>
      <c r="Z40" s="1138"/>
      <c r="AA40" s="1138"/>
      <c r="AB40" s="1138"/>
      <c r="AC40" s="1138"/>
      <c r="AD40" s="1138"/>
      <c r="AE40" s="1138"/>
      <c r="AF40" s="1138"/>
      <c r="AG40" s="1138"/>
      <c r="AH40" s="1138"/>
      <c r="AI40" s="1138"/>
      <c r="AJ40" s="1138"/>
      <c r="AK40" s="1138"/>
      <c r="AL40" s="1138"/>
      <c r="AM40" s="1138"/>
      <c r="AN40" s="1138"/>
      <c r="AO40" s="1138"/>
      <c r="AP40" s="1138"/>
      <c r="AQ40" s="1138"/>
      <c r="AR40" s="1138"/>
      <c r="AS40" s="1138"/>
      <c r="AT40" s="1138"/>
      <c r="AU40" s="1138"/>
      <c r="AV40" s="1138"/>
      <c r="AW40" s="1138"/>
      <c r="AX40" s="1138"/>
      <c r="AY40" s="1138"/>
      <c r="AZ40" s="1138"/>
      <c r="BA40" s="1138"/>
      <c r="BB40" s="1138"/>
      <c r="BC40" s="1138"/>
      <c r="BD40" s="1138"/>
      <c r="BE40" s="1138"/>
      <c r="BF40" s="1138"/>
      <c r="BG40" s="1138"/>
      <c r="BH40" s="1138"/>
      <c r="BI40" s="1138"/>
      <c r="BJ40" s="1138"/>
      <c r="BK40" s="1138"/>
      <c r="BL40" s="1138"/>
      <c r="BM40" s="1138"/>
      <c r="BN40" s="1138"/>
      <c r="BO40" s="1138"/>
      <c r="BP40" s="1138"/>
      <c r="BQ40" s="1138"/>
      <c r="BR40" s="1138"/>
      <c r="BS40" s="1138"/>
      <c r="BT40" s="1138"/>
      <c r="BU40" s="1138"/>
      <c r="BV40" s="1138"/>
      <c r="BW40" s="1138"/>
      <c r="BX40" s="1138"/>
      <c r="BY40" s="1138"/>
      <c r="BZ40" s="1138"/>
      <c r="CA40" s="1138"/>
      <c r="CB40" s="1138"/>
      <c r="CC40" s="1138"/>
      <c r="CD40" s="1138"/>
      <c r="CE40" s="1138"/>
      <c r="CF40" s="1138"/>
      <c r="CG40" s="1138"/>
      <c r="CH40" s="1138"/>
      <c r="CI40" s="1138"/>
      <c r="CJ40" s="1138"/>
      <c r="CK40" s="1138"/>
      <c r="CL40" s="1138"/>
      <c r="CM40" s="1138"/>
      <c r="CN40" s="1138"/>
      <c r="CO40" s="1138"/>
      <c r="CP40" s="1138"/>
      <c r="CQ40" s="1138"/>
      <c r="CR40" s="1138"/>
      <c r="CS40" s="1138"/>
      <c r="CT40" s="1138"/>
      <c r="CU40" s="1138"/>
      <c r="CV40" s="1138"/>
      <c r="CW40" s="1138"/>
      <c r="CX40" s="1138"/>
      <c r="CY40" s="1138"/>
      <c r="CZ40" s="1138"/>
      <c r="DA40" s="1138"/>
      <c r="DB40" s="1138"/>
      <c r="DC40" s="1138"/>
      <c r="DD40" s="1138"/>
      <c r="DE40" s="1138"/>
      <c r="DF40" s="1138"/>
      <c r="DG40" s="1138"/>
      <c r="DH40" s="1138"/>
      <c r="DI40" s="1138"/>
      <c r="DJ40" s="1138"/>
      <c r="DK40" s="1138"/>
      <c r="DL40" s="1138"/>
      <c r="DM40" s="1138"/>
      <c r="DN40" s="1138"/>
      <c r="DO40" s="1138"/>
      <c r="DP40" s="1138"/>
      <c r="DQ40" s="1138"/>
      <c r="DR40" s="1138"/>
      <c r="DS40" s="1138"/>
      <c r="DT40" s="1138"/>
      <c r="DU40" s="1138"/>
      <c r="DV40" s="1138"/>
      <c r="DW40" s="1138"/>
      <c r="DX40" s="1138"/>
      <c r="DY40" s="1138"/>
      <c r="DZ40" s="1138"/>
      <c r="EA40" s="1138"/>
      <c r="EB40" s="1138"/>
      <c r="EC40" s="1138"/>
      <c r="ED40" s="1138"/>
      <c r="EE40" s="1138"/>
      <c r="EF40" s="1138"/>
      <c r="EG40" s="1138"/>
      <c r="EH40" s="1138"/>
      <c r="EI40" s="1138"/>
      <c r="EJ40" s="1138"/>
      <c r="EK40" s="1138"/>
      <c r="EL40" s="1138"/>
      <c r="EM40" s="1138"/>
      <c r="EN40" s="1138"/>
      <c r="EO40" s="1138"/>
      <c r="EP40" s="1138"/>
      <c r="EQ40" s="1138"/>
      <c r="ER40" s="1138"/>
      <c r="ES40" s="1138"/>
      <c r="ET40" s="1138"/>
      <c r="EU40" s="1138"/>
      <c r="EV40" s="1138"/>
      <c r="EW40" s="1138"/>
      <c r="EX40" s="1138"/>
      <c r="EY40" s="1138"/>
      <c r="EZ40" s="1138"/>
      <c r="FA40" s="1138"/>
      <c r="FB40" s="1138"/>
      <c r="FC40" s="1138"/>
      <c r="FD40" s="1138"/>
      <c r="FE40" s="1138"/>
      <c r="FF40" s="1138"/>
      <c r="FG40" s="1138"/>
      <c r="FH40" s="1138"/>
      <c r="FI40" s="1138"/>
      <c r="FJ40" s="1138"/>
      <c r="FK40" s="1138"/>
      <c r="FL40" s="1138"/>
      <c r="FM40" s="1138"/>
      <c r="FN40" s="1138"/>
      <c r="FO40" s="1138"/>
      <c r="FP40" s="1138"/>
      <c r="FQ40" s="1138"/>
      <c r="FR40" s="1138"/>
      <c r="FS40" s="1138"/>
      <c r="FT40" s="1138"/>
      <c r="FU40" s="1138"/>
      <c r="FV40" s="1138"/>
      <c r="FW40" s="1138"/>
      <c r="FX40" s="1138"/>
      <c r="FY40" s="1138"/>
      <c r="FZ40" s="1138"/>
      <c r="GA40" s="1138"/>
      <c r="GB40" s="1138"/>
      <c r="GC40" s="1138"/>
      <c r="GD40" s="1138"/>
      <c r="GE40" s="1138"/>
      <c r="GF40" s="1138"/>
      <c r="GG40" s="1138"/>
      <c r="GH40" s="1138"/>
      <c r="GI40" s="1138"/>
      <c r="GJ40" s="1138"/>
      <c r="GK40" s="1138"/>
      <c r="GL40" s="1138"/>
      <c r="GM40" s="1138"/>
      <c r="GN40" s="1138"/>
      <c r="GO40" s="1138"/>
      <c r="GP40" s="1138"/>
      <c r="GQ40" s="1138"/>
      <c r="GR40" s="1138"/>
      <c r="GS40" s="1138"/>
      <c r="GT40" s="1138"/>
      <c r="GU40" s="1138"/>
      <c r="GV40" s="1138"/>
      <c r="GW40" s="1138"/>
      <c r="GX40" s="1138"/>
      <c r="GY40" s="1138"/>
      <c r="GZ40" s="1138"/>
      <c r="HA40" s="1138"/>
      <c r="HB40" s="1138"/>
      <c r="HC40" s="1138"/>
      <c r="HD40" s="1138"/>
      <c r="HE40" s="1138"/>
      <c r="HF40" s="1138"/>
      <c r="HG40" s="1138"/>
      <c r="HH40" s="1138"/>
      <c r="HI40" s="1138"/>
      <c r="HJ40" s="1138"/>
      <c r="HK40" s="1138"/>
      <c r="HL40" s="1138"/>
      <c r="HM40" s="1138"/>
      <c r="HN40" s="1138"/>
      <c r="HO40" s="1138"/>
      <c r="HP40" s="1138"/>
      <c r="HQ40" s="1138"/>
      <c r="HR40" s="1138"/>
      <c r="HS40" s="1138"/>
      <c r="HT40" s="1138"/>
      <c r="HU40" s="1138"/>
      <c r="HV40" s="1138"/>
      <c r="HW40" s="1138"/>
      <c r="HX40" s="1138"/>
      <c r="HY40" s="1138"/>
      <c r="HZ40" s="1138"/>
      <c r="IA40" s="1138"/>
      <c r="IB40" s="1138"/>
      <c r="IC40" s="1138"/>
      <c r="ID40" s="1138"/>
      <c r="IE40" s="1138"/>
      <c r="IF40" s="1138"/>
      <c r="IG40" s="1138"/>
      <c r="IH40" s="1138"/>
      <c r="II40" s="1138"/>
      <c r="IJ40" s="1138"/>
      <c r="IK40" s="1138"/>
      <c r="IL40" s="1138"/>
      <c r="IM40" s="1138"/>
      <c r="IN40" s="1138"/>
      <c r="IO40" s="1138"/>
      <c r="IP40" s="1138"/>
      <c r="IQ40" s="1138"/>
      <c r="IR40" s="1138"/>
      <c r="IS40" s="1138"/>
      <c r="IT40" s="1138"/>
      <c r="IU40" s="1138"/>
      <c r="IV40" s="1138"/>
    </row>
    <row r="41" spans="1:256">
      <c r="A41" s="1138" t="s">
        <v>1961</v>
      </c>
      <c r="B41" s="1493" t="s">
        <v>2551</v>
      </c>
      <c r="C41" s="1495">
        <f>'64'!G36/'93'!H46</f>
        <v>25343209.686719202</v>
      </c>
      <c r="D41" s="1138"/>
      <c r="E41" s="1138"/>
      <c r="F41" s="1138"/>
      <c r="G41" s="1138"/>
      <c r="H41" s="1138"/>
      <c r="I41" s="1138"/>
      <c r="J41" s="1138"/>
      <c r="K41" s="1138"/>
      <c r="L41" s="1138"/>
      <c r="M41" s="1138"/>
      <c r="N41" s="1138"/>
      <c r="O41" s="1138"/>
      <c r="P41" s="1138"/>
      <c r="Q41" s="1138"/>
      <c r="R41" s="1138"/>
      <c r="S41" s="1138"/>
      <c r="T41" s="1138"/>
      <c r="U41" s="1138"/>
      <c r="V41" s="1138"/>
      <c r="W41" s="1138"/>
      <c r="X41" s="1138"/>
      <c r="Y41" s="1138"/>
      <c r="Z41" s="1138"/>
      <c r="AA41" s="1138"/>
      <c r="AB41" s="1138"/>
      <c r="AC41" s="1138"/>
      <c r="AD41" s="1138"/>
      <c r="AE41" s="1138"/>
      <c r="AF41" s="1138"/>
      <c r="AG41" s="1138"/>
      <c r="AH41" s="1138"/>
      <c r="AI41" s="1138"/>
      <c r="AJ41" s="1138"/>
      <c r="AK41" s="1138"/>
      <c r="AL41" s="1138"/>
      <c r="AM41" s="1138"/>
      <c r="AN41" s="1138"/>
      <c r="AO41" s="1138"/>
      <c r="AP41" s="1138"/>
      <c r="AQ41" s="1138"/>
      <c r="AR41" s="1138"/>
      <c r="AS41" s="1138"/>
      <c r="AT41" s="1138"/>
      <c r="AU41" s="1138"/>
      <c r="AV41" s="1138"/>
      <c r="AW41" s="1138"/>
      <c r="AX41" s="1138"/>
      <c r="AY41" s="1138"/>
      <c r="AZ41" s="1138"/>
      <c r="BA41" s="1138"/>
      <c r="BB41" s="1138"/>
      <c r="BC41" s="1138"/>
      <c r="BD41" s="1138"/>
      <c r="BE41" s="1138"/>
      <c r="BF41" s="1138"/>
      <c r="BG41" s="1138"/>
      <c r="BH41" s="1138"/>
      <c r="BI41" s="1138"/>
      <c r="BJ41" s="1138"/>
      <c r="BK41" s="1138"/>
      <c r="BL41" s="1138"/>
      <c r="BM41" s="1138"/>
      <c r="BN41" s="1138"/>
      <c r="BO41" s="1138"/>
      <c r="BP41" s="1138"/>
      <c r="BQ41" s="1138"/>
      <c r="BR41" s="1138"/>
      <c r="BS41" s="1138"/>
      <c r="BT41" s="1138"/>
      <c r="BU41" s="1138"/>
      <c r="BV41" s="1138"/>
      <c r="BW41" s="1138"/>
      <c r="BX41" s="1138"/>
      <c r="BY41" s="1138"/>
      <c r="BZ41" s="1138"/>
      <c r="CA41" s="1138"/>
      <c r="CB41" s="1138"/>
      <c r="CC41" s="1138"/>
      <c r="CD41" s="1138"/>
      <c r="CE41" s="1138"/>
      <c r="CF41" s="1138"/>
      <c r="CG41" s="1138"/>
      <c r="CH41" s="1138"/>
      <c r="CI41" s="1138"/>
      <c r="CJ41" s="1138"/>
      <c r="CK41" s="1138"/>
      <c r="CL41" s="1138"/>
      <c r="CM41" s="1138"/>
      <c r="CN41" s="1138"/>
      <c r="CO41" s="1138"/>
      <c r="CP41" s="1138"/>
      <c r="CQ41" s="1138"/>
      <c r="CR41" s="1138"/>
      <c r="CS41" s="1138"/>
      <c r="CT41" s="1138"/>
      <c r="CU41" s="1138"/>
      <c r="CV41" s="1138"/>
      <c r="CW41" s="1138"/>
      <c r="CX41" s="1138"/>
      <c r="CY41" s="1138"/>
      <c r="CZ41" s="1138"/>
      <c r="DA41" s="1138"/>
      <c r="DB41" s="1138"/>
      <c r="DC41" s="1138"/>
      <c r="DD41" s="1138"/>
      <c r="DE41" s="1138"/>
      <c r="DF41" s="1138"/>
      <c r="DG41" s="1138"/>
      <c r="DH41" s="1138"/>
      <c r="DI41" s="1138"/>
      <c r="DJ41" s="1138"/>
      <c r="DK41" s="1138"/>
      <c r="DL41" s="1138"/>
      <c r="DM41" s="1138"/>
      <c r="DN41" s="1138"/>
      <c r="DO41" s="1138"/>
      <c r="DP41" s="1138"/>
      <c r="DQ41" s="1138"/>
      <c r="DR41" s="1138"/>
      <c r="DS41" s="1138"/>
      <c r="DT41" s="1138"/>
      <c r="DU41" s="1138"/>
      <c r="DV41" s="1138"/>
      <c r="DW41" s="1138"/>
      <c r="DX41" s="1138"/>
      <c r="DY41" s="1138"/>
      <c r="DZ41" s="1138"/>
      <c r="EA41" s="1138"/>
      <c r="EB41" s="1138"/>
      <c r="EC41" s="1138"/>
      <c r="ED41" s="1138"/>
      <c r="EE41" s="1138"/>
      <c r="EF41" s="1138"/>
      <c r="EG41" s="1138"/>
      <c r="EH41" s="1138"/>
      <c r="EI41" s="1138"/>
      <c r="EJ41" s="1138"/>
      <c r="EK41" s="1138"/>
      <c r="EL41" s="1138"/>
      <c r="EM41" s="1138"/>
      <c r="EN41" s="1138"/>
      <c r="EO41" s="1138"/>
      <c r="EP41" s="1138"/>
      <c r="EQ41" s="1138"/>
      <c r="ER41" s="1138"/>
      <c r="ES41" s="1138"/>
      <c r="ET41" s="1138"/>
      <c r="EU41" s="1138"/>
      <c r="EV41" s="1138"/>
      <c r="EW41" s="1138"/>
      <c r="EX41" s="1138"/>
      <c r="EY41" s="1138"/>
      <c r="EZ41" s="1138"/>
      <c r="FA41" s="1138"/>
      <c r="FB41" s="1138"/>
      <c r="FC41" s="1138"/>
      <c r="FD41" s="1138"/>
      <c r="FE41" s="1138"/>
      <c r="FF41" s="1138"/>
      <c r="FG41" s="1138"/>
      <c r="FH41" s="1138"/>
      <c r="FI41" s="1138"/>
      <c r="FJ41" s="1138"/>
      <c r="FK41" s="1138"/>
      <c r="FL41" s="1138"/>
      <c r="FM41" s="1138"/>
      <c r="FN41" s="1138"/>
      <c r="FO41" s="1138"/>
      <c r="FP41" s="1138"/>
      <c r="FQ41" s="1138"/>
      <c r="FR41" s="1138"/>
      <c r="FS41" s="1138"/>
      <c r="FT41" s="1138"/>
      <c r="FU41" s="1138"/>
      <c r="FV41" s="1138"/>
      <c r="FW41" s="1138"/>
      <c r="FX41" s="1138"/>
      <c r="FY41" s="1138"/>
      <c r="FZ41" s="1138"/>
      <c r="GA41" s="1138"/>
      <c r="GB41" s="1138"/>
      <c r="GC41" s="1138"/>
      <c r="GD41" s="1138"/>
      <c r="GE41" s="1138"/>
      <c r="GF41" s="1138"/>
      <c r="GG41" s="1138"/>
      <c r="GH41" s="1138"/>
      <c r="GI41" s="1138"/>
      <c r="GJ41" s="1138"/>
      <c r="GK41" s="1138"/>
      <c r="GL41" s="1138"/>
      <c r="GM41" s="1138"/>
      <c r="GN41" s="1138"/>
      <c r="GO41" s="1138"/>
      <c r="GP41" s="1138"/>
      <c r="GQ41" s="1138"/>
      <c r="GR41" s="1138"/>
      <c r="GS41" s="1138"/>
      <c r="GT41" s="1138"/>
      <c r="GU41" s="1138"/>
      <c r="GV41" s="1138"/>
      <c r="GW41" s="1138"/>
      <c r="GX41" s="1138"/>
      <c r="GY41" s="1138"/>
      <c r="GZ41" s="1138"/>
      <c r="HA41" s="1138"/>
      <c r="HB41" s="1138"/>
      <c r="HC41" s="1138"/>
      <c r="HD41" s="1138"/>
      <c r="HE41" s="1138"/>
      <c r="HF41" s="1138"/>
      <c r="HG41" s="1138"/>
      <c r="HH41" s="1138"/>
      <c r="HI41" s="1138"/>
      <c r="HJ41" s="1138"/>
      <c r="HK41" s="1138"/>
      <c r="HL41" s="1138"/>
      <c r="HM41" s="1138"/>
      <c r="HN41" s="1138"/>
      <c r="HO41" s="1138"/>
      <c r="HP41" s="1138"/>
      <c r="HQ41" s="1138"/>
      <c r="HR41" s="1138"/>
      <c r="HS41" s="1138"/>
      <c r="HT41" s="1138"/>
      <c r="HU41" s="1138"/>
      <c r="HV41" s="1138"/>
      <c r="HW41" s="1138"/>
      <c r="HX41" s="1138"/>
      <c r="HY41" s="1138"/>
      <c r="HZ41" s="1138"/>
      <c r="IA41" s="1138"/>
      <c r="IB41" s="1138"/>
      <c r="IC41" s="1138"/>
      <c r="ID41" s="1138"/>
      <c r="IE41" s="1138"/>
      <c r="IF41" s="1138"/>
      <c r="IG41" s="1138"/>
      <c r="IH41" s="1138"/>
      <c r="II41" s="1138"/>
      <c r="IJ41" s="1138"/>
      <c r="IK41" s="1138"/>
      <c r="IL41" s="1138"/>
      <c r="IM41" s="1138"/>
      <c r="IN41" s="1138"/>
      <c r="IO41" s="1138"/>
      <c r="IP41" s="1138"/>
      <c r="IQ41" s="1138"/>
      <c r="IR41" s="1138"/>
      <c r="IS41" s="1138"/>
      <c r="IT41" s="1138"/>
      <c r="IU41" s="1138"/>
      <c r="IV41" s="1138"/>
    </row>
    <row r="42" spans="1:256">
      <c r="A42" s="1466" t="s">
        <v>718</v>
      </c>
      <c r="B42" s="1493"/>
      <c r="C42" s="1495"/>
      <c r="D42" s="1138"/>
      <c r="E42" s="1138"/>
      <c r="F42" s="1138"/>
      <c r="G42" s="1138"/>
      <c r="H42" s="1138"/>
      <c r="I42" s="1138"/>
      <c r="J42" s="1138"/>
      <c r="K42" s="1138"/>
      <c r="L42" s="1138"/>
      <c r="M42" s="1138"/>
      <c r="N42" s="1138"/>
      <c r="O42" s="1138"/>
      <c r="P42" s="1138"/>
      <c r="Q42" s="1138"/>
      <c r="R42" s="1138"/>
      <c r="S42" s="1138"/>
      <c r="T42" s="1138"/>
      <c r="U42" s="1138"/>
      <c r="V42" s="1138"/>
      <c r="W42" s="1138"/>
      <c r="X42" s="1138"/>
      <c r="Y42" s="1138"/>
      <c r="Z42" s="1138"/>
      <c r="AA42" s="1138"/>
      <c r="AB42" s="1138"/>
      <c r="AC42" s="1138"/>
      <c r="AD42" s="1138"/>
      <c r="AE42" s="1138"/>
      <c r="AF42" s="1138"/>
      <c r="AG42" s="1138"/>
      <c r="AH42" s="1138"/>
      <c r="AI42" s="1138"/>
      <c r="AJ42" s="1138"/>
      <c r="AK42" s="1138"/>
      <c r="AL42" s="1138"/>
      <c r="AM42" s="1138"/>
      <c r="AN42" s="1138"/>
      <c r="AO42" s="1138"/>
      <c r="AP42" s="1138"/>
      <c r="AQ42" s="1138"/>
      <c r="AR42" s="1138"/>
      <c r="AS42" s="1138"/>
      <c r="AT42" s="1138"/>
      <c r="AU42" s="1138"/>
      <c r="AV42" s="1138"/>
      <c r="AW42" s="1138"/>
      <c r="AX42" s="1138"/>
      <c r="AY42" s="1138"/>
      <c r="AZ42" s="1138"/>
      <c r="BA42" s="1138"/>
      <c r="BB42" s="1138"/>
      <c r="BC42" s="1138"/>
      <c r="BD42" s="1138"/>
      <c r="BE42" s="1138"/>
      <c r="BF42" s="1138"/>
      <c r="BG42" s="1138"/>
      <c r="BH42" s="1138"/>
      <c r="BI42" s="1138"/>
      <c r="BJ42" s="1138"/>
      <c r="BK42" s="1138"/>
      <c r="BL42" s="1138"/>
      <c r="BM42" s="1138"/>
      <c r="BN42" s="1138"/>
      <c r="BO42" s="1138"/>
      <c r="BP42" s="1138"/>
      <c r="BQ42" s="1138"/>
      <c r="BR42" s="1138"/>
      <c r="BS42" s="1138"/>
      <c r="BT42" s="1138"/>
      <c r="BU42" s="1138"/>
      <c r="BV42" s="1138"/>
      <c r="BW42" s="1138"/>
      <c r="BX42" s="1138"/>
      <c r="BY42" s="1138"/>
      <c r="BZ42" s="1138"/>
      <c r="CA42" s="1138"/>
      <c r="CB42" s="1138"/>
      <c r="CC42" s="1138"/>
      <c r="CD42" s="1138"/>
      <c r="CE42" s="1138"/>
      <c r="CF42" s="1138"/>
      <c r="CG42" s="1138"/>
      <c r="CH42" s="1138"/>
      <c r="CI42" s="1138"/>
      <c r="CJ42" s="1138"/>
      <c r="CK42" s="1138"/>
      <c r="CL42" s="1138"/>
      <c r="CM42" s="1138"/>
      <c r="CN42" s="1138"/>
      <c r="CO42" s="1138"/>
      <c r="CP42" s="1138"/>
      <c r="CQ42" s="1138"/>
      <c r="CR42" s="1138"/>
      <c r="CS42" s="1138"/>
      <c r="CT42" s="1138"/>
      <c r="CU42" s="1138"/>
      <c r="CV42" s="1138"/>
      <c r="CW42" s="1138"/>
      <c r="CX42" s="1138"/>
      <c r="CY42" s="1138"/>
      <c r="CZ42" s="1138"/>
      <c r="DA42" s="1138"/>
      <c r="DB42" s="1138"/>
      <c r="DC42" s="1138"/>
      <c r="DD42" s="1138"/>
      <c r="DE42" s="1138"/>
      <c r="DF42" s="1138"/>
      <c r="DG42" s="1138"/>
      <c r="DH42" s="1138"/>
      <c r="DI42" s="1138"/>
      <c r="DJ42" s="1138"/>
      <c r="DK42" s="1138"/>
      <c r="DL42" s="1138"/>
      <c r="DM42" s="1138"/>
      <c r="DN42" s="1138"/>
      <c r="DO42" s="1138"/>
      <c r="DP42" s="1138"/>
      <c r="DQ42" s="1138"/>
      <c r="DR42" s="1138"/>
      <c r="DS42" s="1138"/>
      <c r="DT42" s="1138"/>
      <c r="DU42" s="1138"/>
      <c r="DV42" s="1138"/>
      <c r="DW42" s="1138"/>
      <c r="DX42" s="1138"/>
      <c r="DY42" s="1138"/>
      <c r="DZ42" s="1138"/>
      <c r="EA42" s="1138"/>
      <c r="EB42" s="1138"/>
      <c r="EC42" s="1138"/>
      <c r="ED42" s="1138"/>
      <c r="EE42" s="1138"/>
      <c r="EF42" s="1138"/>
      <c r="EG42" s="1138"/>
      <c r="EH42" s="1138"/>
      <c r="EI42" s="1138"/>
      <c r="EJ42" s="1138"/>
      <c r="EK42" s="1138"/>
      <c r="EL42" s="1138"/>
      <c r="EM42" s="1138"/>
      <c r="EN42" s="1138"/>
      <c r="EO42" s="1138"/>
      <c r="EP42" s="1138"/>
      <c r="EQ42" s="1138"/>
      <c r="ER42" s="1138"/>
      <c r="ES42" s="1138"/>
      <c r="ET42" s="1138"/>
      <c r="EU42" s="1138"/>
      <c r="EV42" s="1138"/>
      <c r="EW42" s="1138"/>
      <c r="EX42" s="1138"/>
      <c r="EY42" s="1138"/>
      <c r="EZ42" s="1138"/>
      <c r="FA42" s="1138"/>
      <c r="FB42" s="1138"/>
      <c r="FC42" s="1138"/>
      <c r="FD42" s="1138"/>
      <c r="FE42" s="1138"/>
      <c r="FF42" s="1138"/>
      <c r="FG42" s="1138"/>
      <c r="FH42" s="1138"/>
      <c r="FI42" s="1138"/>
      <c r="FJ42" s="1138"/>
      <c r="FK42" s="1138"/>
      <c r="FL42" s="1138"/>
      <c r="FM42" s="1138"/>
      <c r="FN42" s="1138"/>
      <c r="FO42" s="1138"/>
      <c r="FP42" s="1138"/>
      <c r="FQ42" s="1138"/>
      <c r="FR42" s="1138"/>
      <c r="FS42" s="1138"/>
      <c r="FT42" s="1138"/>
      <c r="FU42" s="1138"/>
      <c r="FV42" s="1138"/>
      <c r="FW42" s="1138"/>
      <c r="FX42" s="1138"/>
      <c r="FY42" s="1138"/>
      <c r="FZ42" s="1138"/>
      <c r="GA42" s="1138"/>
      <c r="GB42" s="1138"/>
      <c r="GC42" s="1138"/>
      <c r="GD42" s="1138"/>
      <c r="GE42" s="1138"/>
      <c r="GF42" s="1138"/>
      <c r="GG42" s="1138"/>
      <c r="GH42" s="1138"/>
      <c r="GI42" s="1138"/>
      <c r="GJ42" s="1138"/>
      <c r="GK42" s="1138"/>
      <c r="GL42" s="1138"/>
      <c r="GM42" s="1138"/>
      <c r="GN42" s="1138"/>
      <c r="GO42" s="1138"/>
      <c r="GP42" s="1138"/>
      <c r="GQ42" s="1138"/>
      <c r="GR42" s="1138"/>
      <c r="GS42" s="1138"/>
      <c r="GT42" s="1138"/>
      <c r="GU42" s="1138"/>
      <c r="GV42" s="1138"/>
      <c r="GW42" s="1138"/>
      <c r="GX42" s="1138"/>
      <c r="GY42" s="1138"/>
      <c r="GZ42" s="1138"/>
      <c r="HA42" s="1138"/>
      <c r="HB42" s="1138"/>
      <c r="HC42" s="1138"/>
      <c r="HD42" s="1138"/>
      <c r="HE42" s="1138"/>
      <c r="HF42" s="1138"/>
      <c r="HG42" s="1138"/>
      <c r="HH42" s="1138"/>
      <c r="HI42" s="1138"/>
      <c r="HJ42" s="1138"/>
      <c r="HK42" s="1138"/>
      <c r="HL42" s="1138"/>
      <c r="HM42" s="1138"/>
      <c r="HN42" s="1138"/>
      <c r="HO42" s="1138"/>
      <c r="HP42" s="1138"/>
      <c r="HQ42" s="1138"/>
      <c r="HR42" s="1138"/>
      <c r="HS42" s="1138"/>
      <c r="HT42" s="1138"/>
      <c r="HU42" s="1138"/>
      <c r="HV42" s="1138"/>
      <c r="HW42" s="1138"/>
      <c r="HX42" s="1138"/>
      <c r="HY42" s="1138"/>
      <c r="HZ42" s="1138"/>
      <c r="IA42" s="1138"/>
      <c r="IB42" s="1138"/>
      <c r="IC42" s="1138"/>
      <c r="ID42" s="1138"/>
      <c r="IE42" s="1138"/>
      <c r="IF42" s="1138"/>
      <c r="IG42" s="1138"/>
      <c r="IH42" s="1138"/>
      <c r="II42" s="1138"/>
      <c r="IJ42" s="1138"/>
      <c r="IK42" s="1138"/>
      <c r="IL42" s="1138"/>
      <c r="IM42" s="1138"/>
      <c r="IN42" s="1138"/>
      <c r="IO42" s="1138"/>
      <c r="IP42" s="1138"/>
      <c r="IQ42" s="1138"/>
      <c r="IR42" s="1138"/>
      <c r="IS42" s="1138"/>
      <c r="IT42" s="1138"/>
      <c r="IU42" s="1138"/>
      <c r="IV42" s="1138"/>
    </row>
    <row r="43" spans="1:256">
      <c r="A43" s="1138" t="s">
        <v>1963</v>
      </c>
      <c r="B43" s="1493" t="s">
        <v>2552</v>
      </c>
      <c r="C43" s="1495">
        <f>('64'!G50+'64'!G51+'64'!G61)/'93'!H46</f>
        <v>0</v>
      </c>
      <c r="D43" s="1138"/>
      <c r="E43" s="1138"/>
      <c r="F43" s="1138"/>
      <c r="G43" s="1138"/>
      <c r="H43" s="1138"/>
      <c r="I43" s="1138"/>
      <c r="J43" s="1138"/>
      <c r="K43" s="1138"/>
      <c r="L43" s="1138"/>
      <c r="M43" s="1138"/>
      <c r="N43" s="1138"/>
      <c r="O43" s="1138"/>
      <c r="P43" s="1138"/>
      <c r="Q43" s="1138"/>
      <c r="R43" s="1138"/>
      <c r="S43" s="1138"/>
      <c r="T43" s="1138"/>
      <c r="U43" s="1138"/>
      <c r="V43" s="1138"/>
      <c r="W43" s="1138"/>
      <c r="X43" s="1138"/>
      <c r="Y43" s="1138"/>
      <c r="Z43" s="1138"/>
      <c r="AA43" s="1138"/>
      <c r="AB43" s="1138"/>
      <c r="AC43" s="1138"/>
      <c r="AD43" s="1138"/>
      <c r="AE43" s="1138"/>
      <c r="AF43" s="1138"/>
      <c r="AG43" s="1138"/>
      <c r="AH43" s="1138"/>
      <c r="AI43" s="1138"/>
      <c r="AJ43" s="1138"/>
      <c r="AK43" s="1138"/>
      <c r="AL43" s="1138"/>
      <c r="AM43" s="1138"/>
      <c r="AN43" s="1138"/>
      <c r="AO43" s="1138"/>
      <c r="AP43" s="1138"/>
      <c r="AQ43" s="1138"/>
      <c r="AR43" s="1138"/>
      <c r="AS43" s="1138"/>
      <c r="AT43" s="1138"/>
      <c r="AU43" s="1138"/>
      <c r="AV43" s="1138"/>
      <c r="AW43" s="1138"/>
      <c r="AX43" s="1138"/>
      <c r="AY43" s="1138"/>
      <c r="AZ43" s="1138"/>
      <c r="BA43" s="1138"/>
      <c r="BB43" s="1138"/>
      <c r="BC43" s="1138"/>
      <c r="BD43" s="1138"/>
      <c r="BE43" s="1138"/>
      <c r="BF43" s="1138"/>
      <c r="BG43" s="1138"/>
      <c r="BH43" s="1138"/>
      <c r="BI43" s="1138"/>
      <c r="BJ43" s="1138"/>
      <c r="BK43" s="1138"/>
      <c r="BL43" s="1138"/>
      <c r="BM43" s="1138"/>
      <c r="BN43" s="1138"/>
      <c r="BO43" s="1138"/>
      <c r="BP43" s="1138"/>
      <c r="BQ43" s="1138"/>
      <c r="BR43" s="1138"/>
      <c r="BS43" s="1138"/>
      <c r="BT43" s="1138"/>
      <c r="BU43" s="1138"/>
      <c r="BV43" s="1138"/>
      <c r="BW43" s="1138"/>
      <c r="BX43" s="1138"/>
      <c r="BY43" s="1138"/>
      <c r="BZ43" s="1138"/>
      <c r="CA43" s="1138"/>
      <c r="CB43" s="1138"/>
      <c r="CC43" s="1138"/>
      <c r="CD43" s="1138"/>
      <c r="CE43" s="1138"/>
      <c r="CF43" s="1138"/>
      <c r="CG43" s="1138"/>
      <c r="CH43" s="1138"/>
      <c r="CI43" s="1138"/>
      <c r="CJ43" s="1138"/>
      <c r="CK43" s="1138"/>
      <c r="CL43" s="1138"/>
      <c r="CM43" s="1138"/>
      <c r="CN43" s="1138"/>
      <c r="CO43" s="1138"/>
      <c r="CP43" s="1138"/>
      <c r="CQ43" s="1138"/>
      <c r="CR43" s="1138"/>
      <c r="CS43" s="1138"/>
      <c r="CT43" s="1138"/>
      <c r="CU43" s="1138"/>
      <c r="CV43" s="1138"/>
      <c r="CW43" s="1138"/>
      <c r="CX43" s="1138"/>
      <c r="CY43" s="1138"/>
      <c r="CZ43" s="1138"/>
      <c r="DA43" s="1138"/>
      <c r="DB43" s="1138"/>
      <c r="DC43" s="1138"/>
      <c r="DD43" s="1138"/>
      <c r="DE43" s="1138"/>
      <c r="DF43" s="1138"/>
      <c r="DG43" s="1138"/>
      <c r="DH43" s="1138"/>
      <c r="DI43" s="1138"/>
      <c r="DJ43" s="1138"/>
      <c r="DK43" s="1138"/>
      <c r="DL43" s="1138"/>
      <c r="DM43" s="1138"/>
      <c r="DN43" s="1138"/>
      <c r="DO43" s="1138"/>
      <c r="DP43" s="1138"/>
      <c r="DQ43" s="1138"/>
      <c r="DR43" s="1138"/>
      <c r="DS43" s="1138"/>
      <c r="DT43" s="1138"/>
      <c r="DU43" s="1138"/>
      <c r="DV43" s="1138"/>
      <c r="DW43" s="1138"/>
      <c r="DX43" s="1138"/>
      <c r="DY43" s="1138"/>
      <c r="DZ43" s="1138"/>
      <c r="EA43" s="1138"/>
      <c r="EB43" s="1138"/>
      <c r="EC43" s="1138"/>
      <c r="ED43" s="1138"/>
      <c r="EE43" s="1138"/>
      <c r="EF43" s="1138"/>
      <c r="EG43" s="1138"/>
      <c r="EH43" s="1138"/>
      <c r="EI43" s="1138"/>
      <c r="EJ43" s="1138"/>
      <c r="EK43" s="1138"/>
      <c r="EL43" s="1138"/>
      <c r="EM43" s="1138"/>
      <c r="EN43" s="1138"/>
      <c r="EO43" s="1138"/>
      <c r="EP43" s="1138"/>
      <c r="EQ43" s="1138"/>
      <c r="ER43" s="1138"/>
      <c r="ES43" s="1138"/>
      <c r="ET43" s="1138"/>
      <c r="EU43" s="1138"/>
      <c r="EV43" s="1138"/>
      <c r="EW43" s="1138"/>
      <c r="EX43" s="1138"/>
      <c r="EY43" s="1138"/>
      <c r="EZ43" s="1138"/>
      <c r="FA43" s="1138"/>
      <c r="FB43" s="1138"/>
      <c r="FC43" s="1138"/>
      <c r="FD43" s="1138"/>
      <c r="FE43" s="1138"/>
      <c r="FF43" s="1138"/>
      <c r="FG43" s="1138"/>
      <c r="FH43" s="1138"/>
      <c r="FI43" s="1138"/>
      <c r="FJ43" s="1138"/>
      <c r="FK43" s="1138"/>
      <c r="FL43" s="1138"/>
      <c r="FM43" s="1138"/>
      <c r="FN43" s="1138"/>
      <c r="FO43" s="1138"/>
      <c r="FP43" s="1138"/>
      <c r="FQ43" s="1138"/>
      <c r="FR43" s="1138"/>
      <c r="FS43" s="1138"/>
      <c r="FT43" s="1138"/>
      <c r="FU43" s="1138"/>
      <c r="FV43" s="1138"/>
      <c r="FW43" s="1138"/>
      <c r="FX43" s="1138"/>
      <c r="FY43" s="1138"/>
      <c r="FZ43" s="1138"/>
      <c r="GA43" s="1138"/>
      <c r="GB43" s="1138"/>
      <c r="GC43" s="1138"/>
      <c r="GD43" s="1138"/>
      <c r="GE43" s="1138"/>
      <c r="GF43" s="1138"/>
      <c r="GG43" s="1138"/>
      <c r="GH43" s="1138"/>
      <c r="GI43" s="1138"/>
      <c r="GJ43" s="1138"/>
      <c r="GK43" s="1138"/>
      <c r="GL43" s="1138"/>
      <c r="GM43" s="1138"/>
      <c r="GN43" s="1138"/>
      <c r="GO43" s="1138"/>
      <c r="GP43" s="1138"/>
      <c r="GQ43" s="1138"/>
      <c r="GR43" s="1138"/>
      <c r="GS43" s="1138"/>
      <c r="GT43" s="1138"/>
      <c r="GU43" s="1138"/>
      <c r="GV43" s="1138"/>
      <c r="GW43" s="1138"/>
      <c r="GX43" s="1138"/>
      <c r="GY43" s="1138"/>
      <c r="GZ43" s="1138"/>
      <c r="HA43" s="1138"/>
      <c r="HB43" s="1138"/>
      <c r="HC43" s="1138"/>
      <c r="HD43" s="1138"/>
      <c r="HE43" s="1138"/>
      <c r="HF43" s="1138"/>
      <c r="HG43" s="1138"/>
      <c r="HH43" s="1138"/>
      <c r="HI43" s="1138"/>
      <c r="HJ43" s="1138"/>
      <c r="HK43" s="1138"/>
      <c r="HL43" s="1138"/>
      <c r="HM43" s="1138"/>
      <c r="HN43" s="1138"/>
      <c r="HO43" s="1138"/>
      <c r="HP43" s="1138"/>
      <c r="HQ43" s="1138"/>
      <c r="HR43" s="1138"/>
      <c r="HS43" s="1138"/>
      <c r="HT43" s="1138"/>
      <c r="HU43" s="1138"/>
      <c r="HV43" s="1138"/>
      <c r="HW43" s="1138"/>
      <c r="HX43" s="1138"/>
      <c r="HY43" s="1138"/>
      <c r="HZ43" s="1138"/>
      <c r="IA43" s="1138"/>
      <c r="IB43" s="1138"/>
      <c r="IC43" s="1138"/>
      <c r="ID43" s="1138"/>
      <c r="IE43" s="1138"/>
      <c r="IF43" s="1138"/>
      <c r="IG43" s="1138"/>
      <c r="IH43" s="1138"/>
      <c r="II43" s="1138"/>
      <c r="IJ43" s="1138"/>
      <c r="IK43" s="1138"/>
      <c r="IL43" s="1138"/>
      <c r="IM43" s="1138"/>
      <c r="IN43" s="1138"/>
      <c r="IO43" s="1138"/>
      <c r="IP43" s="1138"/>
      <c r="IQ43" s="1138"/>
      <c r="IR43" s="1138"/>
      <c r="IS43" s="1138"/>
      <c r="IT43" s="1138"/>
      <c r="IU43" s="1138"/>
      <c r="IV43" s="1138"/>
    </row>
    <row r="44" spans="1:256">
      <c r="A44" s="1493" t="s">
        <v>749</v>
      </c>
      <c r="B44" s="1493" t="s">
        <v>2501</v>
      </c>
      <c r="C44" s="1495">
        <f>'64'!G53/'93'!H46</f>
        <v>42150356.525081687</v>
      </c>
      <c r="D44" s="1138"/>
      <c r="E44" s="1138"/>
      <c r="F44" s="1138"/>
      <c r="G44" s="1138"/>
      <c r="H44" s="1138"/>
      <c r="I44" s="1138"/>
      <c r="J44" s="1138"/>
      <c r="K44" s="1138"/>
      <c r="L44" s="1138"/>
      <c r="M44" s="1138"/>
      <c r="N44" s="1138"/>
      <c r="O44" s="1138"/>
      <c r="P44" s="1138"/>
      <c r="Q44" s="1138"/>
      <c r="R44" s="1138"/>
      <c r="S44" s="1138"/>
      <c r="T44" s="1138"/>
      <c r="U44" s="1138"/>
      <c r="V44" s="1138"/>
      <c r="W44" s="1138"/>
      <c r="X44" s="1138"/>
      <c r="Y44" s="1138"/>
      <c r="Z44" s="1138"/>
      <c r="AA44" s="1138"/>
      <c r="AB44" s="1138"/>
      <c r="AC44" s="1138"/>
      <c r="AD44" s="1138"/>
      <c r="AE44" s="1138"/>
      <c r="AF44" s="1138"/>
      <c r="AG44" s="1138"/>
      <c r="AH44" s="1138"/>
      <c r="AI44" s="1138"/>
      <c r="AJ44" s="1138"/>
      <c r="AK44" s="1138"/>
      <c r="AL44" s="1138"/>
      <c r="AM44" s="1138"/>
      <c r="AN44" s="1138"/>
      <c r="AO44" s="1138"/>
      <c r="AP44" s="1138"/>
      <c r="AQ44" s="1138"/>
      <c r="AR44" s="1138"/>
      <c r="AS44" s="1138"/>
      <c r="AT44" s="1138"/>
      <c r="AU44" s="1138"/>
      <c r="AV44" s="1138"/>
      <c r="AW44" s="1138"/>
      <c r="AX44" s="1138"/>
      <c r="AY44" s="1138"/>
      <c r="AZ44" s="1138"/>
      <c r="BA44" s="1138"/>
      <c r="BB44" s="1138"/>
      <c r="BC44" s="1138"/>
      <c r="BD44" s="1138"/>
      <c r="BE44" s="1138"/>
      <c r="BF44" s="1138"/>
      <c r="BG44" s="1138"/>
      <c r="BH44" s="1138"/>
      <c r="BI44" s="1138"/>
      <c r="BJ44" s="1138"/>
      <c r="BK44" s="1138"/>
      <c r="BL44" s="1138"/>
      <c r="BM44" s="1138"/>
      <c r="BN44" s="1138"/>
      <c r="BO44" s="1138"/>
      <c r="BP44" s="1138"/>
      <c r="BQ44" s="1138"/>
      <c r="BR44" s="1138"/>
      <c r="BS44" s="1138"/>
      <c r="BT44" s="1138"/>
      <c r="BU44" s="1138"/>
      <c r="BV44" s="1138"/>
      <c r="BW44" s="1138"/>
      <c r="BX44" s="1138"/>
      <c r="BY44" s="1138"/>
      <c r="BZ44" s="1138"/>
      <c r="CA44" s="1138"/>
      <c r="CB44" s="1138"/>
      <c r="CC44" s="1138"/>
      <c r="CD44" s="1138"/>
      <c r="CE44" s="1138"/>
      <c r="CF44" s="1138"/>
      <c r="CG44" s="1138"/>
      <c r="CH44" s="1138"/>
      <c r="CI44" s="1138"/>
      <c r="CJ44" s="1138"/>
      <c r="CK44" s="1138"/>
      <c r="CL44" s="1138"/>
      <c r="CM44" s="1138"/>
      <c r="CN44" s="1138"/>
      <c r="CO44" s="1138"/>
      <c r="CP44" s="1138"/>
      <c r="CQ44" s="1138"/>
      <c r="CR44" s="1138"/>
      <c r="CS44" s="1138"/>
      <c r="CT44" s="1138"/>
      <c r="CU44" s="1138"/>
      <c r="CV44" s="1138"/>
      <c r="CW44" s="1138"/>
      <c r="CX44" s="1138"/>
      <c r="CY44" s="1138"/>
      <c r="CZ44" s="1138"/>
      <c r="DA44" s="1138"/>
      <c r="DB44" s="1138"/>
      <c r="DC44" s="1138"/>
      <c r="DD44" s="1138"/>
      <c r="DE44" s="1138"/>
      <c r="DF44" s="1138"/>
      <c r="DG44" s="1138"/>
      <c r="DH44" s="1138"/>
      <c r="DI44" s="1138"/>
      <c r="DJ44" s="1138"/>
      <c r="DK44" s="1138"/>
      <c r="DL44" s="1138"/>
      <c r="DM44" s="1138"/>
      <c r="DN44" s="1138"/>
      <c r="DO44" s="1138"/>
      <c r="DP44" s="1138"/>
      <c r="DQ44" s="1138"/>
      <c r="DR44" s="1138"/>
      <c r="DS44" s="1138"/>
      <c r="DT44" s="1138"/>
      <c r="DU44" s="1138"/>
      <c r="DV44" s="1138"/>
      <c r="DW44" s="1138"/>
      <c r="DX44" s="1138"/>
      <c r="DY44" s="1138"/>
      <c r="DZ44" s="1138"/>
      <c r="EA44" s="1138"/>
      <c r="EB44" s="1138"/>
      <c r="EC44" s="1138"/>
      <c r="ED44" s="1138"/>
      <c r="EE44" s="1138"/>
      <c r="EF44" s="1138"/>
      <c r="EG44" s="1138"/>
      <c r="EH44" s="1138"/>
      <c r="EI44" s="1138"/>
      <c r="EJ44" s="1138"/>
      <c r="EK44" s="1138"/>
      <c r="EL44" s="1138"/>
      <c r="EM44" s="1138"/>
      <c r="EN44" s="1138"/>
      <c r="EO44" s="1138"/>
      <c r="EP44" s="1138"/>
      <c r="EQ44" s="1138"/>
      <c r="ER44" s="1138"/>
      <c r="ES44" s="1138"/>
      <c r="ET44" s="1138"/>
      <c r="EU44" s="1138"/>
      <c r="EV44" s="1138"/>
      <c r="EW44" s="1138"/>
      <c r="EX44" s="1138"/>
      <c r="EY44" s="1138"/>
      <c r="EZ44" s="1138"/>
      <c r="FA44" s="1138"/>
      <c r="FB44" s="1138"/>
      <c r="FC44" s="1138"/>
      <c r="FD44" s="1138"/>
      <c r="FE44" s="1138"/>
      <c r="FF44" s="1138"/>
      <c r="FG44" s="1138"/>
      <c r="FH44" s="1138"/>
      <c r="FI44" s="1138"/>
      <c r="FJ44" s="1138"/>
      <c r="FK44" s="1138"/>
      <c r="FL44" s="1138"/>
      <c r="FM44" s="1138"/>
      <c r="FN44" s="1138"/>
      <c r="FO44" s="1138"/>
      <c r="FP44" s="1138"/>
      <c r="FQ44" s="1138"/>
      <c r="FR44" s="1138"/>
      <c r="FS44" s="1138"/>
      <c r="FT44" s="1138"/>
      <c r="FU44" s="1138"/>
      <c r="FV44" s="1138"/>
      <c r="FW44" s="1138"/>
      <c r="FX44" s="1138"/>
      <c r="FY44" s="1138"/>
      <c r="FZ44" s="1138"/>
      <c r="GA44" s="1138"/>
      <c r="GB44" s="1138"/>
      <c r="GC44" s="1138"/>
      <c r="GD44" s="1138"/>
      <c r="GE44" s="1138"/>
      <c r="GF44" s="1138"/>
      <c r="GG44" s="1138"/>
      <c r="GH44" s="1138"/>
      <c r="GI44" s="1138"/>
      <c r="GJ44" s="1138"/>
      <c r="GK44" s="1138"/>
      <c r="GL44" s="1138"/>
      <c r="GM44" s="1138"/>
      <c r="GN44" s="1138"/>
      <c r="GO44" s="1138"/>
      <c r="GP44" s="1138"/>
      <c r="GQ44" s="1138"/>
      <c r="GR44" s="1138"/>
      <c r="GS44" s="1138"/>
      <c r="GT44" s="1138"/>
      <c r="GU44" s="1138"/>
      <c r="GV44" s="1138"/>
      <c r="GW44" s="1138"/>
      <c r="GX44" s="1138"/>
      <c r="GY44" s="1138"/>
      <c r="GZ44" s="1138"/>
      <c r="HA44" s="1138"/>
      <c r="HB44" s="1138"/>
      <c r="HC44" s="1138"/>
      <c r="HD44" s="1138"/>
      <c r="HE44" s="1138"/>
      <c r="HF44" s="1138"/>
      <c r="HG44" s="1138"/>
      <c r="HH44" s="1138"/>
      <c r="HI44" s="1138"/>
      <c r="HJ44" s="1138"/>
      <c r="HK44" s="1138"/>
      <c r="HL44" s="1138"/>
      <c r="HM44" s="1138"/>
      <c r="HN44" s="1138"/>
      <c r="HO44" s="1138"/>
      <c r="HP44" s="1138"/>
      <c r="HQ44" s="1138"/>
      <c r="HR44" s="1138"/>
      <c r="HS44" s="1138"/>
      <c r="HT44" s="1138"/>
      <c r="HU44" s="1138"/>
      <c r="HV44" s="1138"/>
      <c r="HW44" s="1138"/>
      <c r="HX44" s="1138"/>
      <c r="HY44" s="1138"/>
      <c r="HZ44" s="1138"/>
      <c r="IA44" s="1138"/>
      <c r="IB44" s="1138"/>
      <c r="IC44" s="1138"/>
      <c r="ID44" s="1138"/>
      <c r="IE44" s="1138"/>
      <c r="IF44" s="1138"/>
      <c r="IG44" s="1138"/>
      <c r="IH44" s="1138"/>
      <c r="II44" s="1138"/>
      <c r="IJ44" s="1138"/>
      <c r="IK44" s="1138"/>
      <c r="IL44" s="1138"/>
      <c r="IM44" s="1138"/>
      <c r="IN44" s="1138"/>
      <c r="IO44" s="1138"/>
      <c r="IP44" s="1138"/>
      <c r="IQ44" s="1138"/>
      <c r="IR44" s="1138"/>
      <c r="IS44" s="1138"/>
      <c r="IT44" s="1138"/>
      <c r="IU44" s="1138"/>
      <c r="IV44" s="1138"/>
    </row>
    <row r="45" spans="1:256">
      <c r="A45" s="1493" t="s">
        <v>1957</v>
      </c>
      <c r="B45" s="1493" t="s">
        <v>2502</v>
      </c>
      <c r="C45" s="1495">
        <f>'64'!G55/'93'!H46</f>
        <v>14363655.583317317</v>
      </c>
      <c r="D45" s="1138"/>
      <c r="E45" s="1138"/>
      <c r="F45" s="1138"/>
      <c r="G45" s="1138"/>
      <c r="H45" s="1138"/>
      <c r="I45" s="1138"/>
      <c r="J45" s="1138"/>
      <c r="K45" s="1138"/>
      <c r="L45" s="1138"/>
      <c r="M45" s="1138"/>
      <c r="N45" s="1138"/>
      <c r="O45" s="1138"/>
      <c r="P45" s="1138"/>
      <c r="Q45" s="1138"/>
      <c r="R45" s="1138"/>
      <c r="S45" s="1138"/>
      <c r="T45" s="1138"/>
      <c r="U45" s="1138"/>
      <c r="V45" s="1138"/>
      <c r="W45" s="1138"/>
      <c r="X45" s="1138"/>
      <c r="Y45" s="1138"/>
      <c r="Z45" s="1138"/>
      <c r="AA45" s="1138"/>
      <c r="AB45" s="1138"/>
      <c r="AC45" s="1138"/>
      <c r="AD45" s="1138"/>
      <c r="AE45" s="1138"/>
      <c r="AF45" s="1138"/>
      <c r="AG45" s="1138"/>
      <c r="AH45" s="1138"/>
      <c r="AI45" s="1138"/>
      <c r="AJ45" s="1138"/>
      <c r="AK45" s="1138"/>
      <c r="AL45" s="1138"/>
      <c r="AM45" s="1138"/>
      <c r="AN45" s="1138"/>
      <c r="AO45" s="1138"/>
      <c r="AP45" s="1138"/>
      <c r="AQ45" s="1138"/>
      <c r="AR45" s="1138"/>
      <c r="AS45" s="1138"/>
      <c r="AT45" s="1138"/>
      <c r="AU45" s="1138"/>
      <c r="AV45" s="1138"/>
      <c r="AW45" s="1138"/>
      <c r="AX45" s="1138"/>
      <c r="AY45" s="1138"/>
      <c r="AZ45" s="1138"/>
      <c r="BA45" s="1138"/>
      <c r="BB45" s="1138"/>
      <c r="BC45" s="1138"/>
      <c r="BD45" s="1138"/>
      <c r="BE45" s="1138"/>
      <c r="BF45" s="1138"/>
      <c r="BG45" s="1138"/>
      <c r="BH45" s="1138"/>
      <c r="BI45" s="1138"/>
      <c r="BJ45" s="1138"/>
      <c r="BK45" s="1138"/>
      <c r="BL45" s="1138"/>
      <c r="BM45" s="1138"/>
      <c r="BN45" s="1138"/>
      <c r="BO45" s="1138"/>
      <c r="BP45" s="1138"/>
      <c r="BQ45" s="1138"/>
      <c r="BR45" s="1138"/>
      <c r="BS45" s="1138"/>
      <c r="BT45" s="1138"/>
      <c r="BU45" s="1138"/>
      <c r="BV45" s="1138"/>
      <c r="BW45" s="1138"/>
      <c r="BX45" s="1138"/>
      <c r="BY45" s="1138"/>
      <c r="BZ45" s="1138"/>
      <c r="CA45" s="1138"/>
      <c r="CB45" s="1138"/>
      <c r="CC45" s="1138"/>
      <c r="CD45" s="1138"/>
      <c r="CE45" s="1138"/>
      <c r="CF45" s="1138"/>
      <c r="CG45" s="1138"/>
      <c r="CH45" s="1138"/>
      <c r="CI45" s="1138"/>
      <c r="CJ45" s="1138"/>
      <c r="CK45" s="1138"/>
      <c r="CL45" s="1138"/>
      <c r="CM45" s="1138"/>
      <c r="CN45" s="1138"/>
      <c r="CO45" s="1138"/>
      <c r="CP45" s="1138"/>
      <c r="CQ45" s="1138"/>
      <c r="CR45" s="1138"/>
      <c r="CS45" s="1138"/>
      <c r="CT45" s="1138"/>
      <c r="CU45" s="1138"/>
      <c r="CV45" s="1138"/>
      <c r="CW45" s="1138"/>
      <c r="CX45" s="1138"/>
      <c r="CY45" s="1138"/>
      <c r="CZ45" s="1138"/>
      <c r="DA45" s="1138"/>
      <c r="DB45" s="1138"/>
      <c r="DC45" s="1138"/>
      <c r="DD45" s="1138"/>
      <c r="DE45" s="1138"/>
      <c r="DF45" s="1138"/>
      <c r="DG45" s="1138"/>
      <c r="DH45" s="1138"/>
      <c r="DI45" s="1138"/>
      <c r="DJ45" s="1138"/>
      <c r="DK45" s="1138"/>
      <c r="DL45" s="1138"/>
      <c r="DM45" s="1138"/>
      <c r="DN45" s="1138"/>
      <c r="DO45" s="1138"/>
      <c r="DP45" s="1138"/>
      <c r="DQ45" s="1138"/>
      <c r="DR45" s="1138"/>
      <c r="DS45" s="1138"/>
      <c r="DT45" s="1138"/>
      <c r="DU45" s="1138"/>
      <c r="DV45" s="1138"/>
      <c r="DW45" s="1138"/>
      <c r="DX45" s="1138"/>
      <c r="DY45" s="1138"/>
      <c r="DZ45" s="1138"/>
      <c r="EA45" s="1138"/>
      <c r="EB45" s="1138"/>
      <c r="EC45" s="1138"/>
      <c r="ED45" s="1138"/>
      <c r="EE45" s="1138"/>
      <c r="EF45" s="1138"/>
      <c r="EG45" s="1138"/>
      <c r="EH45" s="1138"/>
      <c r="EI45" s="1138"/>
      <c r="EJ45" s="1138"/>
      <c r="EK45" s="1138"/>
      <c r="EL45" s="1138"/>
      <c r="EM45" s="1138"/>
      <c r="EN45" s="1138"/>
      <c r="EO45" s="1138"/>
      <c r="EP45" s="1138"/>
      <c r="EQ45" s="1138"/>
      <c r="ER45" s="1138"/>
      <c r="ES45" s="1138"/>
      <c r="ET45" s="1138"/>
      <c r="EU45" s="1138"/>
      <c r="EV45" s="1138"/>
      <c r="EW45" s="1138"/>
      <c r="EX45" s="1138"/>
      <c r="EY45" s="1138"/>
      <c r="EZ45" s="1138"/>
      <c r="FA45" s="1138"/>
      <c r="FB45" s="1138"/>
      <c r="FC45" s="1138"/>
      <c r="FD45" s="1138"/>
      <c r="FE45" s="1138"/>
      <c r="FF45" s="1138"/>
      <c r="FG45" s="1138"/>
      <c r="FH45" s="1138"/>
      <c r="FI45" s="1138"/>
      <c r="FJ45" s="1138"/>
      <c r="FK45" s="1138"/>
      <c r="FL45" s="1138"/>
      <c r="FM45" s="1138"/>
      <c r="FN45" s="1138"/>
      <c r="FO45" s="1138"/>
      <c r="FP45" s="1138"/>
      <c r="FQ45" s="1138"/>
      <c r="FR45" s="1138"/>
      <c r="FS45" s="1138"/>
      <c r="FT45" s="1138"/>
      <c r="FU45" s="1138"/>
      <c r="FV45" s="1138"/>
      <c r="FW45" s="1138"/>
      <c r="FX45" s="1138"/>
      <c r="FY45" s="1138"/>
      <c r="FZ45" s="1138"/>
      <c r="GA45" s="1138"/>
      <c r="GB45" s="1138"/>
      <c r="GC45" s="1138"/>
      <c r="GD45" s="1138"/>
      <c r="GE45" s="1138"/>
      <c r="GF45" s="1138"/>
      <c r="GG45" s="1138"/>
      <c r="GH45" s="1138"/>
      <c r="GI45" s="1138"/>
      <c r="GJ45" s="1138"/>
      <c r="GK45" s="1138"/>
      <c r="GL45" s="1138"/>
      <c r="GM45" s="1138"/>
      <c r="GN45" s="1138"/>
      <c r="GO45" s="1138"/>
      <c r="GP45" s="1138"/>
      <c r="GQ45" s="1138"/>
      <c r="GR45" s="1138"/>
      <c r="GS45" s="1138"/>
      <c r="GT45" s="1138"/>
      <c r="GU45" s="1138"/>
      <c r="GV45" s="1138"/>
      <c r="GW45" s="1138"/>
      <c r="GX45" s="1138"/>
      <c r="GY45" s="1138"/>
      <c r="GZ45" s="1138"/>
      <c r="HA45" s="1138"/>
      <c r="HB45" s="1138"/>
      <c r="HC45" s="1138"/>
      <c r="HD45" s="1138"/>
      <c r="HE45" s="1138"/>
      <c r="HF45" s="1138"/>
      <c r="HG45" s="1138"/>
      <c r="HH45" s="1138"/>
      <c r="HI45" s="1138"/>
      <c r="HJ45" s="1138"/>
      <c r="HK45" s="1138"/>
      <c r="HL45" s="1138"/>
      <c r="HM45" s="1138"/>
      <c r="HN45" s="1138"/>
      <c r="HO45" s="1138"/>
      <c r="HP45" s="1138"/>
      <c r="HQ45" s="1138"/>
      <c r="HR45" s="1138"/>
      <c r="HS45" s="1138"/>
      <c r="HT45" s="1138"/>
      <c r="HU45" s="1138"/>
      <c r="HV45" s="1138"/>
      <c r="HW45" s="1138"/>
      <c r="HX45" s="1138"/>
      <c r="HY45" s="1138"/>
      <c r="HZ45" s="1138"/>
      <c r="IA45" s="1138"/>
      <c r="IB45" s="1138"/>
      <c r="IC45" s="1138"/>
      <c r="ID45" s="1138"/>
      <c r="IE45" s="1138"/>
      <c r="IF45" s="1138"/>
      <c r="IG45" s="1138"/>
      <c r="IH45" s="1138"/>
      <c r="II45" s="1138"/>
      <c r="IJ45" s="1138"/>
      <c r="IK45" s="1138"/>
      <c r="IL45" s="1138"/>
      <c r="IM45" s="1138"/>
      <c r="IN45" s="1138"/>
      <c r="IO45" s="1138"/>
      <c r="IP45" s="1138"/>
      <c r="IQ45" s="1138"/>
      <c r="IR45" s="1138"/>
      <c r="IS45" s="1138"/>
      <c r="IT45" s="1138"/>
      <c r="IU45" s="1138"/>
      <c r="IV45" s="1138"/>
    </row>
    <row r="46" spans="1:256">
      <c r="A46" s="1493" t="s">
        <v>1958</v>
      </c>
      <c r="B46" s="1493" t="s">
        <v>2503</v>
      </c>
      <c r="C46" s="1495">
        <f>'64'!G56/'93'!H46</f>
        <v>1661189.698251009</v>
      </c>
      <c r="D46" s="1138"/>
      <c r="E46" s="1138"/>
      <c r="F46" s="1138"/>
      <c r="G46" s="1138"/>
      <c r="H46" s="1138"/>
      <c r="I46" s="1138"/>
      <c r="J46" s="1138"/>
      <c r="K46" s="1138"/>
      <c r="L46" s="1138"/>
      <c r="M46" s="1138"/>
      <c r="N46" s="1138"/>
      <c r="O46" s="1138"/>
      <c r="P46" s="1138"/>
      <c r="Q46" s="1138"/>
      <c r="R46" s="1138"/>
      <c r="S46" s="1138"/>
      <c r="T46" s="1138"/>
      <c r="U46" s="1138"/>
      <c r="V46" s="1138"/>
      <c r="W46" s="1138"/>
      <c r="X46" s="1138"/>
      <c r="Y46" s="1138"/>
      <c r="Z46" s="1138"/>
      <c r="AA46" s="1138"/>
      <c r="AB46" s="1138"/>
      <c r="AC46" s="1138"/>
      <c r="AD46" s="1138"/>
      <c r="AE46" s="1138"/>
      <c r="AF46" s="1138"/>
      <c r="AG46" s="1138"/>
      <c r="AH46" s="1138"/>
      <c r="AI46" s="1138"/>
      <c r="AJ46" s="1138"/>
      <c r="AK46" s="1138"/>
      <c r="AL46" s="1138"/>
      <c r="AM46" s="1138"/>
      <c r="AN46" s="1138"/>
      <c r="AO46" s="1138"/>
      <c r="AP46" s="1138"/>
      <c r="AQ46" s="1138"/>
      <c r="AR46" s="1138"/>
      <c r="AS46" s="1138"/>
      <c r="AT46" s="1138"/>
      <c r="AU46" s="1138"/>
      <c r="AV46" s="1138"/>
      <c r="AW46" s="1138"/>
      <c r="AX46" s="1138"/>
      <c r="AY46" s="1138"/>
      <c r="AZ46" s="1138"/>
      <c r="BA46" s="1138"/>
      <c r="BB46" s="1138"/>
      <c r="BC46" s="1138"/>
      <c r="BD46" s="1138"/>
      <c r="BE46" s="1138"/>
      <c r="BF46" s="1138"/>
      <c r="BG46" s="1138"/>
      <c r="BH46" s="1138"/>
      <c r="BI46" s="1138"/>
      <c r="BJ46" s="1138"/>
      <c r="BK46" s="1138"/>
      <c r="BL46" s="1138"/>
      <c r="BM46" s="1138"/>
      <c r="BN46" s="1138"/>
      <c r="BO46" s="1138"/>
      <c r="BP46" s="1138"/>
      <c r="BQ46" s="1138"/>
      <c r="BR46" s="1138"/>
      <c r="BS46" s="1138"/>
      <c r="BT46" s="1138"/>
      <c r="BU46" s="1138"/>
      <c r="BV46" s="1138"/>
      <c r="BW46" s="1138"/>
      <c r="BX46" s="1138"/>
      <c r="BY46" s="1138"/>
      <c r="BZ46" s="1138"/>
      <c r="CA46" s="1138"/>
      <c r="CB46" s="1138"/>
      <c r="CC46" s="1138"/>
      <c r="CD46" s="1138"/>
      <c r="CE46" s="1138"/>
      <c r="CF46" s="1138"/>
      <c r="CG46" s="1138"/>
      <c r="CH46" s="1138"/>
      <c r="CI46" s="1138"/>
      <c r="CJ46" s="1138"/>
      <c r="CK46" s="1138"/>
      <c r="CL46" s="1138"/>
      <c r="CM46" s="1138"/>
      <c r="CN46" s="1138"/>
      <c r="CO46" s="1138"/>
      <c r="CP46" s="1138"/>
      <c r="CQ46" s="1138"/>
      <c r="CR46" s="1138"/>
      <c r="CS46" s="1138"/>
      <c r="CT46" s="1138"/>
      <c r="CU46" s="1138"/>
      <c r="CV46" s="1138"/>
      <c r="CW46" s="1138"/>
      <c r="CX46" s="1138"/>
      <c r="CY46" s="1138"/>
      <c r="CZ46" s="1138"/>
      <c r="DA46" s="1138"/>
      <c r="DB46" s="1138"/>
      <c r="DC46" s="1138"/>
      <c r="DD46" s="1138"/>
      <c r="DE46" s="1138"/>
      <c r="DF46" s="1138"/>
      <c r="DG46" s="1138"/>
      <c r="DH46" s="1138"/>
      <c r="DI46" s="1138"/>
      <c r="DJ46" s="1138"/>
      <c r="DK46" s="1138"/>
      <c r="DL46" s="1138"/>
      <c r="DM46" s="1138"/>
      <c r="DN46" s="1138"/>
      <c r="DO46" s="1138"/>
      <c r="DP46" s="1138"/>
      <c r="DQ46" s="1138"/>
      <c r="DR46" s="1138"/>
      <c r="DS46" s="1138"/>
      <c r="DT46" s="1138"/>
      <c r="DU46" s="1138"/>
      <c r="DV46" s="1138"/>
      <c r="DW46" s="1138"/>
      <c r="DX46" s="1138"/>
      <c r="DY46" s="1138"/>
      <c r="DZ46" s="1138"/>
      <c r="EA46" s="1138"/>
      <c r="EB46" s="1138"/>
      <c r="EC46" s="1138"/>
      <c r="ED46" s="1138"/>
      <c r="EE46" s="1138"/>
      <c r="EF46" s="1138"/>
      <c r="EG46" s="1138"/>
      <c r="EH46" s="1138"/>
      <c r="EI46" s="1138"/>
      <c r="EJ46" s="1138"/>
      <c r="EK46" s="1138"/>
      <c r="EL46" s="1138"/>
      <c r="EM46" s="1138"/>
      <c r="EN46" s="1138"/>
      <c r="EO46" s="1138"/>
      <c r="EP46" s="1138"/>
      <c r="EQ46" s="1138"/>
      <c r="ER46" s="1138"/>
      <c r="ES46" s="1138"/>
      <c r="ET46" s="1138"/>
      <c r="EU46" s="1138"/>
      <c r="EV46" s="1138"/>
      <c r="EW46" s="1138"/>
      <c r="EX46" s="1138"/>
      <c r="EY46" s="1138"/>
      <c r="EZ46" s="1138"/>
      <c r="FA46" s="1138"/>
      <c r="FB46" s="1138"/>
      <c r="FC46" s="1138"/>
      <c r="FD46" s="1138"/>
      <c r="FE46" s="1138"/>
      <c r="FF46" s="1138"/>
      <c r="FG46" s="1138"/>
      <c r="FH46" s="1138"/>
      <c r="FI46" s="1138"/>
      <c r="FJ46" s="1138"/>
      <c r="FK46" s="1138"/>
      <c r="FL46" s="1138"/>
      <c r="FM46" s="1138"/>
      <c r="FN46" s="1138"/>
      <c r="FO46" s="1138"/>
      <c r="FP46" s="1138"/>
      <c r="FQ46" s="1138"/>
      <c r="FR46" s="1138"/>
      <c r="FS46" s="1138"/>
      <c r="FT46" s="1138"/>
      <c r="FU46" s="1138"/>
      <c r="FV46" s="1138"/>
      <c r="FW46" s="1138"/>
      <c r="FX46" s="1138"/>
      <c r="FY46" s="1138"/>
      <c r="FZ46" s="1138"/>
      <c r="GA46" s="1138"/>
      <c r="GB46" s="1138"/>
      <c r="GC46" s="1138"/>
      <c r="GD46" s="1138"/>
      <c r="GE46" s="1138"/>
      <c r="GF46" s="1138"/>
      <c r="GG46" s="1138"/>
      <c r="GH46" s="1138"/>
      <c r="GI46" s="1138"/>
      <c r="GJ46" s="1138"/>
      <c r="GK46" s="1138"/>
      <c r="GL46" s="1138"/>
      <c r="GM46" s="1138"/>
      <c r="GN46" s="1138"/>
      <c r="GO46" s="1138"/>
      <c r="GP46" s="1138"/>
      <c r="GQ46" s="1138"/>
      <c r="GR46" s="1138"/>
      <c r="GS46" s="1138"/>
      <c r="GT46" s="1138"/>
      <c r="GU46" s="1138"/>
      <c r="GV46" s="1138"/>
      <c r="GW46" s="1138"/>
      <c r="GX46" s="1138"/>
      <c r="GY46" s="1138"/>
      <c r="GZ46" s="1138"/>
      <c r="HA46" s="1138"/>
      <c r="HB46" s="1138"/>
      <c r="HC46" s="1138"/>
      <c r="HD46" s="1138"/>
      <c r="HE46" s="1138"/>
      <c r="HF46" s="1138"/>
      <c r="HG46" s="1138"/>
      <c r="HH46" s="1138"/>
      <c r="HI46" s="1138"/>
      <c r="HJ46" s="1138"/>
      <c r="HK46" s="1138"/>
      <c r="HL46" s="1138"/>
      <c r="HM46" s="1138"/>
      <c r="HN46" s="1138"/>
      <c r="HO46" s="1138"/>
      <c r="HP46" s="1138"/>
      <c r="HQ46" s="1138"/>
      <c r="HR46" s="1138"/>
      <c r="HS46" s="1138"/>
      <c r="HT46" s="1138"/>
      <c r="HU46" s="1138"/>
      <c r="HV46" s="1138"/>
      <c r="HW46" s="1138"/>
      <c r="HX46" s="1138"/>
      <c r="HY46" s="1138"/>
      <c r="HZ46" s="1138"/>
      <c r="IA46" s="1138"/>
      <c r="IB46" s="1138"/>
      <c r="IC46" s="1138"/>
      <c r="ID46" s="1138"/>
      <c r="IE46" s="1138"/>
      <c r="IF46" s="1138"/>
      <c r="IG46" s="1138"/>
      <c r="IH46" s="1138"/>
      <c r="II46" s="1138"/>
      <c r="IJ46" s="1138"/>
      <c r="IK46" s="1138"/>
      <c r="IL46" s="1138"/>
      <c r="IM46" s="1138"/>
      <c r="IN46" s="1138"/>
      <c r="IO46" s="1138"/>
      <c r="IP46" s="1138"/>
      <c r="IQ46" s="1138"/>
      <c r="IR46" s="1138"/>
      <c r="IS46" s="1138"/>
      <c r="IT46" s="1138"/>
      <c r="IU46" s="1138"/>
      <c r="IV46" s="1138"/>
    </row>
    <row r="47" spans="1:256">
      <c r="A47" s="1493" t="s">
        <v>1959</v>
      </c>
      <c r="B47" s="1493" t="s">
        <v>2600</v>
      </c>
      <c r="C47" s="1495">
        <f>('64'!G57+'64'!G58+'64'!G59+'64'!G60)/'93'!H46</f>
        <v>37621469.344608881</v>
      </c>
      <c r="D47" s="1138"/>
      <c r="E47" s="1138"/>
      <c r="F47" s="1138"/>
      <c r="G47" s="1138"/>
      <c r="H47" s="1138"/>
      <c r="I47" s="1138"/>
      <c r="J47" s="1138"/>
      <c r="K47" s="1138"/>
      <c r="L47" s="1138"/>
      <c r="M47" s="1138"/>
      <c r="N47" s="1138"/>
      <c r="O47" s="1138"/>
      <c r="P47" s="1138"/>
      <c r="Q47" s="1138"/>
      <c r="R47" s="1138"/>
      <c r="S47" s="1138"/>
      <c r="T47" s="1138"/>
      <c r="U47" s="1138"/>
      <c r="V47" s="1138"/>
      <c r="W47" s="1138"/>
      <c r="X47" s="1138"/>
      <c r="Y47" s="1138"/>
      <c r="Z47" s="1138"/>
      <c r="AA47" s="1138"/>
      <c r="AB47" s="1138"/>
      <c r="AC47" s="1138"/>
      <c r="AD47" s="1138"/>
      <c r="AE47" s="1138"/>
      <c r="AF47" s="1138"/>
      <c r="AG47" s="1138"/>
      <c r="AH47" s="1138"/>
      <c r="AI47" s="1138"/>
      <c r="AJ47" s="1138"/>
      <c r="AK47" s="1138"/>
      <c r="AL47" s="1138"/>
      <c r="AM47" s="1138"/>
      <c r="AN47" s="1138"/>
      <c r="AO47" s="1138"/>
      <c r="AP47" s="1138"/>
      <c r="AQ47" s="1138"/>
      <c r="AR47" s="1138"/>
      <c r="AS47" s="1138"/>
      <c r="AT47" s="1138"/>
      <c r="AU47" s="1138"/>
      <c r="AV47" s="1138"/>
      <c r="AW47" s="1138"/>
      <c r="AX47" s="1138"/>
      <c r="AY47" s="1138"/>
      <c r="AZ47" s="1138"/>
      <c r="BA47" s="1138"/>
      <c r="BB47" s="1138"/>
      <c r="BC47" s="1138"/>
      <c r="BD47" s="1138"/>
      <c r="BE47" s="1138"/>
      <c r="BF47" s="1138"/>
      <c r="BG47" s="1138"/>
      <c r="BH47" s="1138"/>
      <c r="BI47" s="1138"/>
      <c r="BJ47" s="1138"/>
      <c r="BK47" s="1138"/>
      <c r="BL47" s="1138"/>
      <c r="BM47" s="1138"/>
      <c r="BN47" s="1138"/>
      <c r="BO47" s="1138"/>
      <c r="BP47" s="1138"/>
      <c r="BQ47" s="1138"/>
      <c r="BR47" s="1138"/>
      <c r="BS47" s="1138"/>
      <c r="BT47" s="1138"/>
      <c r="BU47" s="1138"/>
      <c r="BV47" s="1138"/>
      <c r="BW47" s="1138"/>
      <c r="BX47" s="1138"/>
      <c r="BY47" s="1138"/>
      <c r="BZ47" s="1138"/>
      <c r="CA47" s="1138"/>
      <c r="CB47" s="1138"/>
      <c r="CC47" s="1138"/>
      <c r="CD47" s="1138"/>
      <c r="CE47" s="1138"/>
      <c r="CF47" s="1138"/>
      <c r="CG47" s="1138"/>
      <c r="CH47" s="1138"/>
      <c r="CI47" s="1138"/>
      <c r="CJ47" s="1138"/>
      <c r="CK47" s="1138"/>
      <c r="CL47" s="1138"/>
      <c r="CM47" s="1138"/>
      <c r="CN47" s="1138"/>
      <c r="CO47" s="1138"/>
      <c r="CP47" s="1138"/>
      <c r="CQ47" s="1138"/>
      <c r="CR47" s="1138"/>
      <c r="CS47" s="1138"/>
      <c r="CT47" s="1138"/>
      <c r="CU47" s="1138"/>
      <c r="CV47" s="1138"/>
      <c r="CW47" s="1138"/>
      <c r="CX47" s="1138"/>
      <c r="CY47" s="1138"/>
      <c r="CZ47" s="1138"/>
      <c r="DA47" s="1138"/>
      <c r="DB47" s="1138"/>
      <c r="DC47" s="1138"/>
      <c r="DD47" s="1138"/>
      <c r="DE47" s="1138"/>
      <c r="DF47" s="1138"/>
      <c r="DG47" s="1138"/>
      <c r="DH47" s="1138"/>
      <c r="DI47" s="1138"/>
      <c r="DJ47" s="1138"/>
      <c r="DK47" s="1138"/>
      <c r="DL47" s="1138"/>
      <c r="DM47" s="1138"/>
      <c r="DN47" s="1138"/>
      <c r="DO47" s="1138"/>
      <c r="DP47" s="1138"/>
      <c r="DQ47" s="1138"/>
      <c r="DR47" s="1138"/>
      <c r="DS47" s="1138"/>
      <c r="DT47" s="1138"/>
      <c r="DU47" s="1138"/>
      <c r="DV47" s="1138"/>
      <c r="DW47" s="1138"/>
      <c r="DX47" s="1138"/>
      <c r="DY47" s="1138"/>
      <c r="DZ47" s="1138"/>
      <c r="EA47" s="1138"/>
      <c r="EB47" s="1138"/>
      <c r="EC47" s="1138"/>
      <c r="ED47" s="1138"/>
      <c r="EE47" s="1138"/>
      <c r="EF47" s="1138"/>
      <c r="EG47" s="1138"/>
      <c r="EH47" s="1138"/>
      <c r="EI47" s="1138"/>
      <c r="EJ47" s="1138"/>
      <c r="EK47" s="1138"/>
      <c r="EL47" s="1138"/>
      <c r="EM47" s="1138"/>
      <c r="EN47" s="1138"/>
      <c r="EO47" s="1138"/>
      <c r="EP47" s="1138"/>
      <c r="EQ47" s="1138"/>
      <c r="ER47" s="1138"/>
      <c r="ES47" s="1138"/>
      <c r="ET47" s="1138"/>
      <c r="EU47" s="1138"/>
      <c r="EV47" s="1138"/>
      <c r="EW47" s="1138"/>
      <c r="EX47" s="1138"/>
      <c r="EY47" s="1138"/>
      <c r="EZ47" s="1138"/>
      <c r="FA47" s="1138"/>
      <c r="FB47" s="1138"/>
      <c r="FC47" s="1138"/>
      <c r="FD47" s="1138"/>
      <c r="FE47" s="1138"/>
      <c r="FF47" s="1138"/>
      <c r="FG47" s="1138"/>
      <c r="FH47" s="1138"/>
      <c r="FI47" s="1138"/>
      <c r="FJ47" s="1138"/>
      <c r="FK47" s="1138"/>
      <c r="FL47" s="1138"/>
      <c r="FM47" s="1138"/>
      <c r="FN47" s="1138"/>
      <c r="FO47" s="1138"/>
      <c r="FP47" s="1138"/>
      <c r="FQ47" s="1138"/>
      <c r="FR47" s="1138"/>
      <c r="FS47" s="1138"/>
      <c r="FT47" s="1138"/>
      <c r="FU47" s="1138"/>
      <c r="FV47" s="1138"/>
      <c r="FW47" s="1138"/>
      <c r="FX47" s="1138"/>
      <c r="FY47" s="1138"/>
      <c r="FZ47" s="1138"/>
      <c r="GA47" s="1138"/>
      <c r="GB47" s="1138"/>
      <c r="GC47" s="1138"/>
      <c r="GD47" s="1138"/>
      <c r="GE47" s="1138"/>
      <c r="GF47" s="1138"/>
      <c r="GG47" s="1138"/>
      <c r="GH47" s="1138"/>
      <c r="GI47" s="1138"/>
      <c r="GJ47" s="1138"/>
      <c r="GK47" s="1138"/>
      <c r="GL47" s="1138"/>
      <c r="GM47" s="1138"/>
      <c r="GN47" s="1138"/>
      <c r="GO47" s="1138"/>
      <c r="GP47" s="1138"/>
      <c r="GQ47" s="1138"/>
      <c r="GR47" s="1138"/>
      <c r="GS47" s="1138"/>
      <c r="GT47" s="1138"/>
      <c r="GU47" s="1138"/>
      <c r="GV47" s="1138"/>
      <c r="GW47" s="1138"/>
      <c r="GX47" s="1138"/>
      <c r="GY47" s="1138"/>
      <c r="GZ47" s="1138"/>
      <c r="HA47" s="1138"/>
      <c r="HB47" s="1138"/>
      <c r="HC47" s="1138"/>
      <c r="HD47" s="1138"/>
      <c r="HE47" s="1138"/>
      <c r="HF47" s="1138"/>
      <c r="HG47" s="1138"/>
      <c r="HH47" s="1138"/>
      <c r="HI47" s="1138"/>
      <c r="HJ47" s="1138"/>
      <c r="HK47" s="1138"/>
      <c r="HL47" s="1138"/>
      <c r="HM47" s="1138"/>
      <c r="HN47" s="1138"/>
      <c r="HO47" s="1138"/>
      <c r="HP47" s="1138"/>
      <c r="HQ47" s="1138"/>
      <c r="HR47" s="1138"/>
      <c r="HS47" s="1138"/>
      <c r="HT47" s="1138"/>
      <c r="HU47" s="1138"/>
      <c r="HV47" s="1138"/>
      <c r="HW47" s="1138"/>
      <c r="HX47" s="1138"/>
      <c r="HY47" s="1138"/>
      <c r="HZ47" s="1138"/>
      <c r="IA47" s="1138"/>
      <c r="IB47" s="1138"/>
      <c r="IC47" s="1138"/>
      <c r="ID47" s="1138"/>
      <c r="IE47" s="1138"/>
      <c r="IF47" s="1138"/>
      <c r="IG47" s="1138"/>
      <c r="IH47" s="1138"/>
      <c r="II47" s="1138"/>
      <c r="IJ47" s="1138"/>
      <c r="IK47" s="1138"/>
      <c r="IL47" s="1138"/>
      <c r="IM47" s="1138"/>
      <c r="IN47" s="1138"/>
      <c r="IO47" s="1138"/>
      <c r="IP47" s="1138"/>
      <c r="IQ47" s="1138"/>
      <c r="IR47" s="1138"/>
      <c r="IS47" s="1138"/>
      <c r="IT47" s="1138"/>
      <c r="IU47" s="1138"/>
      <c r="IV47" s="1138"/>
    </row>
    <row r="48" spans="1:256">
      <c r="A48" s="1138" t="s">
        <v>1473</v>
      </c>
      <c r="B48" s="1493" t="s">
        <v>2553</v>
      </c>
      <c r="C48" s="1495">
        <f>('64'!G41+'64'!G42+'64'!G43+'64'!G44+'64'!G45+'64'!G46+'64'!G47+'64'!G48)/'93'!H46</f>
        <v>0</v>
      </c>
      <c r="D48" s="1138"/>
      <c r="E48" s="1138"/>
      <c r="F48" s="1138"/>
      <c r="G48" s="1138"/>
      <c r="H48" s="1138"/>
      <c r="I48" s="1138"/>
      <c r="J48" s="1138"/>
      <c r="K48" s="1138"/>
      <c r="L48" s="1138"/>
      <c r="M48" s="1138"/>
      <c r="N48" s="1138"/>
      <c r="O48" s="1138"/>
      <c r="P48" s="1138"/>
      <c r="Q48" s="1138"/>
      <c r="R48" s="1138"/>
      <c r="S48" s="1138"/>
      <c r="T48" s="1138"/>
      <c r="U48" s="1138"/>
      <c r="V48" s="1138"/>
      <c r="W48" s="1138"/>
      <c r="X48" s="1138"/>
      <c r="Y48" s="1138"/>
      <c r="Z48" s="1138"/>
      <c r="AA48" s="1138"/>
      <c r="AB48" s="1138"/>
      <c r="AC48" s="1138"/>
      <c r="AD48" s="1138"/>
      <c r="AE48" s="1138"/>
      <c r="AF48" s="1138"/>
      <c r="AG48" s="1138"/>
      <c r="AH48" s="1138"/>
      <c r="AI48" s="1138"/>
      <c r="AJ48" s="1138"/>
      <c r="AK48" s="1138"/>
      <c r="AL48" s="1138"/>
      <c r="AM48" s="1138"/>
      <c r="AN48" s="1138"/>
      <c r="AO48" s="1138"/>
      <c r="AP48" s="1138"/>
      <c r="AQ48" s="1138"/>
      <c r="AR48" s="1138"/>
      <c r="AS48" s="1138"/>
      <c r="AT48" s="1138"/>
      <c r="AU48" s="1138"/>
      <c r="AV48" s="1138"/>
      <c r="AW48" s="1138"/>
      <c r="AX48" s="1138"/>
      <c r="AY48" s="1138"/>
      <c r="AZ48" s="1138"/>
      <c r="BA48" s="1138"/>
      <c r="BB48" s="1138"/>
      <c r="BC48" s="1138"/>
      <c r="BD48" s="1138"/>
      <c r="BE48" s="1138"/>
      <c r="BF48" s="1138"/>
      <c r="BG48" s="1138"/>
      <c r="BH48" s="1138"/>
      <c r="BI48" s="1138"/>
      <c r="BJ48" s="1138"/>
      <c r="BK48" s="1138"/>
      <c r="BL48" s="1138"/>
      <c r="BM48" s="1138"/>
      <c r="BN48" s="1138"/>
      <c r="BO48" s="1138"/>
      <c r="BP48" s="1138"/>
      <c r="BQ48" s="1138"/>
      <c r="BR48" s="1138"/>
      <c r="BS48" s="1138"/>
      <c r="BT48" s="1138"/>
      <c r="BU48" s="1138"/>
      <c r="BV48" s="1138"/>
      <c r="BW48" s="1138"/>
      <c r="BX48" s="1138"/>
      <c r="BY48" s="1138"/>
      <c r="BZ48" s="1138"/>
      <c r="CA48" s="1138"/>
      <c r="CB48" s="1138"/>
      <c r="CC48" s="1138"/>
      <c r="CD48" s="1138"/>
      <c r="CE48" s="1138"/>
      <c r="CF48" s="1138"/>
      <c r="CG48" s="1138"/>
      <c r="CH48" s="1138"/>
      <c r="CI48" s="1138"/>
      <c r="CJ48" s="1138"/>
      <c r="CK48" s="1138"/>
      <c r="CL48" s="1138"/>
      <c r="CM48" s="1138"/>
      <c r="CN48" s="1138"/>
      <c r="CO48" s="1138"/>
      <c r="CP48" s="1138"/>
      <c r="CQ48" s="1138"/>
      <c r="CR48" s="1138"/>
      <c r="CS48" s="1138"/>
      <c r="CT48" s="1138"/>
      <c r="CU48" s="1138"/>
      <c r="CV48" s="1138"/>
      <c r="CW48" s="1138"/>
      <c r="CX48" s="1138"/>
      <c r="CY48" s="1138"/>
      <c r="CZ48" s="1138"/>
      <c r="DA48" s="1138"/>
      <c r="DB48" s="1138"/>
      <c r="DC48" s="1138"/>
      <c r="DD48" s="1138"/>
      <c r="DE48" s="1138"/>
      <c r="DF48" s="1138"/>
      <c r="DG48" s="1138"/>
      <c r="DH48" s="1138"/>
      <c r="DI48" s="1138"/>
      <c r="DJ48" s="1138"/>
      <c r="DK48" s="1138"/>
      <c r="DL48" s="1138"/>
      <c r="DM48" s="1138"/>
      <c r="DN48" s="1138"/>
      <c r="DO48" s="1138"/>
      <c r="DP48" s="1138"/>
      <c r="DQ48" s="1138"/>
      <c r="DR48" s="1138"/>
      <c r="DS48" s="1138"/>
      <c r="DT48" s="1138"/>
      <c r="DU48" s="1138"/>
      <c r="DV48" s="1138"/>
      <c r="DW48" s="1138"/>
      <c r="DX48" s="1138"/>
      <c r="DY48" s="1138"/>
      <c r="DZ48" s="1138"/>
      <c r="EA48" s="1138"/>
      <c r="EB48" s="1138"/>
      <c r="EC48" s="1138"/>
      <c r="ED48" s="1138"/>
      <c r="EE48" s="1138"/>
      <c r="EF48" s="1138"/>
      <c r="EG48" s="1138"/>
      <c r="EH48" s="1138"/>
      <c r="EI48" s="1138"/>
      <c r="EJ48" s="1138"/>
      <c r="EK48" s="1138"/>
      <c r="EL48" s="1138"/>
      <c r="EM48" s="1138"/>
      <c r="EN48" s="1138"/>
      <c r="EO48" s="1138"/>
      <c r="EP48" s="1138"/>
      <c r="EQ48" s="1138"/>
      <c r="ER48" s="1138"/>
      <c r="ES48" s="1138"/>
      <c r="ET48" s="1138"/>
      <c r="EU48" s="1138"/>
      <c r="EV48" s="1138"/>
      <c r="EW48" s="1138"/>
      <c r="EX48" s="1138"/>
      <c r="EY48" s="1138"/>
      <c r="EZ48" s="1138"/>
      <c r="FA48" s="1138"/>
      <c r="FB48" s="1138"/>
      <c r="FC48" s="1138"/>
      <c r="FD48" s="1138"/>
      <c r="FE48" s="1138"/>
      <c r="FF48" s="1138"/>
      <c r="FG48" s="1138"/>
      <c r="FH48" s="1138"/>
      <c r="FI48" s="1138"/>
      <c r="FJ48" s="1138"/>
      <c r="FK48" s="1138"/>
      <c r="FL48" s="1138"/>
      <c r="FM48" s="1138"/>
      <c r="FN48" s="1138"/>
      <c r="FO48" s="1138"/>
      <c r="FP48" s="1138"/>
      <c r="FQ48" s="1138"/>
      <c r="FR48" s="1138"/>
      <c r="FS48" s="1138"/>
      <c r="FT48" s="1138"/>
      <c r="FU48" s="1138"/>
      <c r="FV48" s="1138"/>
      <c r="FW48" s="1138"/>
      <c r="FX48" s="1138"/>
      <c r="FY48" s="1138"/>
      <c r="FZ48" s="1138"/>
      <c r="GA48" s="1138"/>
      <c r="GB48" s="1138"/>
      <c r="GC48" s="1138"/>
      <c r="GD48" s="1138"/>
      <c r="GE48" s="1138"/>
      <c r="GF48" s="1138"/>
      <c r="GG48" s="1138"/>
      <c r="GH48" s="1138"/>
      <c r="GI48" s="1138"/>
      <c r="GJ48" s="1138"/>
      <c r="GK48" s="1138"/>
      <c r="GL48" s="1138"/>
      <c r="GM48" s="1138"/>
      <c r="GN48" s="1138"/>
      <c r="GO48" s="1138"/>
      <c r="GP48" s="1138"/>
      <c r="GQ48" s="1138"/>
      <c r="GR48" s="1138"/>
      <c r="GS48" s="1138"/>
      <c r="GT48" s="1138"/>
      <c r="GU48" s="1138"/>
      <c r="GV48" s="1138"/>
      <c r="GW48" s="1138"/>
      <c r="GX48" s="1138"/>
      <c r="GY48" s="1138"/>
      <c r="GZ48" s="1138"/>
      <c r="HA48" s="1138"/>
      <c r="HB48" s="1138"/>
      <c r="HC48" s="1138"/>
      <c r="HD48" s="1138"/>
      <c r="HE48" s="1138"/>
      <c r="HF48" s="1138"/>
      <c r="HG48" s="1138"/>
      <c r="HH48" s="1138"/>
      <c r="HI48" s="1138"/>
      <c r="HJ48" s="1138"/>
      <c r="HK48" s="1138"/>
      <c r="HL48" s="1138"/>
      <c r="HM48" s="1138"/>
      <c r="HN48" s="1138"/>
      <c r="HO48" s="1138"/>
      <c r="HP48" s="1138"/>
      <c r="HQ48" s="1138"/>
      <c r="HR48" s="1138"/>
      <c r="HS48" s="1138"/>
      <c r="HT48" s="1138"/>
      <c r="HU48" s="1138"/>
      <c r="HV48" s="1138"/>
      <c r="HW48" s="1138"/>
      <c r="HX48" s="1138"/>
      <c r="HY48" s="1138"/>
      <c r="HZ48" s="1138"/>
      <c r="IA48" s="1138"/>
      <c r="IB48" s="1138"/>
      <c r="IC48" s="1138"/>
      <c r="ID48" s="1138"/>
      <c r="IE48" s="1138"/>
      <c r="IF48" s="1138"/>
      <c r="IG48" s="1138"/>
      <c r="IH48" s="1138"/>
      <c r="II48" s="1138"/>
      <c r="IJ48" s="1138"/>
      <c r="IK48" s="1138"/>
      <c r="IL48" s="1138"/>
      <c r="IM48" s="1138"/>
      <c r="IN48" s="1138"/>
      <c r="IO48" s="1138"/>
      <c r="IP48" s="1138"/>
      <c r="IQ48" s="1138"/>
      <c r="IR48" s="1138"/>
      <c r="IS48" s="1138"/>
      <c r="IT48" s="1138"/>
      <c r="IU48" s="1138"/>
      <c r="IV48" s="1138"/>
    </row>
    <row r="49" spans="1:256">
      <c r="A49" s="1138"/>
      <c r="B49" s="1138"/>
      <c r="C49" s="1234"/>
      <c r="D49" s="1138"/>
      <c r="E49" s="1138"/>
      <c r="F49" s="1138"/>
      <c r="G49" s="1138"/>
      <c r="H49" s="1138"/>
      <c r="I49" s="1138"/>
      <c r="J49" s="1138"/>
      <c r="K49" s="1138"/>
      <c r="L49" s="1138"/>
      <c r="M49" s="1138"/>
      <c r="N49" s="1138"/>
      <c r="O49" s="1138"/>
      <c r="P49" s="1138"/>
      <c r="Q49" s="1138"/>
      <c r="R49" s="1138"/>
      <c r="S49" s="1138"/>
      <c r="T49" s="1138"/>
      <c r="U49" s="1138"/>
      <c r="V49" s="1138"/>
      <c r="W49" s="1138"/>
      <c r="X49" s="1138"/>
      <c r="Y49" s="1138"/>
      <c r="Z49" s="1138"/>
      <c r="AA49" s="1138"/>
      <c r="AB49" s="1138"/>
      <c r="AC49" s="1138"/>
      <c r="AD49" s="1138"/>
      <c r="AE49" s="1138"/>
      <c r="AF49" s="1138"/>
      <c r="AG49" s="1138"/>
      <c r="AH49" s="1138"/>
      <c r="AI49" s="1138"/>
      <c r="AJ49" s="1138"/>
      <c r="AK49" s="1138"/>
      <c r="AL49" s="1138"/>
      <c r="AM49" s="1138"/>
      <c r="AN49" s="1138"/>
      <c r="AO49" s="1138"/>
      <c r="AP49" s="1138"/>
      <c r="AQ49" s="1138"/>
      <c r="AR49" s="1138"/>
      <c r="AS49" s="1138"/>
      <c r="AT49" s="1138"/>
      <c r="AU49" s="1138"/>
      <c r="AV49" s="1138"/>
      <c r="AW49" s="1138"/>
      <c r="AX49" s="1138"/>
      <c r="AY49" s="1138"/>
      <c r="AZ49" s="1138"/>
      <c r="BA49" s="1138"/>
      <c r="BB49" s="1138"/>
      <c r="BC49" s="1138"/>
      <c r="BD49" s="1138"/>
      <c r="BE49" s="1138"/>
      <c r="BF49" s="1138"/>
      <c r="BG49" s="1138"/>
      <c r="BH49" s="1138"/>
      <c r="BI49" s="1138"/>
      <c r="BJ49" s="1138"/>
      <c r="BK49" s="1138"/>
      <c r="BL49" s="1138"/>
      <c r="BM49" s="1138"/>
      <c r="BN49" s="1138"/>
      <c r="BO49" s="1138"/>
      <c r="BP49" s="1138"/>
      <c r="BQ49" s="1138"/>
      <c r="BR49" s="1138"/>
      <c r="BS49" s="1138"/>
      <c r="BT49" s="1138"/>
      <c r="BU49" s="1138"/>
      <c r="BV49" s="1138"/>
      <c r="BW49" s="1138"/>
      <c r="BX49" s="1138"/>
      <c r="BY49" s="1138"/>
      <c r="BZ49" s="1138"/>
      <c r="CA49" s="1138"/>
      <c r="CB49" s="1138"/>
      <c r="CC49" s="1138"/>
      <c r="CD49" s="1138"/>
      <c r="CE49" s="1138"/>
      <c r="CF49" s="1138"/>
      <c r="CG49" s="1138"/>
      <c r="CH49" s="1138"/>
      <c r="CI49" s="1138"/>
      <c r="CJ49" s="1138"/>
      <c r="CK49" s="1138"/>
      <c r="CL49" s="1138"/>
      <c r="CM49" s="1138"/>
      <c r="CN49" s="1138"/>
      <c r="CO49" s="1138"/>
      <c r="CP49" s="1138"/>
      <c r="CQ49" s="1138"/>
      <c r="CR49" s="1138"/>
      <c r="CS49" s="1138"/>
      <c r="CT49" s="1138"/>
      <c r="CU49" s="1138"/>
      <c r="CV49" s="1138"/>
      <c r="CW49" s="1138"/>
      <c r="CX49" s="1138"/>
      <c r="CY49" s="1138"/>
      <c r="CZ49" s="1138"/>
      <c r="DA49" s="1138"/>
      <c r="DB49" s="1138"/>
      <c r="DC49" s="1138"/>
      <c r="DD49" s="1138"/>
      <c r="DE49" s="1138"/>
      <c r="DF49" s="1138"/>
      <c r="DG49" s="1138"/>
      <c r="DH49" s="1138"/>
      <c r="DI49" s="1138"/>
      <c r="DJ49" s="1138"/>
      <c r="DK49" s="1138"/>
      <c r="DL49" s="1138"/>
      <c r="DM49" s="1138"/>
      <c r="DN49" s="1138"/>
      <c r="DO49" s="1138"/>
      <c r="DP49" s="1138"/>
      <c r="DQ49" s="1138"/>
      <c r="DR49" s="1138"/>
      <c r="DS49" s="1138"/>
      <c r="DT49" s="1138"/>
      <c r="DU49" s="1138"/>
      <c r="DV49" s="1138"/>
      <c r="DW49" s="1138"/>
      <c r="DX49" s="1138"/>
      <c r="DY49" s="1138"/>
      <c r="DZ49" s="1138"/>
      <c r="EA49" s="1138"/>
      <c r="EB49" s="1138"/>
      <c r="EC49" s="1138"/>
      <c r="ED49" s="1138"/>
      <c r="EE49" s="1138"/>
      <c r="EF49" s="1138"/>
      <c r="EG49" s="1138"/>
      <c r="EH49" s="1138"/>
      <c r="EI49" s="1138"/>
      <c r="EJ49" s="1138"/>
      <c r="EK49" s="1138"/>
      <c r="EL49" s="1138"/>
      <c r="EM49" s="1138"/>
      <c r="EN49" s="1138"/>
      <c r="EO49" s="1138"/>
      <c r="EP49" s="1138"/>
      <c r="EQ49" s="1138"/>
      <c r="ER49" s="1138"/>
      <c r="ES49" s="1138"/>
      <c r="ET49" s="1138"/>
      <c r="EU49" s="1138"/>
      <c r="EV49" s="1138"/>
      <c r="EW49" s="1138"/>
      <c r="EX49" s="1138"/>
      <c r="EY49" s="1138"/>
      <c r="EZ49" s="1138"/>
      <c r="FA49" s="1138"/>
      <c r="FB49" s="1138"/>
      <c r="FC49" s="1138"/>
      <c r="FD49" s="1138"/>
      <c r="FE49" s="1138"/>
      <c r="FF49" s="1138"/>
      <c r="FG49" s="1138"/>
      <c r="FH49" s="1138"/>
      <c r="FI49" s="1138"/>
      <c r="FJ49" s="1138"/>
      <c r="FK49" s="1138"/>
      <c r="FL49" s="1138"/>
      <c r="FM49" s="1138"/>
      <c r="FN49" s="1138"/>
      <c r="FO49" s="1138"/>
      <c r="FP49" s="1138"/>
      <c r="FQ49" s="1138"/>
      <c r="FR49" s="1138"/>
      <c r="FS49" s="1138"/>
      <c r="FT49" s="1138"/>
      <c r="FU49" s="1138"/>
      <c r="FV49" s="1138"/>
      <c r="FW49" s="1138"/>
      <c r="FX49" s="1138"/>
      <c r="FY49" s="1138"/>
      <c r="FZ49" s="1138"/>
      <c r="GA49" s="1138"/>
      <c r="GB49" s="1138"/>
      <c r="GC49" s="1138"/>
      <c r="GD49" s="1138"/>
      <c r="GE49" s="1138"/>
      <c r="GF49" s="1138"/>
      <c r="GG49" s="1138"/>
      <c r="GH49" s="1138"/>
      <c r="GI49" s="1138"/>
      <c r="GJ49" s="1138"/>
      <c r="GK49" s="1138"/>
      <c r="GL49" s="1138"/>
      <c r="GM49" s="1138"/>
      <c r="GN49" s="1138"/>
      <c r="GO49" s="1138"/>
      <c r="GP49" s="1138"/>
      <c r="GQ49" s="1138"/>
      <c r="GR49" s="1138"/>
      <c r="GS49" s="1138"/>
      <c r="GT49" s="1138"/>
      <c r="GU49" s="1138"/>
      <c r="GV49" s="1138"/>
      <c r="GW49" s="1138"/>
      <c r="GX49" s="1138"/>
      <c r="GY49" s="1138"/>
      <c r="GZ49" s="1138"/>
      <c r="HA49" s="1138"/>
      <c r="HB49" s="1138"/>
      <c r="HC49" s="1138"/>
      <c r="HD49" s="1138"/>
      <c r="HE49" s="1138"/>
      <c r="HF49" s="1138"/>
      <c r="HG49" s="1138"/>
      <c r="HH49" s="1138"/>
      <c r="HI49" s="1138"/>
      <c r="HJ49" s="1138"/>
      <c r="HK49" s="1138"/>
      <c r="HL49" s="1138"/>
      <c r="HM49" s="1138"/>
      <c r="HN49" s="1138"/>
      <c r="HO49" s="1138"/>
      <c r="HP49" s="1138"/>
      <c r="HQ49" s="1138"/>
      <c r="HR49" s="1138"/>
      <c r="HS49" s="1138"/>
      <c r="HT49" s="1138"/>
      <c r="HU49" s="1138"/>
      <c r="HV49" s="1138"/>
      <c r="HW49" s="1138"/>
      <c r="HX49" s="1138"/>
      <c r="HY49" s="1138"/>
      <c r="HZ49" s="1138"/>
      <c r="IA49" s="1138"/>
      <c r="IB49" s="1138"/>
      <c r="IC49" s="1138"/>
      <c r="ID49" s="1138"/>
      <c r="IE49" s="1138"/>
      <c r="IF49" s="1138"/>
      <c r="IG49" s="1138"/>
      <c r="IH49" s="1138"/>
      <c r="II49" s="1138"/>
      <c r="IJ49" s="1138"/>
      <c r="IK49" s="1138"/>
      <c r="IL49" s="1138"/>
      <c r="IM49" s="1138"/>
      <c r="IN49" s="1138"/>
      <c r="IO49" s="1138"/>
      <c r="IP49" s="1138"/>
      <c r="IQ49" s="1138"/>
      <c r="IR49" s="1138"/>
      <c r="IS49" s="1138"/>
      <c r="IT49" s="1138"/>
      <c r="IU49" s="1138"/>
      <c r="IV49" s="1138"/>
    </row>
    <row r="50" spans="1:256" ht="15.75">
      <c r="A50" s="1465" t="s">
        <v>1474</v>
      </c>
      <c r="B50" s="1459" t="s">
        <v>2584</v>
      </c>
      <c r="C50" s="664">
        <f>SUM(C40:C48)</f>
        <v>215203188.54507014</v>
      </c>
      <c r="D50" s="1138"/>
      <c r="E50" s="1138"/>
      <c r="F50" s="1138"/>
      <c r="G50" s="1138"/>
      <c r="H50" s="1138"/>
      <c r="I50" s="1138"/>
      <c r="J50" s="1138"/>
      <c r="K50" s="1138"/>
      <c r="L50" s="1138"/>
      <c r="M50" s="1138"/>
      <c r="N50" s="1138"/>
      <c r="O50" s="1138"/>
      <c r="P50" s="1138"/>
      <c r="Q50" s="1138"/>
      <c r="R50" s="1138"/>
      <c r="S50" s="1138"/>
      <c r="T50" s="1138"/>
      <c r="U50" s="1138"/>
      <c r="V50" s="1138"/>
      <c r="W50" s="1138"/>
      <c r="X50" s="1138"/>
      <c r="Y50" s="1138"/>
      <c r="Z50" s="1138"/>
      <c r="AA50" s="1138"/>
      <c r="AB50" s="1138"/>
      <c r="AC50" s="1138"/>
      <c r="AD50" s="1138"/>
      <c r="AE50" s="1138"/>
      <c r="AF50" s="1138"/>
      <c r="AG50" s="1138"/>
      <c r="AH50" s="1138"/>
      <c r="AI50" s="1138"/>
      <c r="AJ50" s="1138"/>
      <c r="AK50" s="1138"/>
      <c r="AL50" s="1138"/>
      <c r="AM50" s="1138"/>
      <c r="AN50" s="1138"/>
      <c r="AO50" s="1138"/>
      <c r="AP50" s="1138"/>
      <c r="AQ50" s="1138"/>
      <c r="AR50" s="1138"/>
      <c r="AS50" s="1138"/>
      <c r="AT50" s="1138"/>
      <c r="AU50" s="1138"/>
      <c r="AV50" s="1138"/>
      <c r="AW50" s="1138"/>
      <c r="AX50" s="1138"/>
      <c r="AY50" s="1138"/>
      <c r="AZ50" s="1138"/>
      <c r="BA50" s="1138"/>
      <c r="BB50" s="1138"/>
      <c r="BC50" s="1138"/>
      <c r="BD50" s="1138"/>
      <c r="BE50" s="1138"/>
      <c r="BF50" s="1138"/>
      <c r="BG50" s="1138"/>
      <c r="BH50" s="1138"/>
      <c r="BI50" s="1138"/>
      <c r="BJ50" s="1138"/>
      <c r="BK50" s="1138"/>
      <c r="BL50" s="1138"/>
      <c r="BM50" s="1138"/>
      <c r="BN50" s="1138"/>
      <c r="BO50" s="1138"/>
      <c r="BP50" s="1138"/>
      <c r="BQ50" s="1138"/>
      <c r="BR50" s="1138"/>
      <c r="BS50" s="1138"/>
      <c r="BT50" s="1138"/>
      <c r="BU50" s="1138"/>
      <c r="BV50" s="1138"/>
      <c r="BW50" s="1138"/>
      <c r="BX50" s="1138"/>
      <c r="BY50" s="1138"/>
      <c r="BZ50" s="1138"/>
      <c r="CA50" s="1138"/>
      <c r="CB50" s="1138"/>
      <c r="CC50" s="1138"/>
      <c r="CD50" s="1138"/>
      <c r="CE50" s="1138"/>
      <c r="CF50" s="1138"/>
      <c r="CG50" s="1138"/>
      <c r="CH50" s="1138"/>
      <c r="CI50" s="1138"/>
      <c r="CJ50" s="1138"/>
      <c r="CK50" s="1138"/>
      <c r="CL50" s="1138"/>
      <c r="CM50" s="1138"/>
      <c r="CN50" s="1138"/>
      <c r="CO50" s="1138"/>
      <c r="CP50" s="1138"/>
      <c r="CQ50" s="1138"/>
      <c r="CR50" s="1138"/>
      <c r="CS50" s="1138"/>
      <c r="CT50" s="1138"/>
      <c r="CU50" s="1138"/>
      <c r="CV50" s="1138"/>
      <c r="CW50" s="1138"/>
      <c r="CX50" s="1138"/>
      <c r="CY50" s="1138"/>
      <c r="CZ50" s="1138"/>
      <c r="DA50" s="1138"/>
      <c r="DB50" s="1138"/>
      <c r="DC50" s="1138"/>
      <c r="DD50" s="1138"/>
      <c r="DE50" s="1138"/>
      <c r="DF50" s="1138"/>
      <c r="DG50" s="1138"/>
      <c r="DH50" s="1138"/>
      <c r="DI50" s="1138"/>
      <c r="DJ50" s="1138"/>
      <c r="DK50" s="1138"/>
      <c r="DL50" s="1138"/>
      <c r="DM50" s="1138"/>
      <c r="DN50" s="1138"/>
      <c r="DO50" s="1138"/>
      <c r="DP50" s="1138"/>
      <c r="DQ50" s="1138"/>
      <c r="DR50" s="1138"/>
      <c r="DS50" s="1138"/>
      <c r="DT50" s="1138"/>
      <c r="DU50" s="1138"/>
      <c r="DV50" s="1138"/>
      <c r="DW50" s="1138"/>
      <c r="DX50" s="1138"/>
      <c r="DY50" s="1138"/>
      <c r="DZ50" s="1138"/>
      <c r="EA50" s="1138"/>
      <c r="EB50" s="1138"/>
      <c r="EC50" s="1138"/>
      <c r="ED50" s="1138"/>
      <c r="EE50" s="1138"/>
      <c r="EF50" s="1138"/>
      <c r="EG50" s="1138"/>
      <c r="EH50" s="1138"/>
      <c r="EI50" s="1138"/>
      <c r="EJ50" s="1138"/>
      <c r="EK50" s="1138"/>
      <c r="EL50" s="1138"/>
      <c r="EM50" s="1138"/>
      <c r="EN50" s="1138"/>
      <c r="EO50" s="1138"/>
      <c r="EP50" s="1138"/>
      <c r="EQ50" s="1138"/>
      <c r="ER50" s="1138"/>
      <c r="ES50" s="1138"/>
      <c r="ET50" s="1138"/>
      <c r="EU50" s="1138"/>
      <c r="EV50" s="1138"/>
      <c r="EW50" s="1138"/>
      <c r="EX50" s="1138"/>
      <c r="EY50" s="1138"/>
      <c r="EZ50" s="1138"/>
      <c r="FA50" s="1138"/>
      <c r="FB50" s="1138"/>
      <c r="FC50" s="1138"/>
      <c r="FD50" s="1138"/>
      <c r="FE50" s="1138"/>
      <c r="FF50" s="1138"/>
      <c r="FG50" s="1138"/>
      <c r="FH50" s="1138"/>
      <c r="FI50" s="1138"/>
      <c r="FJ50" s="1138"/>
      <c r="FK50" s="1138"/>
      <c r="FL50" s="1138"/>
      <c r="FM50" s="1138"/>
      <c r="FN50" s="1138"/>
      <c r="FO50" s="1138"/>
      <c r="FP50" s="1138"/>
      <c r="FQ50" s="1138"/>
      <c r="FR50" s="1138"/>
      <c r="FS50" s="1138"/>
      <c r="FT50" s="1138"/>
      <c r="FU50" s="1138"/>
      <c r="FV50" s="1138"/>
      <c r="FW50" s="1138"/>
      <c r="FX50" s="1138"/>
      <c r="FY50" s="1138"/>
      <c r="FZ50" s="1138"/>
      <c r="GA50" s="1138"/>
      <c r="GB50" s="1138"/>
      <c r="GC50" s="1138"/>
      <c r="GD50" s="1138"/>
      <c r="GE50" s="1138"/>
      <c r="GF50" s="1138"/>
      <c r="GG50" s="1138"/>
      <c r="GH50" s="1138"/>
      <c r="GI50" s="1138"/>
      <c r="GJ50" s="1138"/>
      <c r="GK50" s="1138"/>
      <c r="GL50" s="1138"/>
      <c r="GM50" s="1138"/>
      <c r="GN50" s="1138"/>
      <c r="GO50" s="1138"/>
      <c r="GP50" s="1138"/>
      <c r="GQ50" s="1138"/>
      <c r="GR50" s="1138"/>
      <c r="GS50" s="1138"/>
      <c r="GT50" s="1138"/>
      <c r="GU50" s="1138"/>
      <c r="GV50" s="1138"/>
      <c r="GW50" s="1138"/>
      <c r="GX50" s="1138"/>
      <c r="GY50" s="1138"/>
      <c r="GZ50" s="1138"/>
      <c r="HA50" s="1138"/>
      <c r="HB50" s="1138"/>
      <c r="HC50" s="1138"/>
      <c r="HD50" s="1138"/>
      <c r="HE50" s="1138"/>
      <c r="HF50" s="1138"/>
      <c r="HG50" s="1138"/>
      <c r="HH50" s="1138"/>
      <c r="HI50" s="1138"/>
      <c r="HJ50" s="1138"/>
      <c r="HK50" s="1138"/>
      <c r="HL50" s="1138"/>
      <c r="HM50" s="1138"/>
      <c r="HN50" s="1138"/>
      <c r="HO50" s="1138"/>
      <c r="HP50" s="1138"/>
      <c r="HQ50" s="1138"/>
      <c r="HR50" s="1138"/>
      <c r="HS50" s="1138"/>
      <c r="HT50" s="1138"/>
      <c r="HU50" s="1138"/>
      <c r="HV50" s="1138"/>
      <c r="HW50" s="1138"/>
      <c r="HX50" s="1138"/>
      <c r="HY50" s="1138"/>
      <c r="HZ50" s="1138"/>
      <c r="IA50" s="1138"/>
      <c r="IB50" s="1138"/>
      <c r="IC50" s="1138"/>
      <c r="ID50" s="1138"/>
      <c r="IE50" s="1138"/>
      <c r="IF50" s="1138"/>
      <c r="IG50" s="1138"/>
      <c r="IH50" s="1138"/>
      <c r="II50" s="1138"/>
      <c r="IJ50" s="1138"/>
      <c r="IK50" s="1138"/>
      <c r="IL50" s="1138"/>
      <c r="IM50" s="1138"/>
      <c r="IN50" s="1138"/>
      <c r="IO50" s="1138"/>
      <c r="IP50" s="1138"/>
      <c r="IQ50" s="1138"/>
      <c r="IR50" s="1138"/>
      <c r="IS50" s="1138"/>
      <c r="IT50" s="1138"/>
      <c r="IU50" s="1138"/>
      <c r="IV50" s="1138"/>
    </row>
    <row r="51" spans="1:256" ht="15.75">
      <c r="A51" s="1488"/>
      <c r="B51" s="1465"/>
      <c r="C51" s="1465"/>
    </row>
    <row r="52" spans="1:256" ht="18">
      <c r="A52" s="1490" t="s">
        <v>1475</v>
      </c>
      <c r="B52" s="1488"/>
      <c r="C52" s="1488"/>
    </row>
    <row r="53" spans="1:256">
      <c r="A53" s="1491" t="s">
        <v>2492</v>
      </c>
      <c r="B53" s="1496"/>
      <c r="C53" s="1496"/>
      <c r="D53" s="352"/>
    </row>
    <row r="54" spans="1:256">
      <c r="A54" s="1138" t="s">
        <v>749</v>
      </c>
      <c r="B54" s="1493" t="s">
        <v>2554</v>
      </c>
      <c r="C54" s="1495">
        <f>+'64'!I29</f>
        <v>976884</v>
      </c>
      <c r="D54" s="1493"/>
      <c r="E54" s="1138"/>
      <c r="F54" s="1138"/>
      <c r="G54" s="1138"/>
      <c r="H54" s="1138"/>
      <c r="I54" s="1138"/>
      <c r="J54" s="1138"/>
      <c r="K54" s="1138"/>
      <c r="L54" s="1138"/>
      <c r="M54" s="1138"/>
      <c r="N54" s="1138"/>
      <c r="O54" s="1138"/>
      <c r="P54" s="1138"/>
      <c r="Q54" s="1138"/>
      <c r="R54" s="1138"/>
      <c r="S54" s="1138"/>
      <c r="T54" s="1138"/>
      <c r="U54" s="1138"/>
      <c r="V54" s="1138"/>
      <c r="W54" s="1138"/>
      <c r="X54" s="1138"/>
      <c r="Y54" s="1138"/>
      <c r="Z54" s="1138"/>
      <c r="AA54" s="1138"/>
      <c r="AB54" s="1138"/>
      <c r="AC54" s="1138"/>
      <c r="AD54" s="1138"/>
      <c r="AE54" s="1138"/>
      <c r="AF54" s="1138"/>
      <c r="AG54" s="1138"/>
      <c r="AH54" s="1138"/>
      <c r="AI54" s="1138"/>
      <c r="AJ54" s="1138"/>
      <c r="AK54" s="1138"/>
      <c r="AL54" s="1138"/>
      <c r="AM54" s="1138"/>
      <c r="AN54" s="1138"/>
      <c r="AO54" s="1138"/>
      <c r="AP54" s="1138"/>
      <c r="AQ54" s="1138"/>
      <c r="AR54" s="1138"/>
      <c r="AS54" s="1138"/>
      <c r="AT54" s="1138"/>
      <c r="AU54" s="1138"/>
      <c r="AV54" s="1138"/>
      <c r="AW54" s="1138"/>
      <c r="AX54" s="1138"/>
      <c r="AY54" s="1138"/>
      <c r="AZ54" s="1138"/>
      <c r="BA54" s="1138"/>
      <c r="BB54" s="1138"/>
      <c r="BC54" s="1138"/>
      <c r="BD54" s="1138"/>
      <c r="BE54" s="1138"/>
      <c r="BF54" s="1138"/>
      <c r="BG54" s="1138"/>
      <c r="BH54" s="1138"/>
      <c r="BI54" s="1138"/>
      <c r="BJ54" s="1138"/>
      <c r="BK54" s="1138"/>
      <c r="BL54" s="1138"/>
      <c r="BM54" s="1138"/>
      <c r="BN54" s="1138"/>
      <c r="BO54" s="1138"/>
      <c r="BP54" s="1138"/>
      <c r="BQ54" s="1138"/>
      <c r="BR54" s="1138"/>
      <c r="BS54" s="1138"/>
      <c r="BT54" s="1138"/>
      <c r="BU54" s="1138"/>
      <c r="BV54" s="1138"/>
      <c r="BW54" s="1138"/>
      <c r="BX54" s="1138"/>
      <c r="BY54" s="1138"/>
      <c r="BZ54" s="1138"/>
      <c r="CA54" s="1138"/>
      <c r="CB54" s="1138"/>
      <c r="CC54" s="1138"/>
      <c r="CD54" s="1138"/>
      <c r="CE54" s="1138"/>
      <c r="CF54" s="1138"/>
      <c r="CG54" s="1138"/>
      <c r="CH54" s="1138"/>
      <c r="CI54" s="1138"/>
      <c r="CJ54" s="1138"/>
      <c r="CK54" s="1138"/>
      <c r="CL54" s="1138"/>
      <c r="CM54" s="1138"/>
      <c r="CN54" s="1138"/>
      <c r="CO54" s="1138"/>
      <c r="CP54" s="1138"/>
      <c r="CQ54" s="1138"/>
      <c r="CR54" s="1138"/>
      <c r="CS54" s="1138"/>
      <c r="CT54" s="1138"/>
      <c r="CU54" s="1138"/>
      <c r="CV54" s="1138"/>
      <c r="CW54" s="1138"/>
      <c r="CX54" s="1138"/>
      <c r="CY54" s="1138"/>
      <c r="CZ54" s="1138"/>
      <c r="DA54" s="1138"/>
      <c r="DB54" s="1138"/>
      <c r="DC54" s="1138"/>
      <c r="DD54" s="1138"/>
      <c r="DE54" s="1138"/>
      <c r="DF54" s="1138"/>
      <c r="DG54" s="1138"/>
      <c r="DH54" s="1138"/>
      <c r="DI54" s="1138"/>
      <c r="DJ54" s="1138"/>
      <c r="DK54" s="1138"/>
      <c r="DL54" s="1138"/>
      <c r="DM54" s="1138"/>
      <c r="DN54" s="1138"/>
      <c r="DO54" s="1138"/>
      <c r="DP54" s="1138"/>
      <c r="DQ54" s="1138"/>
      <c r="DR54" s="1138"/>
      <c r="DS54" s="1138"/>
      <c r="DT54" s="1138"/>
      <c r="DU54" s="1138"/>
      <c r="DV54" s="1138"/>
      <c r="DW54" s="1138"/>
      <c r="DX54" s="1138"/>
      <c r="DY54" s="1138"/>
      <c r="DZ54" s="1138"/>
      <c r="EA54" s="1138"/>
      <c r="EB54" s="1138"/>
      <c r="EC54" s="1138"/>
      <c r="ED54" s="1138"/>
      <c r="EE54" s="1138"/>
      <c r="EF54" s="1138"/>
      <c r="EG54" s="1138"/>
      <c r="EH54" s="1138"/>
      <c r="EI54" s="1138"/>
      <c r="EJ54" s="1138"/>
      <c r="EK54" s="1138"/>
      <c r="EL54" s="1138"/>
      <c r="EM54" s="1138"/>
      <c r="EN54" s="1138"/>
      <c r="EO54" s="1138"/>
      <c r="EP54" s="1138"/>
      <c r="EQ54" s="1138"/>
      <c r="ER54" s="1138"/>
      <c r="ES54" s="1138"/>
      <c r="ET54" s="1138"/>
      <c r="EU54" s="1138"/>
      <c r="EV54" s="1138"/>
      <c r="EW54" s="1138"/>
      <c r="EX54" s="1138"/>
      <c r="EY54" s="1138"/>
      <c r="EZ54" s="1138"/>
      <c r="FA54" s="1138"/>
      <c r="FB54" s="1138"/>
      <c r="FC54" s="1138"/>
      <c r="FD54" s="1138"/>
      <c r="FE54" s="1138"/>
      <c r="FF54" s="1138"/>
      <c r="FG54" s="1138"/>
      <c r="FH54" s="1138"/>
      <c r="FI54" s="1138"/>
      <c r="FJ54" s="1138"/>
      <c r="FK54" s="1138"/>
      <c r="FL54" s="1138"/>
      <c r="FM54" s="1138"/>
      <c r="FN54" s="1138"/>
      <c r="FO54" s="1138"/>
      <c r="FP54" s="1138"/>
      <c r="FQ54" s="1138"/>
      <c r="FR54" s="1138"/>
      <c r="FS54" s="1138"/>
      <c r="FT54" s="1138"/>
      <c r="FU54" s="1138"/>
      <c r="FV54" s="1138"/>
      <c r="FW54" s="1138"/>
      <c r="FX54" s="1138"/>
      <c r="FY54" s="1138"/>
      <c r="FZ54" s="1138"/>
      <c r="GA54" s="1138"/>
      <c r="GB54" s="1138"/>
      <c r="GC54" s="1138"/>
      <c r="GD54" s="1138"/>
      <c r="GE54" s="1138"/>
      <c r="GF54" s="1138"/>
      <c r="GG54" s="1138"/>
      <c r="GH54" s="1138"/>
      <c r="GI54" s="1138"/>
      <c r="GJ54" s="1138"/>
      <c r="GK54" s="1138"/>
      <c r="GL54" s="1138"/>
      <c r="GM54" s="1138"/>
      <c r="GN54" s="1138"/>
      <c r="GO54" s="1138"/>
      <c r="GP54" s="1138"/>
      <c r="GQ54" s="1138"/>
      <c r="GR54" s="1138"/>
      <c r="GS54" s="1138"/>
      <c r="GT54" s="1138"/>
      <c r="GU54" s="1138"/>
      <c r="GV54" s="1138"/>
      <c r="GW54" s="1138"/>
      <c r="GX54" s="1138"/>
      <c r="GY54" s="1138"/>
      <c r="GZ54" s="1138"/>
      <c r="HA54" s="1138"/>
      <c r="HB54" s="1138"/>
      <c r="HC54" s="1138"/>
      <c r="HD54" s="1138"/>
      <c r="HE54" s="1138"/>
      <c r="HF54" s="1138"/>
      <c r="HG54" s="1138"/>
      <c r="HH54" s="1138"/>
      <c r="HI54" s="1138"/>
      <c r="HJ54" s="1138"/>
      <c r="HK54" s="1138"/>
      <c r="HL54" s="1138"/>
      <c r="HM54" s="1138"/>
      <c r="HN54" s="1138"/>
      <c r="HO54" s="1138"/>
      <c r="HP54" s="1138"/>
      <c r="HQ54" s="1138"/>
      <c r="HR54" s="1138"/>
      <c r="HS54" s="1138"/>
      <c r="HT54" s="1138"/>
      <c r="HU54" s="1138"/>
      <c r="HV54" s="1138"/>
      <c r="HW54" s="1138"/>
      <c r="HX54" s="1138"/>
      <c r="HY54" s="1138"/>
      <c r="HZ54" s="1138"/>
      <c r="IA54" s="1138"/>
      <c r="IB54" s="1138"/>
      <c r="IC54" s="1138"/>
      <c r="ID54" s="1138"/>
      <c r="IE54" s="1138"/>
      <c r="IF54" s="1138"/>
      <c r="IG54" s="1138"/>
      <c r="IH54" s="1138"/>
      <c r="II54" s="1138"/>
      <c r="IJ54" s="1138"/>
      <c r="IK54" s="1138"/>
      <c r="IL54" s="1138"/>
      <c r="IM54" s="1138"/>
      <c r="IN54" s="1138"/>
      <c r="IO54" s="1138"/>
      <c r="IP54" s="1138"/>
      <c r="IQ54" s="1138"/>
      <c r="IR54" s="1138"/>
      <c r="IS54" s="1138"/>
      <c r="IT54" s="1138"/>
      <c r="IU54" s="1138"/>
      <c r="IV54" s="1138"/>
    </row>
    <row r="55" spans="1:256">
      <c r="A55" s="1138" t="s">
        <v>1957</v>
      </c>
      <c r="B55" s="1493" t="s">
        <v>2555</v>
      </c>
      <c r="C55" s="1495">
        <f>'64'!I31</f>
        <v>32516</v>
      </c>
      <c r="D55" s="1493"/>
      <c r="E55" s="1138"/>
      <c r="F55" s="1138"/>
      <c r="G55" s="1138"/>
      <c r="H55" s="1138"/>
      <c r="I55" s="1138"/>
      <c r="J55" s="1138"/>
      <c r="K55" s="1138"/>
      <c r="L55" s="1138"/>
      <c r="M55" s="1138"/>
      <c r="N55" s="1138"/>
      <c r="O55" s="1138"/>
      <c r="P55" s="1138"/>
      <c r="Q55" s="1138"/>
      <c r="R55" s="1138"/>
      <c r="S55" s="1138"/>
      <c r="T55" s="1138"/>
      <c r="U55" s="1138"/>
      <c r="V55" s="1138"/>
      <c r="W55" s="1138"/>
      <c r="X55" s="1138"/>
      <c r="Y55" s="1138"/>
      <c r="Z55" s="1138"/>
      <c r="AA55" s="1138"/>
      <c r="AB55" s="1138"/>
      <c r="AC55" s="1138"/>
      <c r="AD55" s="1138"/>
      <c r="AE55" s="1138"/>
      <c r="AF55" s="1138"/>
      <c r="AG55" s="1138"/>
      <c r="AH55" s="1138"/>
      <c r="AI55" s="1138"/>
      <c r="AJ55" s="1138"/>
      <c r="AK55" s="1138"/>
      <c r="AL55" s="1138"/>
      <c r="AM55" s="1138"/>
      <c r="AN55" s="1138"/>
      <c r="AO55" s="1138"/>
      <c r="AP55" s="1138"/>
      <c r="AQ55" s="1138"/>
      <c r="AR55" s="1138"/>
      <c r="AS55" s="1138"/>
      <c r="AT55" s="1138"/>
      <c r="AU55" s="1138"/>
      <c r="AV55" s="1138"/>
      <c r="AW55" s="1138"/>
      <c r="AX55" s="1138"/>
      <c r="AY55" s="1138"/>
      <c r="AZ55" s="1138"/>
      <c r="BA55" s="1138"/>
      <c r="BB55" s="1138"/>
      <c r="BC55" s="1138"/>
      <c r="BD55" s="1138"/>
      <c r="BE55" s="1138"/>
      <c r="BF55" s="1138"/>
      <c r="BG55" s="1138"/>
      <c r="BH55" s="1138"/>
      <c r="BI55" s="1138"/>
      <c r="BJ55" s="1138"/>
      <c r="BK55" s="1138"/>
      <c r="BL55" s="1138"/>
      <c r="BM55" s="1138"/>
      <c r="BN55" s="1138"/>
      <c r="BO55" s="1138"/>
      <c r="BP55" s="1138"/>
      <c r="BQ55" s="1138"/>
      <c r="BR55" s="1138"/>
      <c r="BS55" s="1138"/>
      <c r="BT55" s="1138"/>
      <c r="BU55" s="1138"/>
      <c r="BV55" s="1138"/>
      <c r="BW55" s="1138"/>
      <c r="BX55" s="1138"/>
      <c r="BY55" s="1138"/>
      <c r="BZ55" s="1138"/>
      <c r="CA55" s="1138"/>
      <c r="CB55" s="1138"/>
      <c r="CC55" s="1138"/>
      <c r="CD55" s="1138"/>
      <c r="CE55" s="1138"/>
      <c r="CF55" s="1138"/>
      <c r="CG55" s="1138"/>
      <c r="CH55" s="1138"/>
      <c r="CI55" s="1138"/>
      <c r="CJ55" s="1138"/>
      <c r="CK55" s="1138"/>
      <c r="CL55" s="1138"/>
      <c r="CM55" s="1138"/>
      <c r="CN55" s="1138"/>
      <c r="CO55" s="1138"/>
      <c r="CP55" s="1138"/>
      <c r="CQ55" s="1138"/>
      <c r="CR55" s="1138"/>
      <c r="CS55" s="1138"/>
      <c r="CT55" s="1138"/>
      <c r="CU55" s="1138"/>
      <c r="CV55" s="1138"/>
      <c r="CW55" s="1138"/>
      <c r="CX55" s="1138"/>
      <c r="CY55" s="1138"/>
      <c r="CZ55" s="1138"/>
      <c r="DA55" s="1138"/>
      <c r="DB55" s="1138"/>
      <c r="DC55" s="1138"/>
      <c r="DD55" s="1138"/>
      <c r="DE55" s="1138"/>
      <c r="DF55" s="1138"/>
      <c r="DG55" s="1138"/>
      <c r="DH55" s="1138"/>
      <c r="DI55" s="1138"/>
      <c r="DJ55" s="1138"/>
      <c r="DK55" s="1138"/>
      <c r="DL55" s="1138"/>
      <c r="DM55" s="1138"/>
      <c r="DN55" s="1138"/>
      <c r="DO55" s="1138"/>
      <c r="DP55" s="1138"/>
      <c r="DQ55" s="1138"/>
      <c r="DR55" s="1138"/>
      <c r="DS55" s="1138"/>
      <c r="DT55" s="1138"/>
      <c r="DU55" s="1138"/>
      <c r="DV55" s="1138"/>
      <c r="DW55" s="1138"/>
      <c r="DX55" s="1138"/>
      <c r="DY55" s="1138"/>
      <c r="DZ55" s="1138"/>
      <c r="EA55" s="1138"/>
      <c r="EB55" s="1138"/>
      <c r="EC55" s="1138"/>
      <c r="ED55" s="1138"/>
      <c r="EE55" s="1138"/>
      <c r="EF55" s="1138"/>
      <c r="EG55" s="1138"/>
      <c r="EH55" s="1138"/>
      <c r="EI55" s="1138"/>
      <c r="EJ55" s="1138"/>
      <c r="EK55" s="1138"/>
      <c r="EL55" s="1138"/>
      <c r="EM55" s="1138"/>
      <c r="EN55" s="1138"/>
      <c r="EO55" s="1138"/>
      <c r="EP55" s="1138"/>
      <c r="EQ55" s="1138"/>
      <c r="ER55" s="1138"/>
      <c r="ES55" s="1138"/>
      <c r="ET55" s="1138"/>
      <c r="EU55" s="1138"/>
      <c r="EV55" s="1138"/>
      <c r="EW55" s="1138"/>
      <c r="EX55" s="1138"/>
      <c r="EY55" s="1138"/>
      <c r="EZ55" s="1138"/>
      <c r="FA55" s="1138"/>
      <c r="FB55" s="1138"/>
      <c r="FC55" s="1138"/>
      <c r="FD55" s="1138"/>
      <c r="FE55" s="1138"/>
      <c r="FF55" s="1138"/>
      <c r="FG55" s="1138"/>
      <c r="FH55" s="1138"/>
      <c r="FI55" s="1138"/>
      <c r="FJ55" s="1138"/>
      <c r="FK55" s="1138"/>
      <c r="FL55" s="1138"/>
      <c r="FM55" s="1138"/>
      <c r="FN55" s="1138"/>
      <c r="FO55" s="1138"/>
      <c r="FP55" s="1138"/>
      <c r="FQ55" s="1138"/>
      <c r="FR55" s="1138"/>
      <c r="FS55" s="1138"/>
      <c r="FT55" s="1138"/>
      <c r="FU55" s="1138"/>
      <c r="FV55" s="1138"/>
      <c r="FW55" s="1138"/>
      <c r="FX55" s="1138"/>
      <c r="FY55" s="1138"/>
      <c r="FZ55" s="1138"/>
      <c r="GA55" s="1138"/>
      <c r="GB55" s="1138"/>
      <c r="GC55" s="1138"/>
      <c r="GD55" s="1138"/>
      <c r="GE55" s="1138"/>
      <c r="GF55" s="1138"/>
      <c r="GG55" s="1138"/>
      <c r="GH55" s="1138"/>
      <c r="GI55" s="1138"/>
      <c r="GJ55" s="1138"/>
      <c r="GK55" s="1138"/>
      <c r="GL55" s="1138"/>
      <c r="GM55" s="1138"/>
      <c r="GN55" s="1138"/>
      <c r="GO55" s="1138"/>
      <c r="GP55" s="1138"/>
      <c r="GQ55" s="1138"/>
      <c r="GR55" s="1138"/>
      <c r="GS55" s="1138"/>
      <c r="GT55" s="1138"/>
      <c r="GU55" s="1138"/>
      <c r="GV55" s="1138"/>
      <c r="GW55" s="1138"/>
      <c r="GX55" s="1138"/>
      <c r="GY55" s="1138"/>
      <c r="GZ55" s="1138"/>
      <c r="HA55" s="1138"/>
      <c r="HB55" s="1138"/>
      <c r="HC55" s="1138"/>
      <c r="HD55" s="1138"/>
      <c r="HE55" s="1138"/>
      <c r="HF55" s="1138"/>
      <c r="HG55" s="1138"/>
      <c r="HH55" s="1138"/>
      <c r="HI55" s="1138"/>
      <c r="HJ55" s="1138"/>
      <c r="HK55" s="1138"/>
      <c r="HL55" s="1138"/>
      <c r="HM55" s="1138"/>
      <c r="HN55" s="1138"/>
      <c r="HO55" s="1138"/>
      <c r="HP55" s="1138"/>
      <c r="HQ55" s="1138"/>
      <c r="HR55" s="1138"/>
      <c r="HS55" s="1138"/>
      <c r="HT55" s="1138"/>
      <c r="HU55" s="1138"/>
      <c r="HV55" s="1138"/>
      <c r="HW55" s="1138"/>
      <c r="HX55" s="1138"/>
      <c r="HY55" s="1138"/>
      <c r="HZ55" s="1138"/>
      <c r="IA55" s="1138"/>
      <c r="IB55" s="1138"/>
      <c r="IC55" s="1138"/>
      <c r="ID55" s="1138"/>
      <c r="IE55" s="1138"/>
      <c r="IF55" s="1138"/>
      <c r="IG55" s="1138"/>
      <c r="IH55" s="1138"/>
      <c r="II55" s="1138"/>
      <c r="IJ55" s="1138"/>
      <c r="IK55" s="1138"/>
      <c r="IL55" s="1138"/>
      <c r="IM55" s="1138"/>
      <c r="IN55" s="1138"/>
      <c r="IO55" s="1138"/>
      <c r="IP55" s="1138"/>
      <c r="IQ55" s="1138"/>
      <c r="IR55" s="1138"/>
      <c r="IS55" s="1138"/>
      <c r="IT55" s="1138"/>
      <c r="IU55" s="1138"/>
      <c r="IV55" s="1138"/>
    </row>
    <row r="56" spans="1:256">
      <c r="A56" s="1138" t="s">
        <v>1958</v>
      </c>
      <c r="B56" s="1493" t="s">
        <v>2556</v>
      </c>
      <c r="C56" s="1495">
        <f>'64'!I32</f>
        <v>3108</v>
      </c>
      <c r="D56" s="1493"/>
      <c r="E56" s="1138"/>
      <c r="F56" s="1138"/>
      <c r="G56" s="1138"/>
      <c r="H56" s="1138"/>
      <c r="I56" s="1138"/>
      <c r="J56" s="1138"/>
      <c r="K56" s="1138"/>
      <c r="L56" s="1138"/>
      <c r="M56" s="1138"/>
      <c r="N56" s="1138"/>
      <c r="O56" s="1138"/>
      <c r="P56" s="1138"/>
      <c r="Q56" s="1138"/>
      <c r="R56" s="1138"/>
      <c r="S56" s="1138"/>
      <c r="T56" s="1138"/>
      <c r="U56" s="1138"/>
      <c r="V56" s="1138"/>
      <c r="W56" s="1138"/>
      <c r="X56" s="1138"/>
      <c r="Y56" s="1138"/>
      <c r="Z56" s="1138"/>
      <c r="AA56" s="1138"/>
      <c r="AB56" s="1138"/>
      <c r="AC56" s="1138"/>
      <c r="AD56" s="1138"/>
      <c r="AE56" s="1138"/>
      <c r="AF56" s="1138"/>
      <c r="AG56" s="1138"/>
      <c r="AH56" s="1138"/>
      <c r="AI56" s="1138"/>
      <c r="AJ56" s="1138"/>
      <c r="AK56" s="1138"/>
      <c r="AL56" s="1138"/>
      <c r="AM56" s="1138"/>
      <c r="AN56" s="1138"/>
      <c r="AO56" s="1138"/>
      <c r="AP56" s="1138"/>
      <c r="AQ56" s="1138"/>
      <c r="AR56" s="1138"/>
      <c r="AS56" s="1138"/>
      <c r="AT56" s="1138"/>
      <c r="AU56" s="1138"/>
      <c r="AV56" s="1138"/>
      <c r="AW56" s="1138"/>
      <c r="AX56" s="1138"/>
      <c r="AY56" s="1138"/>
      <c r="AZ56" s="1138"/>
      <c r="BA56" s="1138"/>
      <c r="BB56" s="1138"/>
      <c r="BC56" s="1138"/>
      <c r="BD56" s="1138"/>
      <c r="BE56" s="1138"/>
      <c r="BF56" s="1138"/>
      <c r="BG56" s="1138"/>
      <c r="BH56" s="1138"/>
      <c r="BI56" s="1138"/>
      <c r="BJ56" s="1138"/>
      <c r="BK56" s="1138"/>
      <c r="BL56" s="1138"/>
      <c r="BM56" s="1138"/>
      <c r="BN56" s="1138"/>
      <c r="BO56" s="1138"/>
      <c r="BP56" s="1138"/>
      <c r="BQ56" s="1138"/>
      <c r="BR56" s="1138"/>
      <c r="BS56" s="1138"/>
      <c r="BT56" s="1138"/>
      <c r="BU56" s="1138"/>
      <c r="BV56" s="1138"/>
      <c r="BW56" s="1138"/>
      <c r="BX56" s="1138"/>
      <c r="BY56" s="1138"/>
      <c r="BZ56" s="1138"/>
      <c r="CA56" s="1138"/>
      <c r="CB56" s="1138"/>
      <c r="CC56" s="1138"/>
      <c r="CD56" s="1138"/>
      <c r="CE56" s="1138"/>
      <c r="CF56" s="1138"/>
      <c r="CG56" s="1138"/>
      <c r="CH56" s="1138"/>
      <c r="CI56" s="1138"/>
      <c r="CJ56" s="1138"/>
      <c r="CK56" s="1138"/>
      <c r="CL56" s="1138"/>
      <c r="CM56" s="1138"/>
      <c r="CN56" s="1138"/>
      <c r="CO56" s="1138"/>
      <c r="CP56" s="1138"/>
      <c r="CQ56" s="1138"/>
      <c r="CR56" s="1138"/>
      <c r="CS56" s="1138"/>
      <c r="CT56" s="1138"/>
      <c r="CU56" s="1138"/>
      <c r="CV56" s="1138"/>
      <c r="CW56" s="1138"/>
      <c r="CX56" s="1138"/>
      <c r="CY56" s="1138"/>
      <c r="CZ56" s="1138"/>
      <c r="DA56" s="1138"/>
      <c r="DB56" s="1138"/>
      <c r="DC56" s="1138"/>
      <c r="DD56" s="1138"/>
      <c r="DE56" s="1138"/>
      <c r="DF56" s="1138"/>
      <c r="DG56" s="1138"/>
      <c r="DH56" s="1138"/>
      <c r="DI56" s="1138"/>
      <c r="DJ56" s="1138"/>
      <c r="DK56" s="1138"/>
      <c r="DL56" s="1138"/>
      <c r="DM56" s="1138"/>
      <c r="DN56" s="1138"/>
      <c r="DO56" s="1138"/>
      <c r="DP56" s="1138"/>
      <c r="DQ56" s="1138"/>
      <c r="DR56" s="1138"/>
      <c r="DS56" s="1138"/>
      <c r="DT56" s="1138"/>
      <c r="DU56" s="1138"/>
      <c r="DV56" s="1138"/>
      <c r="DW56" s="1138"/>
      <c r="DX56" s="1138"/>
      <c r="DY56" s="1138"/>
      <c r="DZ56" s="1138"/>
      <c r="EA56" s="1138"/>
      <c r="EB56" s="1138"/>
      <c r="EC56" s="1138"/>
      <c r="ED56" s="1138"/>
      <c r="EE56" s="1138"/>
      <c r="EF56" s="1138"/>
      <c r="EG56" s="1138"/>
      <c r="EH56" s="1138"/>
      <c r="EI56" s="1138"/>
      <c r="EJ56" s="1138"/>
      <c r="EK56" s="1138"/>
      <c r="EL56" s="1138"/>
      <c r="EM56" s="1138"/>
      <c r="EN56" s="1138"/>
      <c r="EO56" s="1138"/>
      <c r="EP56" s="1138"/>
      <c r="EQ56" s="1138"/>
      <c r="ER56" s="1138"/>
      <c r="ES56" s="1138"/>
      <c r="ET56" s="1138"/>
      <c r="EU56" s="1138"/>
      <c r="EV56" s="1138"/>
      <c r="EW56" s="1138"/>
      <c r="EX56" s="1138"/>
      <c r="EY56" s="1138"/>
      <c r="EZ56" s="1138"/>
      <c r="FA56" s="1138"/>
      <c r="FB56" s="1138"/>
      <c r="FC56" s="1138"/>
      <c r="FD56" s="1138"/>
      <c r="FE56" s="1138"/>
      <c r="FF56" s="1138"/>
      <c r="FG56" s="1138"/>
      <c r="FH56" s="1138"/>
      <c r="FI56" s="1138"/>
      <c r="FJ56" s="1138"/>
      <c r="FK56" s="1138"/>
      <c r="FL56" s="1138"/>
      <c r="FM56" s="1138"/>
      <c r="FN56" s="1138"/>
      <c r="FO56" s="1138"/>
      <c r="FP56" s="1138"/>
      <c r="FQ56" s="1138"/>
      <c r="FR56" s="1138"/>
      <c r="FS56" s="1138"/>
      <c r="FT56" s="1138"/>
      <c r="FU56" s="1138"/>
      <c r="FV56" s="1138"/>
      <c r="FW56" s="1138"/>
      <c r="FX56" s="1138"/>
      <c r="FY56" s="1138"/>
      <c r="FZ56" s="1138"/>
      <c r="GA56" s="1138"/>
      <c r="GB56" s="1138"/>
      <c r="GC56" s="1138"/>
      <c r="GD56" s="1138"/>
      <c r="GE56" s="1138"/>
      <c r="GF56" s="1138"/>
      <c r="GG56" s="1138"/>
      <c r="GH56" s="1138"/>
      <c r="GI56" s="1138"/>
      <c r="GJ56" s="1138"/>
      <c r="GK56" s="1138"/>
      <c r="GL56" s="1138"/>
      <c r="GM56" s="1138"/>
      <c r="GN56" s="1138"/>
      <c r="GO56" s="1138"/>
      <c r="GP56" s="1138"/>
      <c r="GQ56" s="1138"/>
      <c r="GR56" s="1138"/>
      <c r="GS56" s="1138"/>
      <c r="GT56" s="1138"/>
      <c r="GU56" s="1138"/>
      <c r="GV56" s="1138"/>
      <c r="GW56" s="1138"/>
      <c r="GX56" s="1138"/>
      <c r="GY56" s="1138"/>
      <c r="GZ56" s="1138"/>
      <c r="HA56" s="1138"/>
      <c r="HB56" s="1138"/>
      <c r="HC56" s="1138"/>
      <c r="HD56" s="1138"/>
      <c r="HE56" s="1138"/>
      <c r="HF56" s="1138"/>
      <c r="HG56" s="1138"/>
      <c r="HH56" s="1138"/>
      <c r="HI56" s="1138"/>
      <c r="HJ56" s="1138"/>
      <c r="HK56" s="1138"/>
      <c r="HL56" s="1138"/>
      <c r="HM56" s="1138"/>
      <c r="HN56" s="1138"/>
      <c r="HO56" s="1138"/>
      <c r="HP56" s="1138"/>
      <c r="HQ56" s="1138"/>
      <c r="HR56" s="1138"/>
      <c r="HS56" s="1138"/>
      <c r="HT56" s="1138"/>
      <c r="HU56" s="1138"/>
      <c r="HV56" s="1138"/>
      <c r="HW56" s="1138"/>
      <c r="HX56" s="1138"/>
      <c r="HY56" s="1138"/>
      <c r="HZ56" s="1138"/>
      <c r="IA56" s="1138"/>
      <c r="IB56" s="1138"/>
      <c r="IC56" s="1138"/>
      <c r="ID56" s="1138"/>
      <c r="IE56" s="1138"/>
      <c r="IF56" s="1138"/>
      <c r="IG56" s="1138"/>
      <c r="IH56" s="1138"/>
      <c r="II56" s="1138"/>
      <c r="IJ56" s="1138"/>
      <c r="IK56" s="1138"/>
      <c r="IL56" s="1138"/>
      <c r="IM56" s="1138"/>
      <c r="IN56" s="1138"/>
      <c r="IO56" s="1138"/>
      <c r="IP56" s="1138"/>
      <c r="IQ56" s="1138"/>
      <c r="IR56" s="1138"/>
      <c r="IS56" s="1138"/>
      <c r="IT56" s="1138"/>
      <c r="IU56" s="1138"/>
      <c r="IV56" s="1138"/>
    </row>
    <row r="57" spans="1:256">
      <c r="A57" s="1138" t="s">
        <v>1476</v>
      </c>
      <c r="B57" s="1493" t="s">
        <v>2557</v>
      </c>
      <c r="C57" s="1495">
        <f>'64'!I33+'64'!I34</f>
        <v>4075</v>
      </c>
      <c r="D57" s="1493"/>
      <c r="E57" s="1138"/>
      <c r="F57" s="1138"/>
      <c r="G57" s="1138"/>
      <c r="H57" s="1138"/>
      <c r="I57" s="1138"/>
      <c r="J57" s="1138"/>
      <c r="K57" s="1138"/>
      <c r="L57" s="1138"/>
      <c r="M57" s="1138"/>
      <c r="N57" s="1138"/>
      <c r="O57" s="1138"/>
      <c r="P57" s="1138"/>
      <c r="Q57" s="1138"/>
      <c r="R57" s="1138"/>
      <c r="S57" s="1138"/>
      <c r="T57" s="1138"/>
      <c r="U57" s="1138"/>
      <c r="V57" s="1138"/>
      <c r="W57" s="1138"/>
      <c r="X57" s="1138"/>
      <c r="Y57" s="1138"/>
      <c r="Z57" s="1138"/>
      <c r="AA57" s="1138"/>
      <c r="AB57" s="1138"/>
      <c r="AC57" s="1138"/>
      <c r="AD57" s="1138"/>
      <c r="AE57" s="1138"/>
      <c r="AF57" s="1138"/>
      <c r="AG57" s="1138"/>
      <c r="AH57" s="1138"/>
      <c r="AI57" s="1138"/>
      <c r="AJ57" s="1138"/>
      <c r="AK57" s="1138"/>
      <c r="AL57" s="1138"/>
      <c r="AM57" s="1138"/>
      <c r="AN57" s="1138"/>
      <c r="AO57" s="1138"/>
      <c r="AP57" s="1138"/>
      <c r="AQ57" s="1138"/>
      <c r="AR57" s="1138"/>
      <c r="AS57" s="1138"/>
      <c r="AT57" s="1138"/>
      <c r="AU57" s="1138"/>
      <c r="AV57" s="1138"/>
      <c r="AW57" s="1138"/>
      <c r="AX57" s="1138"/>
      <c r="AY57" s="1138"/>
      <c r="AZ57" s="1138"/>
      <c r="BA57" s="1138"/>
      <c r="BB57" s="1138"/>
      <c r="BC57" s="1138"/>
      <c r="BD57" s="1138"/>
      <c r="BE57" s="1138"/>
      <c r="BF57" s="1138"/>
      <c r="BG57" s="1138"/>
      <c r="BH57" s="1138"/>
      <c r="BI57" s="1138"/>
      <c r="BJ57" s="1138"/>
      <c r="BK57" s="1138"/>
      <c r="BL57" s="1138"/>
      <c r="BM57" s="1138"/>
      <c r="BN57" s="1138"/>
      <c r="BO57" s="1138"/>
      <c r="BP57" s="1138"/>
      <c r="BQ57" s="1138"/>
      <c r="BR57" s="1138"/>
      <c r="BS57" s="1138"/>
      <c r="BT57" s="1138"/>
      <c r="BU57" s="1138"/>
      <c r="BV57" s="1138"/>
      <c r="BW57" s="1138"/>
      <c r="BX57" s="1138"/>
      <c r="BY57" s="1138"/>
      <c r="BZ57" s="1138"/>
      <c r="CA57" s="1138"/>
      <c r="CB57" s="1138"/>
      <c r="CC57" s="1138"/>
      <c r="CD57" s="1138"/>
      <c r="CE57" s="1138"/>
      <c r="CF57" s="1138"/>
      <c r="CG57" s="1138"/>
      <c r="CH57" s="1138"/>
      <c r="CI57" s="1138"/>
      <c r="CJ57" s="1138"/>
      <c r="CK57" s="1138"/>
      <c r="CL57" s="1138"/>
      <c r="CM57" s="1138"/>
      <c r="CN57" s="1138"/>
      <c r="CO57" s="1138"/>
      <c r="CP57" s="1138"/>
      <c r="CQ57" s="1138"/>
      <c r="CR57" s="1138"/>
      <c r="CS57" s="1138"/>
      <c r="CT57" s="1138"/>
      <c r="CU57" s="1138"/>
      <c r="CV57" s="1138"/>
      <c r="CW57" s="1138"/>
      <c r="CX57" s="1138"/>
      <c r="CY57" s="1138"/>
      <c r="CZ57" s="1138"/>
      <c r="DA57" s="1138"/>
      <c r="DB57" s="1138"/>
      <c r="DC57" s="1138"/>
      <c r="DD57" s="1138"/>
      <c r="DE57" s="1138"/>
      <c r="DF57" s="1138"/>
      <c r="DG57" s="1138"/>
      <c r="DH57" s="1138"/>
      <c r="DI57" s="1138"/>
      <c r="DJ57" s="1138"/>
      <c r="DK57" s="1138"/>
      <c r="DL57" s="1138"/>
      <c r="DM57" s="1138"/>
      <c r="DN57" s="1138"/>
      <c r="DO57" s="1138"/>
      <c r="DP57" s="1138"/>
      <c r="DQ57" s="1138"/>
      <c r="DR57" s="1138"/>
      <c r="DS57" s="1138"/>
      <c r="DT57" s="1138"/>
      <c r="DU57" s="1138"/>
      <c r="DV57" s="1138"/>
      <c r="DW57" s="1138"/>
      <c r="DX57" s="1138"/>
      <c r="DY57" s="1138"/>
      <c r="DZ57" s="1138"/>
      <c r="EA57" s="1138"/>
      <c r="EB57" s="1138"/>
      <c r="EC57" s="1138"/>
      <c r="ED57" s="1138"/>
      <c r="EE57" s="1138"/>
      <c r="EF57" s="1138"/>
      <c r="EG57" s="1138"/>
      <c r="EH57" s="1138"/>
      <c r="EI57" s="1138"/>
      <c r="EJ57" s="1138"/>
      <c r="EK57" s="1138"/>
      <c r="EL57" s="1138"/>
      <c r="EM57" s="1138"/>
      <c r="EN57" s="1138"/>
      <c r="EO57" s="1138"/>
      <c r="EP57" s="1138"/>
      <c r="EQ57" s="1138"/>
      <c r="ER57" s="1138"/>
      <c r="ES57" s="1138"/>
      <c r="ET57" s="1138"/>
      <c r="EU57" s="1138"/>
      <c r="EV57" s="1138"/>
      <c r="EW57" s="1138"/>
      <c r="EX57" s="1138"/>
      <c r="EY57" s="1138"/>
      <c r="EZ57" s="1138"/>
      <c r="FA57" s="1138"/>
      <c r="FB57" s="1138"/>
      <c r="FC57" s="1138"/>
      <c r="FD57" s="1138"/>
      <c r="FE57" s="1138"/>
      <c r="FF57" s="1138"/>
      <c r="FG57" s="1138"/>
      <c r="FH57" s="1138"/>
      <c r="FI57" s="1138"/>
      <c r="FJ57" s="1138"/>
      <c r="FK57" s="1138"/>
      <c r="FL57" s="1138"/>
      <c r="FM57" s="1138"/>
      <c r="FN57" s="1138"/>
      <c r="FO57" s="1138"/>
      <c r="FP57" s="1138"/>
      <c r="FQ57" s="1138"/>
      <c r="FR57" s="1138"/>
      <c r="FS57" s="1138"/>
      <c r="FT57" s="1138"/>
      <c r="FU57" s="1138"/>
      <c r="FV57" s="1138"/>
      <c r="FW57" s="1138"/>
      <c r="FX57" s="1138"/>
      <c r="FY57" s="1138"/>
      <c r="FZ57" s="1138"/>
      <c r="GA57" s="1138"/>
      <c r="GB57" s="1138"/>
      <c r="GC57" s="1138"/>
      <c r="GD57" s="1138"/>
      <c r="GE57" s="1138"/>
      <c r="GF57" s="1138"/>
      <c r="GG57" s="1138"/>
      <c r="GH57" s="1138"/>
      <c r="GI57" s="1138"/>
      <c r="GJ57" s="1138"/>
      <c r="GK57" s="1138"/>
      <c r="GL57" s="1138"/>
      <c r="GM57" s="1138"/>
      <c r="GN57" s="1138"/>
      <c r="GO57" s="1138"/>
      <c r="GP57" s="1138"/>
      <c r="GQ57" s="1138"/>
      <c r="GR57" s="1138"/>
      <c r="GS57" s="1138"/>
      <c r="GT57" s="1138"/>
      <c r="GU57" s="1138"/>
      <c r="GV57" s="1138"/>
      <c r="GW57" s="1138"/>
      <c r="GX57" s="1138"/>
      <c r="GY57" s="1138"/>
      <c r="GZ57" s="1138"/>
      <c r="HA57" s="1138"/>
      <c r="HB57" s="1138"/>
      <c r="HC57" s="1138"/>
      <c r="HD57" s="1138"/>
      <c r="HE57" s="1138"/>
      <c r="HF57" s="1138"/>
      <c r="HG57" s="1138"/>
      <c r="HH57" s="1138"/>
      <c r="HI57" s="1138"/>
      <c r="HJ57" s="1138"/>
      <c r="HK57" s="1138"/>
      <c r="HL57" s="1138"/>
      <c r="HM57" s="1138"/>
      <c r="HN57" s="1138"/>
      <c r="HO57" s="1138"/>
      <c r="HP57" s="1138"/>
      <c r="HQ57" s="1138"/>
      <c r="HR57" s="1138"/>
      <c r="HS57" s="1138"/>
      <c r="HT57" s="1138"/>
      <c r="HU57" s="1138"/>
      <c r="HV57" s="1138"/>
      <c r="HW57" s="1138"/>
      <c r="HX57" s="1138"/>
      <c r="HY57" s="1138"/>
      <c r="HZ57" s="1138"/>
      <c r="IA57" s="1138"/>
      <c r="IB57" s="1138"/>
      <c r="IC57" s="1138"/>
      <c r="ID57" s="1138"/>
      <c r="IE57" s="1138"/>
      <c r="IF57" s="1138"/>
      <c r="IG57" s="1138"/>
      <c r="IH57" s="1138"/>
      <c r="II57" s="1138"/>
      <c r="IJ57" s="1138"/>
      <c r="IK57" s="1138"/>
      <c r="IL57" s="1138"/>
      <c r="IM57" s="1138"/>
      <c r="IN57" s="1138"/>
      <c r="IO57" s="1138"/>
      <c r="IP57" s="1138"/>
      <c r="IQ57" s="1138"/>
      <c r="IR57" s="1138"/>
      <c r="IS57" s="1138"/>
      <c r="IT57" s="1138"/>
      <c r="IU57" s="1138"/>
      <c r="IV57" s="1138"/>
    </row>
    <row r="58" spans="1:256">
      <c r="A58" s="1138" t="s">
        <v>1477</v>
      </c>
      <c r="B58" s="1493" t="s">
        <v>803</v>
      </c>
      <c r="C58" s="1495">
        <f>SUM(C54:C57)</f>
        <v>1016583</v>
      </c>
      <c r="D58" s="1493"/>
      <c r="E58" s="1138"/>
      <c r="F58" s="1138"/>
      <c r="G58" s="1138"/>
      <c r="H58" s="1138"/>
      <c r="I58" s="1138"/>
      <c r="J58" s="1138"/>
      <c r="K58" s="1138"/>
      <c r="L58" s="1138"/>
      <c r="M58" s="1138"/>
      <c r="N58" s="1138"/>
      <c r="O58" s="1138"/>
      <c r="P58" s="1138"/>
      <c r="Q58" s="1138"/>
      <c r="R58" s="1138"/>
      <c r="S58" s="1138"/>
      <c r="T58" s="1138"/>
      <c r="U58" s="1138"/>
      <c r="V58" s="1138"/>
      <c r="W58" s="1138"/>
      <c r="X58" s="1138"/>
      <c r="Y58" s="1138"/>
      <c r="Z58" s="1138"/>
      <c r="AA58" s="1138"/>
      <c r="AB58" s="1138"/>
      <c r="AC58" s="1138"/>
      <c r="AD58" s="1138"/>
      <c r="AE58" s="1138"/>
      <c r="AF58" s="1138"/>
      <c r="AG58" s="1138"/>
      <c r="AH58" s="1138"/>
      <c r="AI58" s="1138"/>
      <c r="AJ58" s="1138"/>
      <c r="AK58" s="1138"/>
      <c r="AL58" s="1138"/>
      <c r="AM58" s="1138"/>
      <c r="AN58" s="1138"/>
      <c r="AO58" s="1138"/>
      <c r="AP58" s="1138"/>
      <c r="AQ58" s="1138"/>
      <c r="AR58" s="1138"/>
      <c r="AS58" s="1138"/>
      <c r="AT58" s="1138"/>
      <c r="AU58" s="1138"/>
      <c r="AV58" s="1138"/>
      <c r="AW58" s="1138"/>
      <c r="AX58" s="1138"/>
      <c r="AY58" s="1138"/>
      <c r="AZ58" s="1138"/>
      <c r="BA58" s="1138"/>
      <c r="BB58" s="1138"/>
      <c r="BC58" s="1138"/>
      <c r="BD58" s="1138"/>
      <c r="BE58" s="1138"/>
      <c r="BF58" s="1138"/>
      <c r="BG58" s="1138"/>
      <c r="BH58" s="1138"/>
      <c r="BI58" s="1138"/>
      <c r="BJ58" s="1138"/>
      <c r="BK58" s="1138"/>
      <c r="BL58" s="1138"/>
      <c r="BM58" s="1138"/>
      <c r="BN58" s="1138"/>
      <c r="BO58" s="1138"/>
      <c r="BP58" s="1138"/>
      <c r="BQ58" s="1138"/>
      <c r="BR58" s="1138"/>
      <c r="BS58" s="1138"/>
      <c r="BT58" s="1138"/>
      <c r="BU58" s="1138"/>
      <c r="BV58" s="1138"/>
      <c r="BW58" s="1138"/>
      <c r="BX58" s="1138"/>
      <c r="BY58" s="1138"/>
      <c r="BZ58" s="1138"/>
      <c r="CA58" s="1138"/>
      <c r="CB58" s="1138"/>
      <c r="CC58" s="1138"/>
      <c r="CD58" s="1138"/>
      <c r="CE58" s="1138"/>
      <c r="CF58" s="1138"/>
      <c r="CG58" s="1138"/>
      <c r="CH58" s="1138"/>
      <c r="CI58" s="1138"/>
      <c r="CJ58" s="1138"/>
      <c r="CK58" s="1138"/>
      <c r="CL58" s="1138"/>
      <c r="CM58" s="1138"/>
      <c r="CN58" s="1138"/>
      <c r="CO58" s="1138"/>
      <c r="CP58" s="1138"/>
      <c r="CQ58" s="1138"/>
      <c r="CR58" s="1138"/>
      <c r="CS58" s="1138"/>
      <c r="CT58" s="1138"/>
      <c r="CU58" s="1138"/>
      <c r="CV58" s="1138"/>
      <c r="CW58" s="1138"/>
      <c r="CX58" s="1138"/>
      <c r="CY58" s="1138"/>
      <c r="CZ58" s="1138"/>
      <c r="DA58" s="1138"/>
      <c r="DB58" s="1138"/>
      <c r="DC58" s="1138"/>
      <c r="DD58" s="1138"/>
      <c r="DE58" s="1138"/>
      <c r="DF58" s="1138"/>
      <c r="DG58" s="1138"/>
      <c r="DH58" s="1138"/>
      <c r="DI58" s="1138"/>
      <c r="DJ58" s="1138"/>
      <c r="DK58" s="1138"/>
      <c r="DL58" s="1138"/>
      <c r="DM58" s="1138"/>
      <c r="DN58" s="1138"/>
      <c r="DO58" s="1138"/>
      <c r="DP58" s="1138"/>
      <c r="DQ58" s="1138"/>
      <c r="DR58" s="1138"/>
      <c r="DS58" s="1138"/>
      <c r="DT58" s="1138"/>
      <c r="DU58" s="1138"/>
      <c r="DV58" s="1138"/>
      <c r="DW58" s="1138"/>
      <c r="DX58" s="1138"/>
      <c r="DY58" s="1138"/>
      <c r="DZ58" s="1138"/>
      <c r="EA58" s="1138"/>
      <c r="EB58" s="1138"/>
      <c r="EC58" s="1138"/>
      <c r="ED58" s="1138"/>
      <c r="EE58" s="1138"/>
      <c r="EF58" s="1138"/>
      <c r="EG58" s="1138"/>
      <c r="EH58" s="1138"/>
      <c r="EI58" s="1138"/>
      <c r="EJ58" s="1138"/>
      <c r="EK58" s="1138"/>
      <c r="EL58" s="1138"/>
      <c r="EM58" s="1138"/>
      <c r="EN58" s="1138"/>
      <c r="EO58" s="1138"/>
      <c r="EP58" s="1138"/>
      <c r="EQ58" s="1138"/>
      <c r="ER58" s="1138"/>
      <c r="ES58" s="1138"/>
      <c r="ET58" s="1138"/>
      <c r="EU58" s="1138"/>
      <c r="EV58" s="1138"/>
      <c r="EW58" s="1138"/>
      <c r="EX58" s="1138"/>
      <c r="EY58" s="1138"/>
      <c r="EZ58" s="1138"/>
      <c r="FA58" s="1138"/>
      <c r="FB58" s="1138"/>
      <c r="FC58" s="1138"/>
      <c r="FD58" s="1138"/>
      <c r="FE58" s="1138"/>
      <c r="FF58" s="1138"/>
      <c r="FG58" s="1138"/>
      <c r="FH58" s="1138"/>
      <c r="FI58" s="1138"/>
      <c r="FJ58" s="1138"/>
      <c r="FK58" s="1138"/>
      <c r="FL58" s="1138"/>
      <c r="FM58" s="1138"/>
      <c r="FN58" s="1138"/>
      <c r="FO58" s="1138"/>
      <c r="FP58" s="1138"/>
      <c r="FQ58" s="1138"/>
      <c r="FR58" s="1138"/>
      <c r="FS58" s="1138"/>
      <c r="FT58" s="1138"/>
      <c r="FU58" s="1138"/>
      <c r="FV58" s="1138"/>
      <c r="FW58" s="1138"/>
      <c r="FX58" s="1138"/>
      <c r="FY58" s="1138"/>
      <c r="FZ58" s="1138"/>
      <c r="GA58" s="1138"/>
      <c r="GB58" s="1138"/>
      <c r="GC58" s="1138"/>
      <c r="GD58" s="1138"/>
      <c r="GE58" s="1138"/>
      <c r="GF58" s="1138"/>
      <c r="GG58" s="1138"/>
      <c r="GH58" s="1138"/>
      <c r="GI58" s="1138"/>
      <c r="GJ58" s="1138"/>
      <c r="GK58" s="1138"/>
      <c r="GL58" s="1138"/>
      <c r="GM58" s="1138"/>
      <c r="GN58" s="1138"/>
      <c r="GO58" s="1138"/>
      <c r="GP58" s="1138"/>
      <c r="GQ58" s="1138"/>
      <c r="GR58" s="1138"/>
      <c r="GS58" s="1138"/>
      <c r="GT58" s="1138"/>
      <c r="GU58" s="1138"/>
      <c r="GV58" s="1138"/>
      <c r="GW58" s="1138"/>
      <c r="GX58" s="1138"/>
      <c r="GY58" s="1138"/>
      <c r="GZ58" s="1138"/>
      <c r="HA58" s="1138"/>
      <c r="HB58" s="1138"/>
      <c r="HC58" s="1138"/>
      <c r="HD58" s="1138"/>
      <c r="HE58" s="1138"/>
      <c r="HF58" s="1138"/>
      <c r="HG58" s="1138"/>
      <c r="HH58" s="1138"/>
      <c r="HI58" s="1138"/>
      <c r="HJ58" s="1138"/>
      <c r="HK58" s="1138"/>
      <c r="HL58" s="1138"/>
      <c r="HM58" s="1138"/>
      <c r="HN58" s="1138"/>
      <c r="HO58" s="1138"/>
      <c r="HP58" s="1138"/>
      <c r="HQ58" s="1138"/>
      <c r="HR58" s="1138"/>
      <c r="HS58" s="1138"/>
      <c r="HT58" s="1138"/>
      <c r="HU58" s="1138"/>
      <c r="HV58" s="1138"/>
      <c r="HW58" s="1138"/>
      <c r="HX58" s="1138"/>
      <c r="HY58" s="1138"/>
      <c r="HZ58" s="1138"/>
      <c r="IA58" s="1138"/>
      <c r="IB58" s="1138"/>
      <c r="IC58" s="1138"/>
      <c r="ID58" s="1138"/>
      <c r="IE58" s="1138"/>
      <c r="IF58" s="1138"/>
      <c r="IG58" s="1138"/>
      <c r="IH58" s="1138"/>
      <c r="II58" s="1138"/>
      <c r="IJ58" s="1138"/>
      <c r="IK58" s="1138"/>
      <c r="IL58" s="1138"/>
      <c r="IM58" s="1138"/>
      <c r="IN58" s="1138"/>
      <c r="IO58" s="1138"/>
      <c r="IP58" s="1138"/>
      <c r="IQ58" s="1138"/>
      <c r="IR58" s="1138"/>
      <c r="IS58" s="1138"/>
      <c r="IT58" s="1138"/>
      <c r="IU58" s="1138"/>
      <c r="IV58" s="1138"/>
    </row>
    <row r="59" spans="1:256">
      <c r="A59" s="1138" t="s">
        <v>1478</v>
      </c>
      <c r="B59" s="1493" t="s">
        <v>2558</v>
      </c>
      <c r="C59" s="1495">
        <f>'64'!I36</f>
        <v>9</v>
      </c>
      <c r="D59" s="1493"/>
      <c r="E59" s="1138"/>
      <c r="F59" s="1138"/>
      <c r="G59" s="1138"/>
      <c r="H59" s="1138"/>
      <c r="I59" s="1138"/>
      <c r="J59" s="1138"/>
      <c r="K59" s="1138"/>
      <c r="L59" s="1138"/>
      <c r="M59" s="1138"/>
      <c r="N59" s="1138"/>
      <c r="O59" s="1138"/>
      <c r="P59" s="1138"/>
      <c r="Q59" s="1138"/>
      <c r="R59" s="1138"/>
      <c r="S59" s="1138"/>
      <c r="T59" s="1138"/>
      <c r="U59" s="1138"/>
      <c r="V59" s="1138"/>
      <c r="W59" s="1138"/>
      <c r="X59" s="1138"/>
      <c r="Y59" s="1138"/>
      <c r="Z59" s="1138"/>
      <c r="AA59" s="1138"/>
      <c r="AB59" s="1138"/>
      <c r="AC59" s="1138"/>
      <c r="AD59" s="1138"/>
      <c r="AE59" s="1138"/>
      <c r="AF59" s="1138"/>
      <c r="AG59" s="1138"/>
      <c r="AH59" s="1138"/>
      <c r="AI59" s="1138"/>
      <c r="AJ59" s="1138"/>
      <c r="AK59" s="1138"/>
      <c r="AL59" s="1138"/>
      <c r="AM59" s="1138"/>
      <c r="AN59" s="1138"/>
      <c r="AO59" s="1138"/>
      <c r="AP59" s="1138"/>
      <c r="AQ59" s="1138"/>
      <c r="AR59" s="1138"/>
      <c r="AS59" s="1138"/>
      <c r="AT59" s="1138"/>
      <c r="AU59" s="1138"/>
      <c r="AV59" s="1138"/>
      <c r="AW59" s="1138"/>
      <c r="AX59" s="1138"/>
      <c r="AY59" s="1138"/>
      <c r="AZ59" s="1138"/>
      <c r="BA59" s="1138"/>
      <c r="BB59" s="1138"/>
      <c r="BC59" s="1138"/>
      <c r="BD59" s="1138"/>
      <c r="BE59" s="1138"/>
      <c r="BF59" s="1138"/>
      <c r="BG59" s="1138"/>
      <c r="BH59" s="1138"/>
      <c r="BI59" s="1138"/>
      <c r="BJ59" s="1138"/>
      <c r="BK59" s="1138"/>
      <c r="BL59" s="1138"/>
      <c r="BM59" s="1138"/>
      <c r="BN59" s="1138"/>
      <c r="BO59" s="1138"/>
      <c r="BP59" s="1138"/>
      <c r="BQ59" s="1138"/>
      <c r="BR59" s="1138"/>
      <c r="BS59" s="1138"/>
      <c r="BT59" s="1138"/>
      <c r="BU59" s="1138"/>
      <c r="BV59" s="1138"/>
      <c r="BW59" s="1138"/>
      <c r="BX59" s="1138"/>
      <c r="BY59" s="1138"/>
      <c r="BZ59" s="1138"/>
      <c r="CA59" s="1138"/>
      <c r="CB59" s="1138"/>
      <c r="CC59" s="1138"/>
      <c r="CD59" s="1138"/>
      <c r="CE59" s="1138"/>
      <c r="CF59" s="1138"/>
      <c r="CG59" s="1138"/>
      <c r="CH59" s="1138"/>
      <c r="CI59" s="1138"/>
      <c r="CJ59" s="1138"/>
      <c r="CK59" s="1138"/>
      <c r="CL59" s="1138"/>
      <c r="CM59" s="1138"/>
      <c r="CN59" s="1138"/>
      <c r="CO59" s="1138"/>
      <c r="CP59" s="1138"/>
      <c r="CQ59" s="1138"/>
      <c r="CR59" s="1138"/>
      <c r="CS59" s="1138"/>
      <c r="CT59" s="1138"/>
      <c r="CU59" s="1138"/>
      <c r="CV59" s="1138"/>
      <c r="CW59" s="1138"/>
      <c r="CX59" s="1138"/>
      <c r="CY59" s="1138"/>
      <c r="CZ59" s="1138"/>
      <c r="DA59" s="1138"/>
      <c r="DB59" s="1138"/>
      <c r="DC59" s="1138"/>
      <c r="DD59" s="1138"/>
      <c r="DE59" s="1138"/>
      <c r="DF59" s="1138"/>
      <c r="DG59" s="1138"/>
      <c r="DH59" s="1138"/>
      <c r="DI59" s="1138"/>
      <c r="DJ59" s="1138"/>
      <c r="DK59" s="1138"/>
      <c r="DL59" s="1138"/>
      <c r="DM59" s="1138"/>
      <c r="DN59" s="1138"/>
      <c r="DO59" s="1138"/>
      <c r="DP59" s="1138"/>
      <c r="DQ59" s="1138"/>
      <c r="DR59" s="1138"/>
      <c r="DS59" s="1138"/>
      <c r="DT59" s="1138"/>
      <c r="DU59" s="1138"/>
      <c r="DV59" s="1138"/>
      <c r="DW59" s="1138"/>
      <c r="DX59" s="1138"/>
      <c r="DY59" s="1138"/>
      <c r="DZ59" s="1138"/>
      <c r="EA59" s="1138"/>
      <c r="EB59" s="1138"/>
      <c r="EC59" s="1138"/>
      <c r="ED59" s="1138"/>
      <c r="EE59" s="1138"/>
      <c r="EF59" s="1138"/>
      <c r="EG59" s="1138"/>
      <c r="EH59" s="1138"/>
      <c r="EI59" s="1138"/>
      <c r="EJ59" s="1138"/>
      <c r="EK59" s="1138"/>
      <c r="EL59" s="1138"/>
      <c r="EM59" s="1138"/>
      <c r="EN59" s="1138"/>
      <c r="EO59" s="1138"/>
      <c r="EP59" s="1138"/>
      <c r="EQ59" s="1138"/>
      <c r="ER59" s="1138"/>
      <c r="ES59" s="1138"/>
      <c r="ET59" s="1138"/>
      <c r="EU59" s="1138"/>
      <c r="EV59" s="1138"/>
      <c r="EW59" s="1138"/>
      <c r="EX59" s="1138"/>
      <c r="EY59" s="1138"/>
      <c r="EZ59" s="1138"/>
      <c r="FA59" s="1138"/>
      <c r="FB59" s="1138"/>
      <c r="FC59" s="1138"/>
      <c r="FD59" s="1138"/>
      <c r="FE59" s="1138"/>
      <c r="FF59" s="1138"/>
      <c r="FG59" s="1138"/>
      <c r="FH59" s="1138"/>
      <c r="FI59" s="1138"/>
      <c r="FJ59" s="1138"/>
      <c r="FK59" s="1138"/>
      <c r="FL59" s="1138"/>
      <c r="FM59" s="1138"/>
      <c r="FN59" s="1138"/>
      <c r="FO59" s="1138"/>
      <c r="FP59" s="1138"/>
      <c r="FQ59" s="1138"/>
      <c r="FR59" s="1138"/>
      <c r="FS59" s="1138"/>
      <c r="FT59" s="1138"/>
      <c r="FU59" s="1138"/>
      <c r="FV59" s="1138"/>
      <c r="FW59" s="1138"/>
      <c r="FX59" s="1138"/>
      <c r="FY59" s="1138"/>
      <c r="FZ59" s="1138"/>
      <c r="GA59" s="1138"/>
      <c r="GB59" s="1138"/>
      <c r="GC59" s="1138"/>
      <c r="GD59" s="1138"/>
      <c r="GE59" s="1138"/>
      <c r="GF59" s="1138"/>
      <c r="GG59" s="1138"/>
      <c r="GH59" s="1138"/>
      <c r="GI59" s="1138"/>
      <c r="GJ59" s="1138"/>
      <c r="GK59" s="1138"/>
      <c r="GL59" s="1138"/>
      <c r="GM59" s="1138"/>
      <c r="GN59" s="1138"/>
      <c r="GO59" s="1138"/>
      <c r="GP59" s="1138"/>
      <c r="GQ59" s="1138"/>
      <c r="GR59" s="1138"/>
      <c r="GS59" s="1138"/>
      <c r="GT59" s="1138"/>
      <c r="GU59" s="1138"/>
      <c r="GV59" s="1138"/>
      <c r="GW59" s="1138"/>
      <c r="GX59" s="1138"/>
      <c r="GY59" s="1138"/>
      <c r="GZ59" s="1138"/>
      <c r="HA59" s="1138"/>
      <c r="HB59" s="1138"/>
      <c r="HC59" s="1138"/>
      <c r="HD59" s="1138"/>
      <c r="HE59" s="1138"/>
      <c r="HF59" s="1138"/>
      <c r="HG59" s="1138"/>
      <c r="HH59" s="1138"/>
      <c r="HI59" s="1138"/>
      <c r="HJ59" s="1138"/>
      <c r="HK59" s="1138"/>
      <c r="HL59" s="1138"/>
      <c r="HM59" s="1138"/>
      <c r="HN59" s="1138"/>
      <c r="HO59" s="1138"/>
      <c r="HP59" s="1138"/>
      <c r="HQ59" s="1138"/>
      <c r="HR59" s="1138"/>
      <c r="HS59" s="1138"/>
      <c r="HT59" s="1138"/>
      <c r="HU59" s="1138"/>
      <c r="HV59" s="1138"/>
      <c r="HW59" s="1138"/>
      <c r="HX59" s="1138"/>
      <c r="HY59" s="1138"/>
      <c r="HZ59" s="1138"/>
      <c r="IA59" s="1138"/>
      <c r="IB59" s="1138"/>
      <c r="IC59" s="1138"/>
      <c r="ID59" s="1138"/>
      <c r="IE59" s="1138"/>
      <c r="IF59" s="1138"/>
      <c r="IG59" s="1138"/>
      <c r="IH59" s="1138"/>
      <c r="II59" s="1138"/>
      <c r="IJ59" s="1138"/>
      <c r="IK59" s="1138"/>
      <c r="IL59" s="1138"/>
      <c r="IM59" s="1138"/>
      <c r="IN59" s="1138"/>
      <c r="IO59" s="1138"/>
      <c r="IP59" s="1138"/>
      <c r="IQ59" s="1138"/>
      <c r="IR59" s="1138"/>
      <c r="IS59" s="1138"/>
      <c r="IT59" s="1138"/>
      <c r="IU59" s="1138"/>
      <c r="IV59" s="1138"/>
    </row>
    <row r="60" spans="1:256">
      <c r="A60" s="1497" t="s">
        <v>2599</v>
      </c>
      <c r="B60" s="1493"/>
      <c r="C60" s="1495"/>
      <c r="D60" s="1493"/>
      <c r="E60" s="1138"/>
      <c r="F60" s="1138"/>
      <c r="G60" s="1138"/>
      <c r="H60" s="1138"/>
      <c r="I60" s="1138"/>
      <c r="J60" s="1138"/>
      <c r="K60" s="1138"/>
      <c r="L60" s="1138"/>
      <c r="M60" s="1138"/>
      <c r="N60" s="1138"/>
      <c r="O60" s="1138"/>
      <c r="P60" s="1138"/>
      <c r="Q60" s="1138"/>
      <c r="R60" s="1138"/>
      <c r="S60" s="1138"/>
      <c r="T60" s="1138"/>
      <c r="U60" s="1138"/>
      <c r="V60" s="1138"/>
      <c r="W60" s="1138"/>
      <c r="X60" s="1138"/>
      <c r="Y60" s="1138"/>
      <c r="Z60" s="1138"/>
      <c r="AA60" s="1138"/>
      <c r="AB60" s="1138"/>
      <c r="AC60" s="1138"/>
      <c r="AD60" s="1138"/>
      <c r="AE60" s="1138"/>
      <c r="AF60" s="1138"/>
      <c r="AG60" s="1138"/>
      <c r="AH60" s="1138"/>
      <c r="AI60" s="1138"/>
      <c r="AJ60" s="1138"/>
      <c r="AK60" s="1138"/>
      <c r="AL60" s="1138"/>
      <c r="AM60" s="1138"/>
      <c r="AN60" s="1138"/>
      <c r="AO60" s="1138"/>
      <c r="AP60" s="1138"/>
      <c r="AQ60" s="1138"/>
      <c r="AR60" s="1138"/>
      <c r="AS60" s="1138"/>
      <c r="AT60" s="1138"/>
      <c r="AU60" s="1138"/>
      <c r="AV60" s="1138"/>
      <c r="AW60" s="1138"/>
      <c r="AX60" s="1138"/>
      <c r="AY60" s="1138"/>
      <c r="AZ60" s="1138"/>
      <c r="BA60" s="1138"/>
      <c r="BB60" s="1138"/>
      <c r="BC60" s="1138"/>
      <c r="BD60" s="1138"/>
      <c r="BE60" s="1138"/>
      <c r="BF60" s="1138"/>
      <c r="BG60" s="1138"/>
      <c r="BH60" s="1138"/>
      <c r="BI60" s="1138"/>
      <c r="BJ60" s="1138"/>
      <c r="BK60" s="1138"/>
      <c r="BL60" s="1138"/>
      <c r="BM60" s="1138"/>
      <c r="BN60" s="1138"/>
      <c r="BO60" s="1138"/>
      <c r="BP60" s="1138"/>
      <c r="BQ60" s="1138"/>
      <c r="BR60" s="1138"/>
      <c r="BS60" s="1138"/>
      <c r="BT60" s="1138"/>
      <c r="BU60" s="1138"/>
      <c r="BV60" s="1138"/>
      <c r="BW60" s="1138"/>
      <c r="BX60" s="1138"/>
      <c r="BY60" s="1138"/>
      <c r="BZ60" s="1138"/>
      <c r="CA60" s="1138"/>
      <c r="CB60" s="1138"/>
      <c r="CC60" s="1138"/>
      <c r="CD60" s="1138"/>
      <c r="CE60" s="1138"/>
      <c r="CF60" s="1138"/>
      <c r="CG60" s="1138"/>
      <c r="CH60" s="1138"/>
      <c r="CI60" s="1138"/>
      <c r="CJ60" s="1138"/>
      <c r="CK60" s="1138"/>
      <c r="CL60" s="1138"/>
      <c r="CM60" s="1138"/>
      <c r="CN60" s="1138"/>
      <c r="CO60" s="1138"/>
      <c r="CP60" s="1138"/>
      <c r="CQ60" s="1138"/>
      <c r="CR60" s="1138"/>
      <c r="CS60" s="1138"/>
      <c r="CT60" s="1138"/>
      <c r="CU60" s="1138"/>
      <c r="CV60" s="1138"/>
      <c r="CW60" s="1138"/>
      <c r="CX60" s="1138"/>
      <c r="CY60" s="1138"/>
      <c r="CZ60" s="1138"/>
      <c r="DA60" s="1138"/>
      <c r="DB60" s="1138"/>
      <c r="DC60" s="1138"/>
      <c r="DD60" s="1138"/>
      <c r="DE60" s="1138"/>
      <c r="DF60" s="1138"/>
      <c r="DG60" s="1138"/>
      <c r="DH60" s="1138"/>
      <c r="DI60" s="1138"/>
      <c r="DJ60" s="1138"/>
      <c r="DK60" s="1138"/>
      <c r="DL60" s="1138"/>
      <c r="DM60" s="1138"/>
      <c r="DN60" s="1138"/>
      <c r="DO60" s="1138"/>
      <c r="DP60" s="1138"/>
      <c r="DQ60" s="1138"/>
      <c r="DR60" s="1138"/>
      <c r="DS60" s="1138"/>
      <c r="DT60" s="1138"/>
      <c r="DU60" s="1138"/>
      <c r="DV60" s="1138"/>
      <c r="DW60" s="1138"/>
      <c r="DX60" s="1138"/>
      <c r="DY60" s="1138"/>
      <c r="DZ60" s="1138"/>
      <c r="EA60" s="1138"/>
      <c r="EB60" s="1138"/>
      <c r="EC60" s="1138"/>
      <c r="ED60" s="1138"/>
      <c r="EE60" s="1138"/>
      <c r="EF60" s="1138"/>
      <c r="EG60" s="1138"/>
      <c r="EH60" s="1138"/>
      <c r="EI60" s="1138"/>
      <c r="EJ60" s="1138"/>
      <c r="EK60" s="1138"/>
      <c r="EL60" s="1138"/>
      <c r="EM60" s="1138"/>
      <c r="EN60" s="1138"/>
      <c r="EO60" s="1138"/>
      <c r="EP60" s="1138"/>
      <c r="EQ60" s="1138"/>
      <c r="ER60" s="1138"/>
      <c r="ES60" s="1138"/>
      <c r="ET60" s="1138"/>
      <c r="EU60" s="1138"/>
      <c r="EV60" s="1138"/>
      <c r="EW60" s="1138"/>
      <c r="EX60" s="1138"/>
      <c r="EY60" s="1138"/>
      <c r="EZ60" s="1138"/>
      <c r="FA60" s="1138"/>
      <c r="FB60" s="1138"/>
      <c r="FC60" s="1138"/>
      <c r="FD60" s="1138"/>
      <c r="FE60" s="1138"/>
      <c r="FF60" s="1138"/>
      <c r="FG60" s="1138"/>
      <c r="FH60" s="1138"/>
      <c r="FI60" s="1138"/>
      <c r="FJ60" s="1138"/>
      <c r="FK60" s="1138"/>
      <c r="FL60" s="1138"/>
      <c r="FM60" s="1138"/>
      <c r="FN60" s="1138"/>
      <c r="FO60" s="1138"/>
      <c r="FP60" s="1138"/>
      <c r="FQ60" s="1138"/>
      <c r="FR60" s="1138"/>
      <c r="FS60" s="1138"/>
      <c r="FT60" s="1138"/>
      <c r="FU60" s="1138"/>
      <c r="FV60" s="1138"/>
      <c r="FW60" s="1138"/>
      <c r="FX60" s="1138"/>
      <c r="FY60" s="1138"/>
      <c r="FZ60" s="1138"/>
      <c r="GA60" s="1138"/>
      <c r="GB60" s="1138"/>
      <c r="GC60" s="1138"/>
      <c r="GD60" s="1138"/>
      <c r="GE60" s="1138"/>
      <c r="GF60" s="1138"/>
      <c r="GG60" s="1138"/>
      <c r="GH60" s="1138"/>
      <c r="GI60" s="1138"/>
      <c r="GJ60" s="1138"/>
      <c r="GK60" s="1138"/>
      <c r="GL60" s="1138"/>
      <c r="GM60" s="1138"/>
      <c r="GN60" s="1138"/>
      <c r="GO60" s="1138"/>
      <c r="GP60" s="1138"/>
      <c r="GQ60" s="1138"/>
      <c r="GR60" s="1138"/>
      <c r="GS60" s="1138"/>
      <c r="GT60" s="1138"/>
      <c r="GU60" s="1138"/>
      <c r="GV60" s="1138"/>
      <c r="GW60" s="1138"/>
      <c r="GX60" s="1138"/>
      <c r="GY60" s="1138"/>
      <c r="GZ60" s="1138"/>
      <c r="HA60" s="1138"/>
      <c r="HB60" s="1138"/>
      <c r="HC60" s="1138"/>
      <c r="HD60" s="1138"/>
      <c r="HE60" s="1138"/>
      <c r="HF60" s="1138"/>
      <c r="HG60" s="1138"/>
      <c r="HH60" s="1138"/>
      <c r="HI60" s="1138"/>
      <c r="HJ60" s="1138"/>
      <c r="HK60" s="1138"/>
      <c r="HL60" s="1138"/>
      <c r="HM60" s="1138"/>
      <c r="HN60" s="1138"/>
      <c r="HO60" s="1138"/>
      <c r="HP60" s="1138"/>
      <c r="HQ60" s="1138"/>
      <c r="HR60" s="1138"/>
      <c r="HS60" s="1138"/>
      <c r="HT60" s="1138"/>
      <c r="HU60" s="1138"/>
      <c r="HV60" s="1138"/>
      <c r="HW60" s="1138"/>
      <c r="HX60" s="1138"/>
      <c r="HY60" s="1138"/>
      <c r="HZ60" s="1138"/>
      <c r="IA60" s="1138"/>
      <c r="IB60" s="1138"/>
      <c r="IC60" s="1138"/>
      <c r="ID60" s="1138"/>
      <c r="IE60" s="1138"/>
      <c r="IF60" s="1138"/>
      <c r="IG60" s="1138"/>
      <c r="IH60" s="1138"/>
      <c r="II60" s="1138"/>
      <c r="IJ60" s="1138"/>
      <c r="IK60" s="1138"/>
      <c r="IL60" s="1138"/>
      <c r="IM60" s="1138"/>
      <c r="IN60" s="1138"/>
      <c r="IO60" s="1138"/>
      <c r="IP60" s="1138"/>
      <c r="IQ60" s="1138"/>
      <c r="IR60" s="1138"/>
      <c r="IS60" s="1138"/>
      <c r="IT60" s="1138"/>
      <c r="IU60" s="1138"/>
      <c r="IV60" s="1138"/>
    </row>
    <row r="61" spans="1:256">
      <c r="A61" s="1493" t="s">
        <v>2588</v>
      </c>
      <c r="B61" s="1493" t="s">
        <v>2592</v>
      </c>
      <c r="C61" s="1495">
        <f>'64'!I53</f>
        <v>233587</v>
      </c>
      <c r="D61" s="1493"/>
      <c r="E61" s="1138"/>
      <c r="F61" s="1138"/>
      <c r="G61" s="1138"/>
      <c r="H61" s="1138"/>
      <c r="I61" s="1138"/>
      <c r="J61" s="1138"/>
      <c r="K61" s="1138"/>
      <c r="L61" s="1138"/>
      <c r="M61" s="1138"/>
      <c r="N61" s="1138"/>
      <c r="O61" s="1138"/>
      <c r="P61" s="1138"/>
      <c r="Q61" s="1138"/>
      <c r="R61" s="1138"/>
      <c r="S61" s="1138"/>
      <c r="T61" s="1138"/>
      <c r="U61" s="1138"/>
      <c r="V61" s="1138"/>
      <c r="W61" s="1138"/>
      <c r="X61" s="1138"/>
      <c r="Y61" s="1138"/>
      <c r="Z61" s="1138"/>
      <c r="AA61" s="1138"/>
      <c r="AB61" s="1138"/>
      <c r="AC61" s="1138"/>
      <c r="AD61" s="1138"/>
      <c r="AE61" s="1138"/>
      <c r="AF61" s="1138"/>
      <c r="AG61" s="1138"/>
      <c r="AH61" s="1138"/>
      <c r="AI61" s="1138"/>
      <c r="AJ61" s="1138"/>
      <c r="AK61" s="1138"/>
      <c r="AL61" s="1138"/>
      <c r="AM61" s="1138"/>
      <c r="AN61" s="1138"/>
      <c r="AO61" s="1138"/>
      <c r="AP61" s="1138"/>
      <c r="AQ61" s="1138"/>
      <c r="AR61" s="1138"/>
      <c r="AS61" s="1138"/>
      <c r="AT61" s="1138"/>
      <c r="AU61" s="1138"/>
      <c r="AV61" s="1138"/>
      <c r="AW61" s="1138"/>
      <c r="AX61" s="1138"/>
      <c r="AY61" s="1138"/>
      <c r="AZ61" s="1138"/>
      <c r="BA61" s="1138"/>
      <c r="BB61" s="1138"/>
      <c r="BC61" s="1138"/>
      <c r="BD61" s="1138"/>
      <c r="BE61" s="1138"/>
      <c r="BF61" s="1138"/>
      <c r="BG61" s="1138"/>
      <c r="BH61" s="1138"/>
      <c r="BI61" s="1138"/>
      <c r="BJ61" s="1138"/>
      <c r="BK61" s="1138"/>
      <c r="BL61" s="1138"/>
      <c r="BM61" s="1138"/>
      <c r="BN61" s="1138"/>
      <c r="BO61" s="1138"/>
      <c r="BP61" s="1138"/>
      <c r="BQ61" s="1138"/>
      <c r="BR61" s="1138"/>
      <c r="BS61" s="1138"/>
      <c r="BT61" s="1138"/>
      <c r="BU61" s="1138"/>
      <c r="BV61" s="1138"/>
      <c r="BW61" s="1138"/>
      <c r="BX61" s="1138"/>
      <c r="BY61" s="1138"/>
      <c r="BZ61" s="1138"/>
      <c r="CA61" s="1138"/>
      <c r="CB61" s="1138"/>
      <c r="CC61" s="1138"/>
      <c r="CD61" s="1138"/>
      <c r="CE61" s="1138"/>
      <c r="CF61" s="1138"/>
      <c r="CG61" s="1138"/>
      <c r="CH61" s="1138"/>
      <c r="CI61" s="1138"/>
      <c r="CJ61" s="1138"/>
      <c r="CK61" s="1138"/>
      <c r="CL61" s="1138"/>
      <c r="CM61" s="1138"/>
      <c r="CN61" s="1138"/>
      <c r="CO61" s="1138"/>
      <c r="CP61" s="1138"/>
      <c r="CQ61" s="1138"/>
      <c r="CR61" s="1138"/>
      <c r="CS61" s="1138"/>
      <c r="CT61" s="1138"/>
      <c r="CU61" s="1138"/>
      <c r="CV61" s="1138"/>
      <c r="CW61" s="1138"/>
      <c r="CX61" s="1138"/>
      <c r="CY61" s="1138"/>
      <c r="CZ61" s="1138"/>
      <c r="DA61" s="1138"/>
      <c r="DB61" s="1138"/>
      <c r="DC61" s="1138"/>
      <c r="DD61" s="1138"/>
      <c r="DE61" s="1138"/>
      <c r="DF61" s="1138"/>
      <c r="DG61" s="1138"/>
      <c r="DH61" s="1138"/>
      <c r="DI61" s="1138"/>
      <c r="DJ61" s="1138"/>
      <c r="DK61" s="1138"/>
      <c r="DL61" s="1138"/>
      <c r="DM61" s="1138"/>
      <c r="DN61" s="1138"/>
      <c r="DO61" s="1138"/>
      <c r="DP61" s="1138"/>
      <c r="DQ61" s="1138"/>
      <c r="DR61" s="1138"/>
      <c r="DS61" s="1138"/>
      <c r="DT61" s="1138"/>
      <c r="DU61" s="1138"/>
      <c r="DV61" s="1138"/>
      <c r="DW61" s="1138"/>
      <c r="DX61" s="1138"/>
      <c r="DY61" s="1138"/>
      <c r="DZ61" s="1138"/>
      <c r="EA61" s="1138"/>
      <c r="EB61" s="1138"/>
      <c r="EC61" s="1138"/>
      <c r="ED61" s="1138"/>
      <c r="EE61" s="1138"/>
      <c r="EF61" s="1138"/>
      <c r="EG61" s="1138"/>
      <c r="EH61" s="1138"/>
      <c r="EI61" s="1138"/>
      <c r="EJ61" s="1138"/>
      <c r="EK61" s="1138"/>
      <c r="EL61" s="1138"/>
      <c r="EM61" s="1138"/>
      <c r="EN61" s="1138"/>
      <c r="EO61" s="1138"/>
      <c r="EP61" s="1138"/>
      <c r="EQ61" s="1138"/>
      <c r="ER61" s="1138"/>
      <c r="ES61" s="1138"/>
      <c r="ET61" s="1138"/>
      <c r="EU61" s="1138"/>
      <c r="EV61" s="1138"/>
      <c r="EW61" s="1138"/>
      <c r="EX61" s="1138"/>
      <c r="EY61" s="1138"/>
      <c r="EZ61" s="1138"/>
      <c r="FA61" s="1138"/>
      <c r="FB61" s="1138"/>
      <c r="FC61" s="1138"/>
      <c r="FD61" s="1138"/>
      <c r="FE61" s="1138"/>
      <c r="FF61" s="1138"/>
      <c r="FG61" s="1138"/>
      <c r="FH61" s="1138"/>
      <c r="FI61" s="1138"/>
      <c r="FJ61" s="1138"/>
      <c r="FK61" s="1138"/>
      <c r="FL61" s="1138"/>
      <c r="FM61" s="1138"/>
      <c r="FN61" s="1138"/>
      <c r="FO61" s="1138"/>
      <c r="FP61" s="1138"/>
      <c r="FQ61" s="1138"/>
      <c r="FR61" s="1138"/>
      <c r="FS61" s="1138"/>
      <c r="FT61" s="1138"/>
      <c r="FU61" s="1138"/>
      <c r="FV61" s="1138"/>
      <c r="FW61" s="1138"/>
      <c r="FX61" s="1138"/>
      <c r="FY61" s="1138"/>
      <c r="FZ61" s="1138"/>
      <c r="GA61" s="1138"/>
      <c r="GB61" s="1138"/>
      <c r="GC61" s="1138"/>
      <c r="GD61" s="1138"/>
      <c r="GE61" s="1138"/>
      <c r="GF61" s="1138"/>
      <c r="GG61" s="1138"/>
      <c r="GH61" s="1138"/>
      <c r="GI61" s="1138"/>
      <c r="GJ61" s="1138"/>
      <c r="GK61" s="1138"/>
      <c r="GL61" s="1138"/>
      <c r="GM61" s="1138"/>
      <c r="GN61" s="1138"/>
      <c r="GO61" s="1138"/>
      <c r="GP61" s="1138"/>
      <c r="GQ61" s="1138"/>
      <c r="GR61" s="1138"/>
      <c r="GS61" s="1138"/>
      <c r="GT61" s="1138"/>
      <c r="GU61" s="1138"/>
      <c r="GV61" s="1138"/>
      <c r="GW61" s="1138"/>
      <c r="GX61" s="1138"/>
      <c r="GY61" s="1138"/>
      <c r="GZ61" s="1138"/>
      <c r="HA61" s="1138"/>
      <c r="HB61" s="1138"/>
      <c r="HC61" s="1138"/>
      <c r="HD61" s="1138"/>
      <c r="HE61" s="1138"/>
      <c r="HF61" s="1138"/>
      <c r="HG61" s="1138"/>
      <c r="HH61" s="1138"/>
      <c r="HI61" s="1138"/>
      <c r="HJ61" s="1138"/>
      <c r="HK61" s="1138"/>
      <c r="HL61" s="1138"/>
      <c r="HM61" s="1138"/>
      <c r="HN61" s="1138"/>
      <c r="HO61" s="1138"/>
      <c r="HP61" s="1138"/>
      <c r="HQ61" s="1138"/>
      <c r="HR61" s="1138"/>
      <c r="HS61" s="1138"/>
      <c r="HT61" s="1138"/>
      <c r="HU61" s="1138"/>
      <c r="HV61" s="1138"/>
      <c r="HW61" s="1138"/>
      <c r="HX61" s="1138"/>
      <c r="HY61" s="1138"/>
      <c r="HZ61" s="1138"/>
      <c r="IA61" s="1138"/>
      <c r="IB61" s="1138"/>
      <c r="IC61" s="1138"/>
      <c r="ID61" s="1138"/>
      <c r="IE61" s="1138"/>
      <c r="IF61" s="1138"/>
      <c r="IG61" s="1138"/>
      <c r="IH61" s="1138"/>
      <c r="II61" s="1138"/>
      <c r="IJ61" s="1138"/>
      <c r="IK61" s="1138"/>
      <c r="IL61" s="1138"/>
      <c r="IM61" s="1138"/>
      <c r="IN61" s="1138"/>
      <c r="IO61" s="1138"/>
      <c r="IP61" s="1138"/>
      <c r="IQ61" s="1138"/>
      <c r="IR61" s="1138"/>
      <c r="IS61" s="1138"/>
      <c r="IT61" s="1138"/>
      <c r="IU61" s="1138"/>
      <c r="IV61" s="1138"/>
    </row>
    <row r="62" spans="1:256">
      <c r="A62" s="1493" t="s">
        <v>2589</v>
      </c>
      <c r="B62" s="1493" t="s">
        <v>2593</v>
      </c>
      <c r="C62" s="1495">
        <f>'64'!I55</f>
        <v>13135</v>
      </c>
      <c r="D62" s="1493"/>
      <c r="E62" s="1138"/>
      <c r="F62" s="1138"/>
      <c r="G62" s="1138"/>
      <c r="H62" s="1138"/>
      <c r="I62" s="1138"/>
      <c r="J62" s="1138"/>
      <c r="K62" s="1138"/>
      <c r="L62" s="1138"/>
      <c r="M62" s="1138"/>
      <c r="N62" s="1138"/>
      <c r="O62" s="1138"/>
      <c r="P62" s="1138"/>
      <c r="Q62" s="1138"/>
      <c r="R62" s="1138"/>
      <c r="S62" s="1138"/>
      <c r="T62" s="1138"/>
      <c r="U62" s="1138"/>
      <c r="V62" s="1138"/>
      <c r="W62" s="1138"/>
      <c r="X62" s="1138"/>
      <c r="Y62" s="1138"/>
      <c r="Z62" s="1138"/>
      <c r="AA62" s="1138"/>
      <c r="AB62" s="1138"/>
      <c r="AC62" s="1138"/>
      <c r="AD62" s="1138"/>
      <c r="AE62" s="1138"/>
      <c r="AF62" s="1138"/>
      <c r="AG62" s="1138"/>
      <c r="AH62" s="1138"/>
      <c r="AI62" s="1138"/>
      <c r="AJ62" s="1138"/>
      <c r="AK62" s="1138"/>
      <c r="AL62" s="1138"/>
      <c r="AM62" s="1138"/>
      <c r="AN62" s="1138"/>
      <c r="AO62" s="1138"/>
      <c r="AP62" s="1138"/>
      <c r="AQ62" s="1138"/>
      <c r="AR62" s="1138"/>
      <c r="AS62" s="1138"/>
      <c r="AT62" s="1138"/>
      <c r="AU62" s="1138"/>
      <c r="AV62" s="1138"/>
      <c r="AW62" s="1138"/>
      <c r="AX62" s="1138"/>
      <c r="AY62" s="1138"/>
      <c r="AZ62" s="1138"/>
      <c r="BA62" s="1138"/>
      <c r="BB62" s="1138"/>
      <c r="BC62" s="1138"/>
      <c r="BD62" s="1138"/>
      <c r="BE62" s="1138"/>
      <c r="BF62" s="1138"/>
      <c r="BG62" s="1138"/>
      <c r="BH62" s="1138"/>
      <c r="BI62" s="1138"/>
      <c r="BJ62" s="1138"/>
      <c r="BK62" s="1138"/>
      <c r="BL62" s="1138"/>
      <c r="BM62" s="1138"/>
      <c r="BN62" s="1138"/>
      <c r="BO62" s="1138"/>
      <c r="BP62" s="1138"/>
      <c r="BQ62" s="1138"/>
      <c r="BR62" s="1138"/>
      <c r="BS62" s="1138"/>
      <c r="BT62" s="1138"/>
      <c r="BU62" s="1138"/>
      <c r="BV62" s="1138"/>
      <c r="BW62" s="1138"/>
      <c r="BX62" s="1138"/>
      <c r="BY62" s="1138"/>
      <c r="BZ62" s="1138"/>
      <c r="CA62" s="1138"/>
      <c r="CB62" s="1138"/>
      <c r="CC62" s="1138"/>
      <c r="CD62" s="1138"/>
      <c r="CE62" s="1138"/>
      <c r="CF62" s="1138"/>
      <c r="CG62" s="1138"/>
      <c r="CH62" s="1138"/>
      <c r="CI62" s="1138"/>
      <c r="CJ62" s="1138"/>
      <c r="CK62" s="1138"/>
      <c r="CL62" s="1138"/>
      <c r="CM62" s="1138"/>
      <c r="CN62" s="1138"/>
      <c r="CO62" s="1138"/>
      <c r="CP62" s="1138"/>
      <c r="CQ62" s="1138"/>
      <c r="CR62" s="1138"/>
      <c r="CS62" s="1138"/>
      <c r="CT62" s="1138"/>
      <c r="CU62" s="1138"/>
      <c r="CV62" s="1138"/>
      <c r="CW62" s="1138"/>
      <c r="CX62" s="1138"/>
      <c r="CY62" s="1138"/>
      <c r="CZ62" s="1138"/>
      <c r="DA62" s="1138"/>
      <c r="DB62" s="1138"/>
      <c r="DC62" s="1138"/>
      <c r="DD62" s="1138"/>
      <c r="DE62" s="1138"/>
      <c r="DF62" s="1138"/>
      <c r="DG62" s="1138"/>
      <c r="DH62" s="1138"/>
      <c r="DI62" s="1138"/>
      <c r="DJ62" s="1138"/>
      <c r="DK62" s="1138"/>
      <c r="DL62" s="1138"/>
      <c r="DM62" s="1138"/>
      <c r="DN62" s="1138"/>
      <c r="DO62" s="1138"/>
      <c r="DP62" s="1138"/>
      <c r="DQ62" s="1138"/>
      <c r="DR62" s="1138"/>
      <c r="DS62" s="1138"/>
      <c r="DT62" s="1138"/>
      <c r="DU62" s="1138"/>
      <c r="DV62" s="1138"/>
      <c r="DW62" s="1138"/>
      <c r="DX62" s="1138"/>
      <c r="DY62" s="1138"/>
      <c r="DZ62" s="1138"/>
      <c r="EA62" s="1138"/>
      <c r="EB62" s="1138"/>
      <c r="EC62" s="1138"/>
      <c r="ED62" s="1138"/>
      <c r="EE62" s="1138"/>
      <c r="EF62" s="1138"/>
      <c r="EG62" s="1138"/>
      <c r="EH62" s="1138"/>
      <c r="EI62" s="1138"/>
      <c r="EJ62" s="1138"/>
      <c r="EK62" s="1138"/>
      <c r="EL62" s="1138"/>
      <c r="EM62" s="1138"/>
      <c r="EN62" s="1138"/>
      <c r="EO62" s="1138"/>
      <c r="EP62" s="1138"/>
      <c r="EQ62" s="1138"/>
      <c r="ER62" s="1138"/>
      <c r="ES62" s="1138"/>
      <c r="ET62" s="1138"/>
      <c r="EU62" s="1138"/>
      <c r="EV62" s="1138"/>
      <c r="EW62" s="1138"/>
      <c r="EX62" s="1138"/>
      <c r="EY62" s="1138"/>
      <c r="EZ62" s="1138"/>
      <c r="FA62" s="1138"/>
      <c r="FB62" s="1138"/>
      <c r="FC62" s="1138"/>
      <c r="FD62" s="1138"/>
      <c r="FE62" s="1138"/>
      <c r="FF62" s="1138"/>
      <c r="FG62" s="1138"/>
      <c r="FH62" s="1138"/>
      <c r="FI62" s="1138"/>
      <c r="FJ62" s="1138"/>
      <c r="FK62" s="1138"/>
      <c r="FL62" s="1138"/>
      <c r="FM62" s="1138"/>
      <c r="FN62" s="1138"/>
      <c r="FO62" s="1138"/>
      <c r="FP62" s="1138"/>
      <c r="FQ62" s="1138"/>
      <c r="FR62" s="1138"/>
      <c r="FS62" s="1138"/>
      <c r="FT62" s="1138"/>
      <c r="FU62" s="1138"/>
      <c r="FV62" s="1138"/>
      <c r="FW62" s="1138"/>
      <c r="FX62" s="1138"/>
      <c r="FY62" s="1138"/>
      <c r="FZ62" s="1138"/>
      <c r="GA62" s="1138"/>
      <c r="GB62" s="1138"/>
      <c r="GC62" s="1138"/>
      <c r="GD62" s="1138"/>
      <c r="GE62" s="1138"/>
      <c r="GF62" s="1138"/>
      <c r="GG62" s="1138"/>
      <c r="GH62" s="1138"/>
      <c r="GI62" s="1138"/>
      <c r="GJ62" s="1138"/>
      <c r="GK62" s="1138"/>
      <c r="GL62" s="1138"/>
      <c r="GM62" s="1138"/>
      <c r="GN62" s="1138"/>
      <c r="GO62" s="1138"/>
      <c r="GP62" s="1138"/>
      <c r="GQ62" s="1138"/>
      <c r="GR62" s="1138"/>
      <c r="GS62" s="1138"/>
      <c r="GT62" s="1138"/>
      <c r="GU62" s="1138"/>
      <c r="GV62" s="1138"/>
      <c r="GW62" s="1138"/>
      <c r="GX62" s="1138"/>
      <c r="GY62" s="1138"/>
      <c r="GZ62" s="1138"/>
      <c r="HA62" s="1138"/>
      <c r="HB62" s="1138"/>
      <c r="HC62" s="1138"/>
      <c r="HD62" s="1138"/>
      <c r="HE62" s="1138"/>
      <c r="HF62" s="1138"/>
      <c r="HG62" s="1138"/>
      <c r="HH62" s="1138"/>
      <c r="HI62" s="1138"/>
      <c r="HJ62" s="1138"/>
      <c r="HK62" s="1138"/>
      <c r="HL62" s="1138"/>
      <c r="HM62" s="1138"/>
      <c r="HN62" s="1138"/>
      <c r="HO62" s="1138"/>
      <c r="HP62" s="1138"/>
      <c r="HQ62" s="1138"/>
      <c r="HR62" s="1138"/>
      <c r="HS62" s="1138"/>
      <c r="HT62" s="1138"/>
      <c r="HU62" s="1138"/>
      <c r="HV62" s="1138"/>
      <c r="HW62" s="1138"/>
      <c r="HX62" s="1138"/>
      <c r="HY62" s="1138"/>
      <c r="HZ62" s="1138"/>
      <c r="IA62" s="1138"/>
      <c r="IB62" s="1138"/>
      <c r="IC62" s="1138"/>
      <c r="ID62" s="1138"/>
      <c r="IE62" s="1138"/>
      <c r="IF62" s="1138"/>
      <c r="IG62" s="1138"/>
      <c r="IH62" s="1138"/>
      <c r="II62" s="1138"/>
      <c r="IJ62" s="1138"/>
      <c r="IK62" s="1138"/>
      <c r="IL62" s="1138"/>
      <c r="IM62" s="1138"/>
      <c r="IN62" s="1138"/>
      <c r="IO62" s="1138"/>
      <c r="IP62" s="1138"/>
      <c r="IQ62" s="1138"/>
      <c r="IR62" s="1138"/>
      <c r="IS62" s="1138"/>
      <c r="IT62" s="1138"/>
      <c r="IU62" s="1138"/>
      <c r="IV62" s="1138"/>
    </row>
    <row r="63" spans="1:256">
      <c r="A63" s="1498" t="s">
        <v>2590</v>
      </c>
      <c r="B63" s="1493" t="s">
        <v>2594</v>
      </c>
      <c r="C63" s="1495">
        <f>'64'!I56</f>
        <v>1041</v>
      </c>
      <c r="D63" s="1493"/>
      <c r="E63" s="1138"/>
      <c r="F63" s="1138"/>
      <c r="G63" s="1138"/>
      <c r="H63" s="1138"/>
      <c r="I63" s="1138"/>
      <c r="J63" s="1138"/>
      <c r="K63" s="1138"/>
      <c r="L63" s="1138"/>
      <c r="M63" s="1138"/>
      <c r="N63" s="1138"/>
      <c r="O63" s="1138"/>
      <c r="P63" s="1138"/>
      <c r="Q63" s="1138"/>
      <c r="R63" s="1138"/>
      <c r="S63" s="1138"/>
      <c r="T63" s="1138"/>
      <c r="U63" s="1138"/>
      <c r="V63" s="1138"/>
      <c r="W63" s="1138"/>
      <c r="X63" s="1138"/>
      <c r="Y63" s="1138"/>
      <c r="Z63" s="1138"/>
      <c r="AA63" s="1138"/>
      <c r="AB63" s="1138"/>
      <c r="AC63" s="1138"/>
      <c r="AD63" s="1138"/>
      <c r="AE63" s="1138"/>
      <c r="AF63" s="1138"/>
      <c r="AG63" s="1138"/>
      <c r="AH63" s="1138"/>
      <c r="AI63" s="1138"/>
      <c r="AJ63" s="1138"/>
      <c r="AK63" s="1138"/>
      <c r="AL63" s="1138"/>
      <c r="AM63" s="1138"/>
      <c r="AN63" s="1138"/>
      <c r="AO63" s="1138"/>
      <c r="AP63" s="1138"/>
      <c r="AQ63" s="1138"/>
      <c r="AR63" s="1138"/>
      <c r="AS63" s="1138"/>
      <c r="AT63" s="1138"/>
      <c r="AU63" s="1138"/>
      <c r="AV63" s="1138"/>
      <c r="AW63" s="1138"/>
      <c r="AX63" s="1138"/>
      <c r="AY63" s="1138"/>
      <c r="AZ63" s="1138"/>
      <c r="BA63" s="1138"/>
      <c r="BB63" s="1138"/>
      <c r="BC63" s="1138"/>
      <c r="BD63" s="1138"/>
      <c r="BE63" s="1138"/>
      <c r="BF63" s="1138"/>
      <c r="BG63" s="1138"/>
      <c r="BH63" s="1138"/>
      <c r="BI63" s="1138"/>
      <c r="BJ63" s="1138"/>
      <c r="BK63" s="1138"/>
      <c r="BL63" s="1138"/>
      <c r="BM63" s="1138"/>
      <c r="BN63" s="1138"/>
      <c r="BO63" s="1138"/>
      <c r="BP63" s="1138"/>
      <c r="BQ63" s="1138"/>
      <c r="BR63" s="1138"/>
      <c r="BS63" s="1138"/>
      <c r="BT63" s="1138"/>
      <c r="BU63" s="1138"/>
      <c r="BV63" s="1138"/>
      <c r="BW63" s="1138"/>
      <c r="BX63" s="1138"/>
      <c r="BY63" s="1138"/>
      <c r="BZ63" s="1138"/>
      <c r="CA63" s="1138"/>
      <c r="CB63" s="1138"/>
      <c r="CC63" s="1138"/>
      <c r="CD63" s="1138"/>
      <c r="CE63" s="1138"/>
      <c r="CF63" s="1138"/>
      <c r="CG63" s="1138"/>
      <c r="CH63" s="1138"/>
      <c r="CI63" s="1138"/>
      <c r="CJ63" s="1138"/>
      <c r="CK63" s="1138"/>
      <c r="CL63" s="1138"/>
      <c r="CM63" s="1138"/>
      <c r="CN63" s="1138"/>
      <c r="CO63" s="1138"/>
      <c r="CP63" s="1138"/>
      <c r="CQ63" s="1138"/>
      <c r="CR63" s="1138"/>
      <c r="CS63" s="1138"/>
      <c r="CT63" s="1138"/>
      <c r="CU63" s="1138"/>
      <c r="CV63" s="1138"/>
      <c r="CW63" s="1138"/>
      <c r="CX63" s="1138"/>
      <c r="CY63" s="1138"/>
      <c r="CZ63" s="1138"/>
      <c r="DA63" s="1138"/>
      <c r="DB63" s="1138"/>
      <c r="DC63" s="1138"/>
      <c r="DD63" s="1138"/>
      <c r="DE63" s="1138"/>
      <c r="DF63" s="1138"/>
      <c r="DG63" s="1138"/>
      <c r="DH63" s="1138"/>
      <c r="DI63" s="1138"/>
      <c r="DJ63" s="1138"/>
      <c r="DK63" s="1138"/>
      <c r="DL63" s="1138"/>
      <c r="DM63" s="1138"/>
      <c r="DN63" s="1138"/>
      <c r="DO63" s="1138"/>
      <c r="DP63" s="1138"/>
      <c r="DQ63" s="1138"/>
      <c r="DR63" s="1138"/>
      <c r="DS63" s="1138"/>
      <c r="DT63" s="1138"/>
      <c r="DU63" s="1138"/>
      <c r="DV63" s="1138"/>
      <c r="DW63" s="1138"/>
      <c r="DX63" s="1138"/>
      <c r="DY63" s="1138"/>
      <c r="DZ63" s="1138"/>
      <c r="EA63" s="1138"/>
      <c r="EB63" s="1138"/>
      <c r="EC63" s="1138"/>
      <c r="ED63" s="1138"/>
      <c r="EE63" s="1138"/>
      <c r="EF63" s="1138"/>
      <c r="EG63" s="1138"/>
      <c r="EH63" s="1138"/>
      <c r="EI63" s="1138"/>
      <c r="EJ63" s="1138"/>
      <c r="EK63" s="1138"/>
      <c r="EL63" s="1138"/>
      <c r="EM63" s="1138"/>
      <c r="EN63" s="1138"/>
      <c r="EO63" s="1138"/>
      <c r="EP63" s="1138"/>
      <c r="EQ63" s="1138"/>
      <c r="ER63" s="1138"/>
      <c r="ES63" s="1138"/>
      <c r="ET63" s="1138"/>
      <c r="EU63" s="1138"/>
      <c r="EV63" s="1138"/>
      <c r="EW63" s="1138"/>
      <c r="EX63" s="1138"/>
      <c r="EY63" s="1138"/>
      <c r="EZ63" s="1138"/>
      <c r="FA63" s="1138"/>
      <c r="FB63" s="1138"/>
      <c r="FC63" s="1138"/>
      <c r="FD63" s="1138"/>
      <c r="FE63" s="1138"/>
      <c r="FF63" s="1138"/>
      <c r="FG63" s="1138"/>
      <c r="FH63" s="1138"/>
      <c r="FI63" s="1138"/>
      <c r="FJ63" s="1138"/>
      <c r="FK63" s="1138"/>
      <c r="FL63" s="1138"/>
      <c r="FM63" s="1138"/>
      <c r="FN63" s="1138"/>
      <c r="FO63" s="1138"/>
      <c r="FP63" s="1138"/>
      <c r="FQ63" s="1138"/>
      <c r="FR63" s="1138"/>
      <c r="FS63" s="1138"/>
      <c r="FT63" s="1138"/>
      <c r="FU63" s="1138"/>
      <c r="FV63" s="1138"/>
      <c r="FW63" s="1138"/>
      <c r="FX63" s="1138"/>
      <c r="FY63" s="1138"/>
      <c r="FZ63" s="1138"/>
      <c r="GA63" s="1138"/>
      <c r="GB63" s="1138"/>
      <c r="GC63" s="1138"/>
      <c r="GD63" s="1138"/>
      <c r="GE63" s="1138"/>
      <c r="GF63" s="1138"/>
      <c r="GG63" s="1138"/>
      <c r="GH63" s="1138"/>
      <c r="GI63" s="1138"/>
      <c r="GJ63" s="1138"/>
      <c r="GK63" s="1138"/>
      <c r="GL63" s="1138"/>
      <c r="GM63" s="1138"/>
      <c r="GN63" s="1138"/>
      <c r="GO63" s="1138"/>
      <c r="GP63" s="1138"/>
      <c r="GQ63" s="1138"/>
      <c r="GR63" s="1138"/>
      <c r="GS63" s="1138"/>
      <c r="GT63" s="1138"/>
      <c r="GU63" s="1138"/>
      <c r="GV63" s="1138"/>
      <c r="GW63" s="1138"/>
      <c r="GX63" s="1138"/>
      <c r="GY63" s="1138"/>
      <c r="GZ63" s="1138"/>
      <c r="HA63" s="1138"/>
      <c r="HB63" s="1138"/>
      <c r="HC63" s="1138"/>
      <c r="HD63" s="1138"/>
      <c r="HE63" s="1138"/>
      <c r="HF63" s="1138"/>
      <c r="HG63" s="1138"/>
      <c r="HH63" s="1138"/>
      <c r="HI63" s="1138"/>
      <c r="HJ63" s="1138"/>
      <c r="HK63" s="1138"/>
      <c r="HL63" s="1138"/>
      <c r="HM63" s="1138"/>
      <c r="HN63" s="1138"/>
      <c r="HO63" s="1138"/>
      <c r="HP63" s="1138"/>
      <c r="HQ63" s="1138"/>
      <c r="HR63" s="1138"/>
      <c r="HS63" s="1138"/>
      <c r="HT63" s="1138"/>
      <c r="HU63" s="1138"/>
      <c r="HV63" s="1138"/>
      <c r="HW63" s="1138"/>
      <c r="HX63" s="1138"/>
      <c r="HY63" s="1138"/>
      <c r="HZ63" s="1138"/>
      <c r="IA63" s="1138"/>
      <c r="IB63" s="1138"/>
      <c r="IC63" s="1138"/>
      <c r="ID63" s="1138"/>
      <c r="IE63" s="1138"/>
      <c r="IF63" s="1138"/>
      <c r="IG63" s="1138"/>
      <c r="IH63" s="1138"/>
      <c r="II63" s="1138"/>
      <c r="IJ63" s="1138"/>
      <c r="IK63" s="1138"/>
      <c r="IL63" s="1138"/>
      <c r="IM63" s="1138"/>
      <c r="IN63" s="1138"/>
      <c r="IO63" s="1138"/>
      <c r="IP63" s="1138"/>
      <c r="IQ63" s="1138"/>
      <c r="IR63" s="1138"/>
      <c r="IS63" s="1138"/>
      <c r="IT63" s="1138"/>
      <c r="IU63" s="1138"/>
      <c r="IV63" s="1138"/>
    </row>
    <row r="64" spans="1:256">
      <c r="A64" s="1493" t="s">
        <v>2591</v>
      </c>
      <c r="B64" s="1493" t="s">
        <v>2595</v>
      </c>
      <c r="C64" s="1495">
        <f>'64'!I57+'64'!I58+'64'!I59+'64'!I60+'64'!I50+'64'!I51</f>
        <v>10</v>
      </c>
      <c r="D64" s="1493"/>
      <c r="E64" s="1138"/>
      <c r="F64" s="1138"/>
      <c r="G64" s="1138"/>
      <c r="H64" s="1138"/>
      <c r="I64" s="1138"/>
      <c r="J64" s="1138"/>
      <c r="K64" s="1138"/>
      <c r="L64" s="1138"/>
      <c r="M64" s="1138"/>
      <c r="N64" s="1138"/>
      <c r="O64" s="1138"/>
      <c r="P64" s="1138"/>
      <c r="Q64" s="1138"/>
      <c r="R64" s="1138"/>
      <c r="S64" s="1138"/>
      <c r="T64" s="1138"/>
      <c r="U64" s="1138"/>
      <c r="V64" s="1138"/>
      <c r="W64" s="1138"/>
      <c r="X64" s="1138"/>
      <c r="Y64" s="1138"/>
      <c r="Z64" s="1138"/>
      <c r="AA64" s="1138"/>
      <c r="AB64" s="1138"/>
      <c r="AC64" s="1138"/>
      <c r="AD64" s="1138"/>
      <c r="AE64" s="1138"/>
      <c r="AF64" s="1138"/>
      <c r="AG64" s="1138"/>
      <c r="AH64" s="1138"/>
      <c r="AI64" s="1138"/>
      <c r="AJ64" s="1138"/>
      <c r="AK64" s="1138"/>
      <c r="AL64" s="1138"/>
      <c r="AM64" s="1138"/>
      <c r="AN64" s="1138"/>
      <c r="AO64" s="1138"/>
      <c r="AP64" s="1138"/>
      <c r="AQ64" s="1138"/>
      <c r="AR64" s="1138"/>
      <c r="AS64" s="1138"/>
      <c r="AT64" s="1138"/>
      <c r="AU64" s="1138"/>
      <c r="AV64" s="1138"/>
      <c r="AW64" s="1138"/>
      <c r="AX64" s="1138"/>
      <c r="AY64" s="1138"/>
      <c r="AZ64" s="1138"/>
      <c r="BA64" s="1138"/>
      <c r="BB64" s="1138"/>
      <c r="BC64" s="1138"/>
      <c r="BD64" s="1138"/>
      <c r="BE64" s="1138"/>
      <c r="BF64" s="1138"/>
      <c r="BG64" s="1138"/>
      <c r="BH64" s="1138"/>
      <c r="BI64" s="1138"/>
      <c r="BJ64" s="1138"/>
      <c r="BK64" s="1138"/>
      <c r="BL64" s="1138"/>
      <c r="BM64" s="1138"/>
      <c r="BN64" s="1138"/>
      <c r="BO64" s="1138"/>
      <c r="BP64" s="1138"/>
      <c r="BQ64" s="1138"/>
      <c r="BR64" s="1138"/>
      <c r="BS64" s="1138"/>
      <c r="BT64" s="1138"/>
      <c r="BU64" s="1138"/>
      <c r="BV64" s="1138"/>
      <c r="BW64" s="1138"/>
      <c r="BX64" s="1138"/>
      <c r="BY64" s="1138"/>
      <c r="BZ64" s="1138"/>
      <c r="CA64" s="1138"/>
      <c r="CB64" s="1138"/>
      <c r="CC64" s="1138"/>
      <c r="CD64" s="1138"/>
      <c r="CE64" s="1138"/>
      <c r="CF64" s="1138"/>
      <c r="CG64" s="1138"/>
      <c r="CH64" s="1138"/>
      <c r="CI64" s="1138"/>
      <c r="CJ64" s="1138"/>
      <c r="CK64" s="1138"/>
      <c r="CL64" s="1138"/>
      <c r="CM64" s="1138"/>
      <c r="CN64" s="1138"/>
      <c r="CO64" s="1138"/>
      <c r="CP64" s="1138"/>
      <c r="CQ64" s="1138"/>
      <c r="CR64" s="1138"/>
      <c r="CS64" s="1138"/>
      <c r="CT64" s="1138"/>
      <c r="CU64" s="1138"/>
      <c r="CV64" s="1138"/>
      <c r="CW64" s="1138"/>
      <c r="CX64" s="1138"/>
      <c r="CY64" s="1138"/>
      <c r="CZ64" s="1138"/>
      <c r="DA64" s="1138"/>
      <c r="DB64" s="1138"/>
      <c r="DC64" s="1138"/>
      <c r="DD64" s="1138"/>
      <c r="DE64" s="1138"/>
      <c r="DF64" s="1138"/>
      <c r="DG64" s="1138"/>
      <c r="DH64" s="1138"/>
      <c r="DI64" s="1138"/>
      <c r="DJ64" s="1138"/>
      <c r="DK64" s="1138"/>
      <c r="DL64" s="1138"/>
      <c r="DM64" s="1138"/>
      <c r="DN64" s="1138"/>
      <c r="DO64" s="1138"/>
      <c r="DP64" s="1138"/>
      <c r="DQ64" s="1138"/>
      <c r="DR64" s="1138"/>
      <c r="DS64" s="1138"/>
      <c r="DT64" s="1138"/>
      <c r="DU64" s="1138"/>
      <c r="DV64" s="1138"/>
      <c r="DW64" s="1138"/>
      <c r="DX64" s="1138"/>
      <c r="DY64" s="1138"/>
      <c r="DZ64" s="1138"/>
      <c r="EA64" s="1138"/>
      <c r="EB64" s="1138"/>
      <c r="EC64" s="1138"/>
      <c r="ED64" s="1138"/>
      <c r="EE64" s="1138"/>
      <c r="EF64" s="1138"/>
      <c r="EG64" s="1138"/>
      <c r="EH64" s="1138"/>
      <c r="EI64" s="1138"/>
      <c r="EJ64" s="1138"/>
      <c r="EK64" s="1138"/>
      <c r="EL64" s="1138"/>
      <c r="EM64" s="1138"/>
      <c r="EN64" s="1138"/>
      <c r="EO64" s="1138"/>
      <c r="EP64" s="1138"/>
      <c r="EQ64" s="1138"/>
      <c r="ER64" s="1138"/>
      <c r="ES64" s="1138"/>
      <c r="ET64" s="1138"/>
      <c r="EU64" s="1138"/>
      <c r="EV64" s="1138"/>
      <c r="EW64" s="1138"/>
      <c r="EX64" s="1138"/>
      <c r="EY64" s="1138"/>
      <c r="EZ64" s="1138"/>
      <c r="FA64" s="1138"/>
      <c r="FB64" s="1138"/>
      <c r="FC64" s="1138"/>
      <c r="FD64" s="1138"/>
      <c r="FE64" s="1138"/>
      <c r="FF64" s="1138"/>
      <c r="FG64" s="1138"/>
      <c r="FH64" s="1138"/>
      <c r="FI64" s="1138"/>
      <c r="FJ64" s="1138"/>
      <c r="FK64" s="1138"/>
      <c r="FL64" s="1138"/>
      <c r="FM64" s="1138"/>
      <c r="FN64" s="1138"/>
      <c r="FO64" s="1138"/>
      <c r="FP64" s="1138"/>
      <c r="FQ64" s="1138"/>
      <c r="FR64" s="1138"/>
      <c r="FS64" s="1138"/>
      <c r="FT64" s="1138"/>
      <c r="FU64" s="1138"/>
      <c r="FV64" s="1138"/>
      <c r="FW64" s="1138"/>
      <c r="FX64" s="1138"/>
      <c r="FY64" s="1138"/>
      <c r="FZ64" s="1138"/>
      <c r="GA64" s="1138"/>
      <c r="GB64" s="1138"/>
      <c r="GC64" s="1138"/>
      <c r="GD64" s="1138"/>
      <c r="GE64" s="1138"/>
      <c r="GF64" s="1138"/>
      <c r="GG64" s="1138"/>
      <c r="GH64" s="1138"/>
      <c r="GI64" s="1138"/>
      <c r="GJ64" s="1138"/>
      <c r="GK64" s="1138"/>
      <c r="GL64" s="1138"/>
      <c r="GM64" s="1138"/>
      <c r="GN64" s="1138"/>
      <c r="GO64" s="1138"/>
      <c r="GP64" s="1138"/>
      <c r="GQ64" s="1138"/>
      <c r="GR64" s="1138"/>
      <c r="GS64" s="1138"/>
      <c r="GT64" s="1138"/>
      <c r="GU64" s="1138"/>
      <c r="GV64" s="1138"/>
      <c r="GW64" s="1138"/>
      <c r="GX64" s="1138"/>
      <c r="GY64" s="1138"/>
      <c r="GZ64" s="1138"/>
      <c r="HA64" s="1138"/>
      <c r="HB64" s="1138"/>
      <c r="HC64" s="1138"/>
      <c r="HD64" s="1138"/>
      <c r="HE64" s="1138"/>
      <c r="HF64" s="1138"/>
      <c r="HG64" s="1138"/>
      <c r="HH64" s="1138"/>
      <c r="HI64" s="1138"/>
      <c r="HJ64" s="1138"/>
      <c r="HK64" s="1138"/>
      <c r="HL64" s="1138"/>
      <c r="HM64" s="1138"/>
      <c r="HN64" s="1138"/>
      <c r="HO64" s="1138"/>
      <c r="HP64" s="1138"/>
      <c r="HQ64" s="1138"/>
      <c r="HR64" s="1138"/>
      <c r="HS64" s="1138"/>
      <c r="HT64" s="1138"/>
      <c r="HU64" s="1138"/>
      <c r="HV64" s="1138"/>
      <c r="HW64" s="1138"/>
      <c r="HX64" s="1138"/>
      <c r="HY64" s="1138"/>
      <c r="HZ64" s="1138"/>
      <c r="IA64" s="1138"/>
      <c r="IB64" s="1138"/>
      <c r="IC64" s="1138"/>
      <c r="ID64" s="1138"/>
      <c r="IE64" s="1138"/>
      <c r="IF64" s="1138"/>
      <c r="IG64" s="1138"/>
      <c r="IH64" s="1138"/>
      <c r="II64" s="1138"/>
      <c r="IJ64" s="1138"/>
      <c r="IK64" s="1138"/>
      <c r="IL64" s="1138"/>
      <c r="IM64" s="1138"/>
      <c r="IN64" s="1138"/>
      <c r="IO64" s="1138"/>
      <c r="IP64" s="1138"/>
      <c r="IQ64" s="1138"/>
      <c r="IR64" s="1138"/>
      <c r="IS64" s="1138"/>
      <c r="IT64" s="1138"/>
      <c r="IU64" s="1138"/>
      <c r="IV64" s="1138"/>
    </row>
    <row r="65" spans="1:256">
      <c r="A65" s="1138"/>
      <c r="B65" s="1493" t="s">
        <v>516</v>
      </c>
      <c r="C65" s="1495"/>
      <c r="D65" s="1493"/>
      <c r="E65" s="1138"/>
      <c r="F65" s="1138"/>
      <c r="G65" s="1138"/>
      <c r="H65" s="1138"/>
      <c r="I65" s="1138"/>
      <c r="J65" s="1138"/>
      <c r="K65" s="1138"/>
      <c r="L65" s="1138"/>
      <c r="M65" s="1138"/>
      <c r="N65" s="1138"/>
      <c r="O65" s="1138"/>
      <c r="P65" s="1138"/>
      <c r="Q65" s="1138"/>
      <c r="R65" s="1138"/>
      <c r="S65" s="1138"/>
      <c r="T65" s="1138"/>
      <c r="U65" s="1138"/>
      <c r="V65" s="1138"/>
      <c r="W65" s="1138"/>
      <c r="X65" s="1138"/>
      <c r="Y65" s="1138"/>
      <c r="Z65" s="1138"/>
      <c r="AA65" s="1138"/>
      <c r="AB65" s="1138"/>
      <c r="AC65" s="1138"/>
      <c r="AD65" s="1138"/>
      <c r="AE65" s="1138"/>
      <c r="AF65" s="1138"/>
      <c r="AG65" s="1138"/>
      <c r="AH65" s="1138"/>
      <c r="AI65" s="1138"/>
      <c r="AJ65" s="1138"/>
      <c r="AK65" s="1138"/>
      <c r="AL65" s="1138"/>
      <c r="AM65" s="1138"/>
      <c r="AN65" s="1138"/>
      <c r="AO65" s="1138"/>
      <c r="AP65" s="1138"/>
      <c r="AQ65" s="1138"/>
      <c r="AR65" s="1138"/>
      <c r="AS65" s="1138"/>
      <c r="AT65" s="1138"/>
      <c r="AU65" s="1138"/>
      <c r="AV65" s="1138"/>
      <c r="AW65" s="1138"/>
      <c r="AX65" s="1138"/>
      <c r="AY65" s="1138"/>
      <c r="AZ65" s="1138"/>
      <c r="BA65" s="1138"/>
      <c r="BB65" s="1138"/>
      <c r="BC65" s="1138"/>
      <c r="BD65" s="1138"/>
      <c r="BE65" s="1138"/>
      <c r="BF65" s="1138"/>
      <c r="BG65" s="1138"/>
      <c r="BH65" s="1138"/>
      <c r="BI65" s="1138"/>
      <c r="BJ65" s="1138"/>
      <c r="BK65" s="1138"/>
      <c r="BL65" s="1138"/>
      <c r="BM65" s="1138"/>
      <c r="BN65" s="1138"/>
      <c r="BO65" s="1138"/>
      <c r="BP65" s="1138"/>
      <c r="BQ65" s="1138"/>
      <c r="BR65" s="1138"/>
      <c r="BS65" s="1138"/>
      <c r="BT65" s="1138"/>
      <c r="BU65" s="1138"/>
      <c r="BV65" s="1138"/>
      <c r="BW65" s="1138"/>
      <c r="BX65" s="1138"/>
      <c r="BY65" s="1138"/>
      <c r="BZ65" s="1138"/>
      <c r="CA65" s="1138"/>
      <c r="CB65" s="1138"/>
      <c r="CC65" s="1138"/>
      <c r="CD65" s="1138"/>
      <c r="CE65" s="1138"/>
      <c r="CF65" s="1138"/>
      <c r="CG65" s="1138"/>
      <c r="CH65" s="1138"/>
      <c r="CI65" s="1138"/>
      <c r="CJ65" s="1138"/>
      <c r="CK65" s="1138"/>
      <c r="CL65" s="1138"/>
      <c r="CM65" s="1138"/>
      <c r="CN65" s="1138"/>
      <c r="CO65" s="1138"/>
      <c r="CP65" s="1138"/>
      <c r="CQ65" s="1138"/>
      <c r="CR65" s="1138"/>
      <c r="CS65" s="1138"/>
      <c r="CT65" s="1138"/>
      <c r="CU65" s="1138"/>
      <c r="CV65" s="1138"/>
      <c r="CW65" s="1138"/>
      <c r="CX65" s="1138"/>
      <c r="CY65" s="1138"/>
      <c r="CZ65" s="1138"/>
      <c r="DA65" s="1138"/>
      <c r="DB65" s="1138"/>
      <c r="DC65" s="1138"/>
      <c r="DD65" s="1138"/>
      <c r="DE65" s="1138"/>
      <c r="DF65" s="1138"/>
      <c r="DG65" s="1138"/>
      <c r="DH65" s="1138"/>
      <c r="DI65" s="1138"/>
      <c r="DJ65" s="1138"/>
      <c r="DK65" s="1138"/>
      <c r="DL65" s="1138"/>
      <c r="DM65" s="1138"/>
      <c r="DN65" s="1138"/>
      <c r="DO65" s="1138"/>
      <c r="DP65" s="1138"/>
      <c r="DQ65" s="1138"/>
      <c r="DR65" s="1138"/>
      <c r="DS65" s="1138"/>
      <c r="DT65" s="1138"/>
      <c r="DU65" s="1138"/>
      <c r="DV65" s="1138"/>
      <c r="DW65" s="1138"/>
      <c r="DX65" s="1138"/>
      <c r="DY65" s="1138"/>
      <c r="DZ65" s="1138"/>
      <c r="EA65" s="1138"/>
      <c r="EB65" s="1138"/>
      <c r="EC65" s="1138"/>
      <c r="ED65" s="1138"/>
      <c r="EE65" s="1138"/>
      <c r="EF65" s="1138"/>
      <c r="EG65" s="1138"/>
      <c r="EH65" s="1138"/>
      <c r="EI65" s="1138"/>
      <c r="EJ65" s="1138"/>
      <c r="EK65" s="1138"/>
      <c r="EL65" s="1138"/>
      <c r="EM65" s="1138"/>
      <c r="EN65" s="1138"/>
      <c r="EO65" s="1138"/>
      <c r="EP65" s="1138"/>
      <c r="EQ65" s="1138"/>
      <c r="ER65" s="1138"/>
      <c r="ES65" s="1138"/>
      <c r="ET65" s="1138"/>
      <c r="EU65" s="1138"/>
      <c r="EV65" s="1138"/>
      <c r="EW65" s="1138"/>
      <c r="EX65" s="1138"/>
      <c r="EY65" s="1138"/>
      <c r="EZ65" s="1138"/>
      <c r="FA65" s="1138"/>
      <c r="FB65" s="1138"/>
      <c r="FC65" s="1138"/>
      <c r="FD65" s="1138"/>
      <c r="FE65" s="1138"/>
      <c r="FF65" s="1138"/>
      <c r="FG65" s="1138"/>
      <c r="FH65" s="1138"/>
      <c r="FI65" s="1138"/>
      <c r="FJ65" s="1138"/>
      <c r="FK65" s="1138"/>
      <c r="FL65" s="1138"/>
      <c r="FM65" s="1138"/>
      <c r="FN65" s="1138"/>
      <c r="FO65" s="1138"/>
      <c r="FP65" s="1138"/>
      <c r="FQ65" s="1138"/>
      <c r="FR65" s="1138"/>
      <c r="FS65" s="1138"/>
      <c r="FT65" s="1138"/>
      <c r="FU65" s="1138"/>
      <c r="FV65" s="1138"/>
      <c r="FW65" s="1138"/>
      <c r="FX65" s="1138"/>
      <c r="FY65" s="1138"/>
      <c r="FZ65" s="1138"/>
      <c r="GA65" s="1138"/>
      <c r="GB65" s="1138"/>
      <c r="GC65" s="1138"/>
      <c r="GD65" s="1138"/>
      <c r="GE65" s="1138"/>
      <c r="GF65" s="1138"/>
      <c r="GG65" s="1138"/>
      <c r="GH65" s="1138"/>
      <c r="GI65" s="1138"/>
      <c r="GJ65" s="1138"/>
      <c r="GK65" s="1138"/>
      <c r="GL65" s="1138"/>
      <c r="GM65" s="1138"/>
      <c r="GN65" s="1138"/>
      <c r="GO65" s="1138"/>
      <c r="GP65" s="1138"/>
      <c r="GQ65" s="1138"/>
      <c r="GR65" s="1138"/>
      <c r="GS65" s="1138"/>
      <c r="GT65" s="1138"/>
      <c r="GU65" s="1138"/>
      <c r="GV65" s="1138"/>
      <c r="GW65" s="1138"/>
      <c r="GX65" s="1138"/>
      <c r="GY65" s="1138"/>
      <c r="GZ65" s="1138"/>
      <c r="HA65" s="1138"/>
      <c r="HB65" s="1138"/>
      <c r="HC65" s="1138"/>
      <c r="HD65" s="1138"/>
      <c r="HE65" s="1138"/>
      <c r="HF65" s="1138"/>
      <c r="HG65" s="1138"/>
      <c r="HH65" s="1138"/>
      <c r="HI65" s="1138"/>
      <c r="HJ65" s="1138"/>
      <c r="HK65" s="1138"/>
      <c r="HL65" s="1138"/>
      <c r="HM65" s="1138"/>
      <c r="HN65" s="1138"/>
      <c r="HO65" s="1138"/>
      <c r="HP65" s="1138"/>
      <c r="HQ65" s="1138"/>
      <c r="HR65" s="1138"/>
      <c r="HS65" s="1138"/>
      <c r="HT65" s="1138"/>
      <c r="HU65" s="1138"/>
      <c r="HV65" s="1138"/>
      <c r="HW65" s="1138"/>
      <c r="HX65" s="1138"/>
      <c r="HY65" s="1138"/>
      <c r="HZ65" s="1138"/>
      <c r="IA65" s="1138"/>
      <c r="IB65" s="1138"/>
      <c r="IC65" s="1138"/>
      <c r="ID65" s="1138"/>
      <c r="IE65" s="1138"/>
      <c r="IF65" s="1138"/>
      <c r="IG65" s="1138"/>
      <c r="IH65" s="1138"/>
      <c r="II65" s="1138"/>
      <c r="IJ65" s="1138"/>
      <c r="IK65" s="1138"/>
      <c r="IL65" s="1138"/>
      <c r="IM65" s="1138"/>
      <c r="IN65" s="1138"/>
      <c r="IO65" s="1138"/>
      <c r="IP65" s="1138"/>
      <c r="IQ65" s="1138"/>
      <c r="IR65" s="1138"/>
      <c r="IS65" s="1138"/>
      <c r="IT65" s="1138"/>
      <c r="IU65" s="1138"/>
      <c r="IV65" s="1138"/>
    </row>
    <row r="66" spans="1:256" ht="15.75">
      <c r="A66" s="1465" t="s">
        <v>1479</v>
      </c>
      <c r="B66" s="1459" t="s">
        <v>2601</v>
      </c>
      <c r="C66" s="664">
        <f>C58+C59+C61+C62+C63+C64</f>
        <v>1264365</v>
      </c>
      <c r="D66" s="1138"/>
      <c r="E66" s="1138"/>
      <c r="F66" s="1138"/>
      <c r="G66" s="1138"/>
      <c r="H66" s="1138"/>
      <c r="I66" s="1138"/>
      <c r="J66" s="1138"/>
      <c r="K66" s="1138"/>
      <c r="L66" s="1138"/>
      <c r="M66" s="1138"/>
      <c r="N66" s="1138"/>
      <c r="O66" s="1138"/>
      <c r="P66" s="1138"/>
      <c r="Q66" s="1138"/>
      <c r="R66" s="1138"/>
      <c r="S66" s="1138"/>
      <c r="T66" s="1138"/>
      <c r="U66" s="1138"/>
      <c r="V66" s="1138"/>
      <c r="W66" s="1138"/>
      <c r="X66" s="1138"/>
      <c r="Y66" s="1138"/>
      <c r="Z66" s="1138"/>
      <c r="AA66" s="1138"/>
      <c r="AB66" s="1138"/>
      <c r="AC66" s="1138"/>
      <c r="AD66" s="1138"/>
      <c r="AE66" s="1138"/>
      <c r="AF66" s="1138"/>
      <c r="AG66" s="1138"/>
      <c r="AH66" s="1138"/>
      <c r="AI66" s="1138"/>
      <c r="AJ66" s="1138"/>
      <c r="AK66" s="1138"/>
      <c r="AL66" s="1138"/>
      <c r="AM66" s="1138"/>
      <c r="AN66" s="1138"/>
      <c r="AO66" s="1138"/>
      <c r="AP66" s="1138"/>
      <c r="AQ66" s="1138"/>
      <c r="AR66" s="1138"/>
      <c r="AS66" s="1138"/>
      <c r="AT66" s="1138"/>
      <c r="AU66" s="1138"/>
      <c r="AV66" s="1138"/>
      <c r="AW66" s="1138"/>
      <c r="AX66" s="1138"/>
      <c r="AY66" s="1138"/>
      <c r="AZ66" s="1138"/>
      <c r="BA66" s="1138"/>
      <c r="BB66" s="1138"/>
      <c r="BC66" s="1138"/>
      <c r="BD66" s="1138"/>
      <c r="BE66" s="1138"/>
      <c r="BF66" s="1138"/>
      <c r="BG66" s="1138"/>
      <c r="BH66" s="1138"/>
      <c r="BI66" s="1138"/>
      <c r="BJ66" s="1138"/>
      <c r="BK66" s="1138"/>
      <c r="BL66" s="1138"/>
      <c r="BM66" s="1138"/>
      <c r="BN66" s="1138"/>
      <c r="BO66" s="1138"/>
      <c r="BP66" s="1138"/>
      <c r="BQ66" s="1138"/>
      <c r="BR66" s="1138"/>
      <c r="BS66" s="1138"/>
      <c r="BT66" s="1138"/>
      <c r="BU66" s="1138"/>
      <c r="BV66" s="1138"/>
      <c r="BW66" s="1138"/>
      <c r="BX66" s="1138"/>
      <c r="BY66" s="1138"/>
      <c r="BZ66" s="1138"/>
      <c r="CA66" s="1138"/>
      <c r="CB66" s="1138"/>
      <c r="CC66" s="1138"/>
      <c r="CD66" s="1138"/>
      <c r="CE66" s="1138"/>
      <c r="CF66" s="1138"/>
      <c r="CG66" s="1138"/>
      <c r="CH66" s="1138"/>
      <c r="CI66" s="1138"/>
      <c r="CJ66" s="1138"/>
      <c r="CK66" s="1138"/>
      <c r="CL66" s="1138"/>
      <c r="CM66" s="1138"/>
      <c r="CN66" s="1138"/>
      <c r="CO66" s="1138"/>
      <c r="CP66" s="1138"/>
      <c r="CQ66" s="1138"/>
      <c r="CR66" s="1138"/>
      <c r="CS66" s="1138"/>
      <c r="CT66" s="1138"/>
      <c r="CU66" s="1138"/>
      <c r="CV66" s="1138"/>
      <c r="CW66" s="1138"/>
      <c r="CX66" s="1138"/>
      <c r="CY66" s="1138"/>
      <c r="CZ66" s="1138"/>
      <c r="DA66" s="1138"/>
      <c r="DB66" s="1138"/>
      <c r="DC66" s="1138"/>
      <c r="DD66" s="1138"/>
      <c r="DE66" s="1138"/>
      <c r="DF66" s="1138"/>
      <c r="DG66" s="1138"/>
      <c r="DH66" s="1138"/>
      <c r="DI66" s="1138"/>
      <c r="DJ66" s="1138"/>
      <c r="DK66" s="1138"/>
      <c r="DL66" s="1138"/>
      <c r="DM66" s="1138"/>
      <c r="DN66" s="1138"/>
      <c r="DO66" s="1138"/>
      <c r="DP66" s="1138"/>
      <c r="DQ66" s="1138"/>
      <c r="DR66" s="1138"/>
      <c r="DS66" s="1138"/>
      <c r="DT66" s="1138"/>
      <c r="DU66" s="1138"/>
      <c r="DV66" s="1138"/>
      <c r="DW66" s="1138"/>
      <c r="DX66" s="1138"/>
      <c r="DY66" s="1138"/>
      <c r="DZ66" s="1138"/>
      <c r="EA66" s="1138"/>
      <c r="EB66" s="1138"/>
      <c r="EC66" s="1138"/>
      <c r="ED66" s="1138"/>
      <c r="EE66" s="1138"/>
      <c r="EF66" s="1138"/>
      <c r="EG66" s="1138"/>
      <c r="EH66" s="1138"/>
      <c r="EI66" s="1138"/>
      <c r="EJ66" s="1138"/>
      <c r="EK66" s="1138"/>
      <c r="EL66" s="1138"/>
      <c r="EM66" s="1138"/>
      <c r="EN66" s="1138"/>
      <c r="EO66" s="1138"/>
      <c r="EP66" s="1138"/>
      <c r="EQ66" s="1138"/>
      <c r="ER66" s="1138"/>
      <c r="ES66" s="1138"/>
      <c r="ET66" s="1138"/>
      <c r="EU66" s="1138"/>
      <c r="EV66" s="1138"/>
      <c r="EW66" s="1138"/>
      <c r="EX66" s="1138"/>
      <c r="EY66" s="1138"/>
      <c r="EZ66" s="1138"/>
      <c r="FA66" s="1138"/>
      <c r="FB66" s="1138"/>
      <c r="FC66" s="1138"/>
      <c r="FD66" s="1138"/>
      <c r="FE66" s="1138"/>
      <c r="FF66" s="1138"/>
      <c r="FG66" s="1138"/>
      <c r="FH66" s="1138"/>
      <c r="FI66" s="1138"/>
      <c r="FJ66" s="1138"/>
      <c r="FK66" s="1138"/>
      <c r="FL66" s="1138"/>
      <c r="FM66" s="1138"/>
      <c r="FN66" s="1138"/>
      <c r="FO66" s="1138"/>
      <c r="FP66" s="1138"/>
      <c r="FQ66" s="1138"/>
      <c r="FR66" s="1138"/>
      <c r="FS66" s="1138"/>
      <c r="FT66" s="1138"/>
      <c r="FU66" s="1138"/>
      <c r="FV66" s="1138"/>
      <c r="FW66" s="1138"/>
      <c r="FX66" s="1138"/>
      <c r="FY66" s="1138"/>
      <c r="FZ66" s="1138"/>
      <c r="GA66" s="1138"/>
      <c r="GB66" s="1138"/>
      <c r="GC66" s="1138"/>
      <c r="GD66" s="1138"/>
      <c r="GE66" s="1138"/>
      <c r="GF66" s="1138"/>
      <c r="GG66" s="1138"/>
      <c r="GH66" s="1138"/>
      <c r="GI66" s="1138"/>
      <c r="GJ66" s="1138"/>
      <c r="GK66" s="1138"/>
      <c r="GL66" s="1138"/>
      <c r="GM66" s="1138"/>
      <c r="GN66" s="1138"/>
      <c r="GO66" s="1138"/>
      <c r="GP66" s="1138"/>
      <c r="GQ66" s="1138"/>
      <c r="GR66" s="1138"/>
      <c r="GS66" s="1138"/>
      <c r="GT66" s="1138"/>
      <c r="GU66" s="1138"/>
      <c r="GV66" s="1138"/>
      <c r="GW66" s="1138"/>
      <c r="GX66" s="1138"/>
      <c r="GY66" s="1138"/>
      <c r="GZ66" s="1138"/>
      <c r="HA66" s="1138"/>
      <c r="HB66" s="1138"/>
      <c r="HC66" s="1138"/>
      <c r="HD66" s="1138"/>
      <c r="HE66" s="1138"/>
      <c r="HF66" s="1138"/>
      <c r="HG66" s="1138"/>
      <c r="HH66" s="1138"/>
      <c r="HI66" s="1138"/>
      <c r="HJ66" s="1138"/>
      <c r="HK66" s="1138"/>
      <c r="HL66" s="1138"/>
      <c r="HM66" s="1138"/>
      <c r="HN66" s="1138"/>
      <c r="HO66" s="1138"/>
      <c r="HP66" s="1138"/>
      <c r="HQ66" s="1138"/>
      <c r="HR66" s="1138"/>
      <c r="HS66" s="1138"/>
      <c r="HT66" s="1138"/>
      <c r="HU66" s="1138"/>
      <c r="HV66" s="1138"/>
      <c r="HW66" s="1138"/>
      <c r="HX66" s="1138"/>
      <c r="HY66" s="1138"/>
      <c r="HZ66" s="1138"/>
      <c r="IA66" s="1138"/>
      <c r="IB66" s="1138"/>
      <c r="IC66" s="1138"/>
      <c r="ID66" s="1138"/>
      <c r="IE66" s="1138"/>
      <c r="IF66" s="1138"/>
      <c r="IG66" s="1138"/>
      <c r="IH66" s="1138"/>
      <c r="II66" s="1138"/>
      <c r="IJ66" s="1138"/>
      <c r="IK66" s="1138"/>
      <c r="IL66" s="1138"/>
      <c r="IM66" s="1138"/>
      <c r="IN66" s="1138"/>
      <c r="IO66" s="1138"/>
      <c r="IP66" s="1138"/>
      <c r="IQ66" s="1138"/>
      <c r="IR66" s="1138"/>
      <c r="IS66" s="1138"/>
      <c r="IT66" s="1138"/>
      <c r="IU66" s="1138"/>
      <c r="IV66" s="1138"/>
    </row>
    <row r="67" spans="1:256" ht="15.75">
      <c r="A67" s="224"/>
      <c r="B67" s="1465"/>
      <c r="C67" s="1465"/>
    </row>
    <row r="68" spans="1:256" ht="18">
      <c r="A68" s="1490" t="s">
        <v>1480</v>
      </c>
      <c r="B68" s="1488"/>
      <c r="C68" s="1488"/>
    </row>
    <row r="70" spans="1:256" ht="15.75">
      <c r="A70" s="1463" t="s">
        <v>1023</v>
      </c>
    </row>
    <row r="71" spans="1:256">
      <c r="A71" s="1138" t="s">
        <v>1062</v>
      </c>
      <c r="B71" s="1138" t="s">
        <v>803</v>
      </c>
      <c r="C71" s="1499">
        <f>C17/C54</f>
        <v>862.36616732385835</v>
      </c>
      <c r="D71" s="1138"/>
      <c r="E71" s="1138"/>
      <c r="F71" s="1138"/>
      <c r="G71" s="1138"/>
      <c r="H71" s="1138"/>
      <c r="I71" s="1138"/>
      <c r="J71" s="1138"/>
      <c r="K71" s="1138"/>
      <c r="L71" s="1138"/>
      <c r="M71" s="1138"/>
      <c r="N71" s="1138"/>
      <c r="O71" s="1138"/>
      <c r="P71" s="1138"/>
      <c r="Q71" s="1138"/>
      <c r="R71" s="1138"/>
      <c r="S71" s="1138"/>
      <c r="T71" s="1138"/>
      <c r="U71" s="1138"/>
      <c r="V71" s="1138"/>
      <c r="W71" s="1138"/>
      <c r="X71" s="1138"/>
      <c r="Y71" s="1138"/>
      <c r="Z71" s="1138"/>
      <c r="AA71" s="1138"/>
      <c r="AB71" s="1138"/>
      <c r="AC71" s="1138"/>
      <c r="AD71" s="1138"/>
      <c r="AE71" s="1138"/>
      <c r="AF71" s="1138"/>
      <c r="AG71" s="1138"/>
      <c r="AH71" s="1138"/>
      <c r="AI71" s="1138"/>
      <c r="AJ71" s="1138"/>
      <c r="AK71" s="1138"/>
      <c r="AL71" s="1138"/>
      <c r="AM71" s="1138"/>
      <c r="AN71" s="1138"/>
      <c r="AO71" s="1138"/>
      <c r="AP71" s="1138"/>
      <c r="AQ71" s="1138"/>
      <c r="AR71" s="1138"/>
      <c r="AS71" s="1138"/>
      <c r="AT71" s="1138"/>
      <c r="AU71" s="1138"/>
      <c r="AV71" s="1138"/>
      <c r="AW71" s="1138"/>
      <c r="AX71" s="1138"/>
      <c r="AY71" s="1138"/>
      <c r="AZ71" s="1138"/>
      <c r="BA71" s="1138"/>
      <c r="BB71" s="1138"/>
      <c r="BC71" s="1138"/>
      <c r="BD71" s="1138"/>
      <c r="BE71" s="1138"/>
      <c r="BF71" s="1138"/>
      <c r="BG71" s="1138"/>
      <c r="BH71" s="1138"/>
      <c r="BI71" s="1138"/>
      <c r="BJ71" s="1138"/>
      <c r="BK71" s="1138"/>
      <c r="BL71" s="1138"/>
      <c r="BM71" s="1138"/>
      <c r="BN71" s="1138"/>
      <c r="BO71" s="1138"/>
      <c r="BP71" s="1138"/>
      <c r="BQ71" s="1138"/>
      <c r="BR71" s="1138"/>
      <c r="BS71" s="1138"/>
      <c r="BT71" s="1138"/>
      <c r="BU71" s="1138"/>
      <c r="BV71" s="1138"/>
      <c r="BW71" s="1138"/>
      <c r="BX71" s="1138"/>
      <c r="BY71" s="1138"/>
      <c r="BZ71" s="1138"/>
      <c r="CA71" s="1138"/>
      <c r="CB71" s="1138"/>
      <c r="CC71" s="1138"/>
      <c r="CD71" s="1138"/>
      <c r="CE71" s="1138"/>
      <c r="CF71" s="1138"/>
      <c r="CG71" s="1138"/>
      <c r="CH71" s="1138"/>
      <c r="CI71" s="1138"/>
      <c r="CJ71" s="1138"/>
      <c r="CK71" s="1138"/>
      <c r="CL71" s="1138"/>
      <c r="CM71" s="1138"/>
      <c r="CN71" s="1138"/>
      <c r="CO71" s="1138"/>
      <c r="CP71" s="1138"/>
      <c r="CQ71" s="1138"/>
      <c r="CR71" s="1138"/>
      <c r="CS71" s="1138"/>
      <c r="CT71" s="1138"/>
      <c r="CU71" s="1138"/>
      <c r="CV71" s="1138"/>
      <c r="CW71" s="1138"/>
      <c r="CX71" s="1138"/>
      <c r="CY71" s="1138"/>
      <c r="CZ71" s="1138"/>
      <c r="DA71" s="1138"/>
      <c r="DB71" s="1138"/>
      <c r="DC71" s="1138"/>
      <c r="DD71" s="1138"/>
      <c r="DE71" s="1138"/>
      <c r="DF71" s="1138"/>
      <c r="DG71" s="1138"/>
      <c r="DH71" s="1138"/>
      <c r="DI71" s="1138"/>
      <c r="DJ71" s="1138"/>
      <c r="DK71" s="1138"/>
      <c r="DL71" s="1138"/>
      <c r="DM71" s="1138"/>
      <c r="DN71" s="1138"/>
      <c r="DO71" s="1138"/>
      <c r="DP71" s="1138"/>
      <c r="DQ71" s="1138"/>
      <c r="DR71" s="1138"/>
      <c r="DS71" s="1138"/>
      <c r="DT71" s="1138"/>
      <c r="DU71" s="1138"/>
      <c r="DV71" s="1138"/>
      <c r="DW71" s="1138"/>
      <c r="DX71" s="1138"/>
      <c r="DY71" s="1138"/>
      <c r="DZ71" s="1138"/>
      <c r="EA71" s="1138"/>
      <c r="EB71" s="1138"/>
      <c r="EC71" s="1138"/>
      <c r="ED71" s="1138"/>
      <c r="EE71" s="1138"/>
      <c r="EF71" s="1138"/>
      <c r="EG71" s="1138"/>
      <c r="EH71" s="1138"/>
      <c r="EI71" s="1138"/>
      <c r="EJ71" s="1138"/>
      <c r="EK71" s="1138"/>
      <c r="EL71" s="1138"/>
      <c r="EM71" s="1138"/>
      <c r="EN71" s="1138"/>
      <c r="EO71" s="1138"/>
      <c r="EP71" s="1138"/>
      <c r="EQ71" s="1138"/>
      <c r="ER71" s="1138"/>
      <c r="ES71" s="1138"/>
      <c r="ET71" s="1138"/>
      <c r="EU71" s="1138"/>
      <c r="EV71" s="1138"/>
      <c r="EW71" s="1138"/>
      <c r="EX71" s="1138"/>
      <c r="EY71" s="1138"/>
      <c r="EZ71" s="1138"/>
      <c r="FA71" s="1138"/>
      <c r="FB71" s="1138"/>
      <c r="FC71" s="1138"/>
      <c r="FD71" s="1138"/>
      <c r="FE71" s="1138"/>
      <c r="FF71" s="1138"/>
      <c r="FG71" s="1138"/>
      <c r="FH71" s="1138"/>
      <c r="FI71" s="1138"/>
      <c r="FJ71" s="1138"/>
      <c r="FK71" s="1138"/>
      <c r="FL71" s="1138"/>
      <c r="FM71" s="1138"/>
      <c r="FN71" s="1138"/>
      <c r="FO71" s="1138"/>
      <c r="FP71" s="1138"/>
      <c r="FQ71" s="1138"/>
      <c r="FR71" s="1138"/>
      <c r="FS71" s="1138"/>
      <c r="FT71" s="1138"/>
      <c r="FU71" s="1138"/>
      <c r="FV71" s="1138"/>
      <c r="FW71" s="1138"/>
      <c r="FX71" s="1138"/>
      <c r="FY71" s="1138"/>
      <c r="FZ71" s="1138"/>
      <c r="GA71" s="1138"/>
      <c r="GB71" s="1138"/>
      <c r="GC71" s="1138"/>
      <c r="GD71" s="1138"/>
      <c r="GE71" s="1138"/>
      <c r="GF71" s="1138"/>
      <c r="GG71" s="1138"/>
      <c r="GH71" s="1138"/>
      <c r="GI71" s="1138"/>
      <c r="GJ71" s="1138"/>
      <c r="GK71" s="1138"/>
      <c r="GL71" s="1138"/>
      <c r="GM71" s="1138"/>
      <c r="GN71" s="1138"/>
      <c r="GO71" s="1138"/>
      <c r="GP71" s="1138"/>
      <c r="GQ71" s="1138"/>
      <c r="GR71" s="1138"/>
      <c r="GS71" s="1138"/>
      <c r="GT71" s="1138"/>
      <c r="GU71" s="1138"/>
      <c r="GV71" s="1138"/>
      <c r="GW71" s="1138"/>
      <c r="GX71" s="1138"/>
      <c r="GY71" s="1138"/>
      <c r="GZ71" s="1138"/>
      <c r="HA71" s="1138"/>
      <c r="HB71" s="1138"/>
      <c r="HC71" s="1138"/>
      <c r="HD71" s="1138"/>
      <c r="HE71" s="1138"/>
      <c r="HF71" s="1138"/>
      <c r="HG71" s="1138"/>
      <c r="HH71" s="1138"/>
      <c r="HI71" s="1138"/>
      <c r="HJ71" s="1138"/>
      <c r="HK71" s="1138"/>
      <c r="HL71" s="1138"/>
      <c r="HM71" s="1138"/>
      <c r="HN71" s="1138"/>
      <c r="HO71" s="1138"/>
      <c r="HP71" s="1138"/>
      <c r="HQ71" s="1138"/>
      <c r="HR71" s="1138"/>
      <c r="HS71" s="1138"/>
      <c r="HT71" s="1138"/>
      <c r="HU71" s="1138"/>
      <c r="HV71" s="1138"/>
      <c r="HW71" s="1138"/>
      <c r="HX71" s="1138"/>
      <c r="HY71" s="1138"/>
      <c r="HZ71" s="1138"/>
      <c r="IA71" s="1138"/>
      <c r="IB71" s="1138"/>
      <c r="IC71" s="1138"/>
      <c r="ID71" s="1138"/>
      <c r="IE71" s="1138"/>
      <c r="IF71" s="1138"/>
      <c r="IG71" s="1138"/>
      <c r="IH71" s="1138"/>
      <c r="II71" s="1138"/>
      <c r="IJ71" s="1138"/>
      <c r="IK71" s="1138"/>
      <c r="IL71" s="1138"/>
      <c r="IM71" s="1138"/>
      <c r="IN71" s="1138"/>
      <c r="IO71" s="1138"/>
      <c r="IP71" s="1138"/>
      <c r="IQ71" s="1138"/>
      <c r="IR71" s="1138"/>
      <c r="IS71" s="1138"/>
      <c r="IT71" s="1138"/>
      <c r="IU71" s="1138"/>
      <c r="IV71" s="1138"/>
    </row>
    <row r="72" spans="1:256">
      <c r="A72" s="1138" t="s">
        <v>1063</v>
      </c>
      <c r="B72" s="1138" t="s">
        <v>803</v>
      </c>
      <c r="C72" s="1272">
        <f>C36/C54</f>
        <v>76.264843759716115</v>
      </c>
      <c r="D72" s="1138"/>
      <c r="E72" s="1138"/>
      <c r="F72" s="1138"/>
      <c r="G72" s="1138"/>
      <c r="H72" s="1138"/>
      <c r="I72" s="1138"/>
      <c r="J72" s="1138"/>
      <c r="K72" s="1138"/>
      <c r="L72" s="1138"/>
      <c r="M72" s="1138"/>
      <c r="N72" s="1138"/>
      <c r="O72" s="1138"/>
      <c r="P72" s="1138"/>
      <c r="Q72" s="1138"/>
      <c r="R72" s="1138"/>
      <c r="S72" s="1138"/>
      <c r="T72" s="1138"/>
      <c r="U72" s="1138"/>
      <c r="V72" s="1138"/>
      <c r="W72" s="1138"/>
      <c r="X72" s="1138"/>
      <c r="Y72" s="1138"/>
      <c r="Z72" s="1138"/>
      <c r="AA72" s="1138"/>
      <c r="AB72" s="1138"/>
      <c r="AC72" s="1138"/>
      <c r="AD72" s="1138"/>
      <c r="AE72" s="1138"/>
      <c r="AF72" s="1138"/>
      <c r="AG72" s="1138"/>
      <c r="AH72" s="1138"/>
      <c r="AI72" s="1138"/>
      <c r="AJ72" s="1138"/>
      <c r="AK72" s="1138"/>
      <c r="AL72" s="1138"/>
      <c r="AM72" s="1138"/>
      <c r="AN72" s="1138"/>
      <c r="AO72" s="1138"/>
      <c r="AP72" s="1138"/>
      <c r="AQ72" s="1138"/>
      <c r="AR72" s="1138"/>
      <c r="AS72" s="1138"/>
      <c r="AT72" s="1138"/>
      <c r="AU72" s="1138"/>
      <c r="AV72" s="1138"/>
      <c r="AW72" s="1138"/>
      <c r="AX72" s="1138"/>
      <c r="AY72" s="1138"/>
      <c r="AZ72" s="1138"/>
      <c r="BA72" s="1138"/>
      <c r="BB72" s="1138"/>
      <c r="BC72" s="1138"/>
      <c r="BD72" s="1138"/>
      <c r="BE72" s="1138"/>
      <c r="BF72" s="1138"/>
      <c r="BG72" s="1138"/>
      <c r="BH72" s="1138"/>
      <c r="BI72" s="1138"/>
      <c r="BJ72" s="1138"/>
      <c r="BK72" s="1138"/>
      <c r="BL72" s="1138"/>
      <c r="BM72" s="1138"/>
      <c r="BN72" s="1138"/>
      <c r="BO72" s="1138"/>
      <c r="BP72" s="1138"/>
      <c r="BQ72" s="1138"/>
      <c r="BR72" s="1138"/>
      <c r="BS72" s="1138"/>
      <c r="BT72" s="1138"/>
      <c r="BU72" s="1138"/>
      <c r="BV72" s="1138"/>
      <c r="BW72" s="1138"/>
      <c r="BX72" s="1138"/>
      <c r="BY72" s="1138"/>
      <c r="BZ72" s="1138"/>
      <c r="CA72" s="1138"/>
      <c r="CB72" s="1138"/>
      <c r="CC72" s="1138"/>
      <c r="CD72" s="1138"/>
      <c r="CE72" s="1138"/>
      <c r="CF72" s="1138"/>
      <c r="CG72" s="1138"/>
      <c r="CH72" s="1138"/>
      <c r="CI72" s="1138"/>
      <c r="CJ72" s="1138"/>
      <c r="CK72" s="1138"/>
      <c r="CL72" s="1138"/>
      <c r="CM72" s="1138"/>
      <c r="CN72" s="1138"/>
      <c r="CO72" s="1138"/>
      <c r="CP72" s="1138"/>
      <c r="CQ72" s="1138"/>
      <c r="CR72" s="1138"/>
      <c r="CS72" s="1138"/>
      <c r="CT72" s="1138"/>
      <c r="CU72" s="1138"/>
      <c r="CV72" s="1138"/>
      <c r="CW72" s="1138"/>
      <c r="CX72" s="1138"/>
      <c r="CY72" s="1138"/>
      <c r="CZ72" s="1138"/>
      <c r="DA72" s="1138"/>
      <c r="DB72" s="1138"/>
      <c r="DC72" s="1138"/>
      <c r="DD72" s="1138"/>
      <c r="DE72" s="1138"/>
      <c r="DF72" s="1138"/>
      <c r="DG72" s="1138"/>
      <c r="DH72" s="1138"/>
      <c r="DI72" s="1138"/>
      <c r="DJ72" s="1138"/>
      <c r="DK72" s="1138"/>
      <c r="DL72" s="1138"/>
      <c r="DM72" s="1138"/>
      <c r="DN72" s="1138"/>
      <c r="DO72" s="1138"/>
      <c r="DP72" s="1138"/>
      <c r="DQ72" s="1138"/>
      <c r="DR72" s="1138"/>
      <c r="DS72" s="1138"/>
      <c r="DT72" s="1138"/>
      <c r="DU72" s="1138"/>
      <c r="DV72" s="1138"/>
      <c r="DW72" s="1138"/>
      <c r="DX72" s="1138"/>
      <c r="DY72" s="1138"/>
      <c r="DZ72" s="1138"/>
      <c r="EA72" s="1138"/>
      <c r="EB72" s="1138"/>
      <c r="EC72" s="1138"/>
      <c r="ED72" s="1138"/>
      <c r="EE72" s="1138"/>
      <c r="EF72" s="1138"/>
      <c r="EG72" s="1138"/>
      <c r="EH72" s="1138"/>
      <c r="EI72" s="1138"/>
      <c r="EJ72" s="1138"/>
      <c r="EK72" s="1138"/>
      <c r="EL72" s="1138"/>
      <c r="EM72" s="1138"/>
      <c r="EN72" s="1138"/>
      <c r="EO72" s="1138"/>
      <c r="EP72" s="1138"/>
      <c r="EQ72" s="1138"/>
      <c r="ER72" s="1138"/>
      <c r="ES72" s="1138"/>
      <c r="ET72" s="1138"/>
      <c r="EU72" s="1138"/>
      <c r="EV72" s="1138"/>
      <c r="EW72" s="1138"/>
      <c r="EX72" s="1138"/>
      <c r="EY72" s="1138"/>
      <c r="EZ72" s="1138"/>
      <c r="FA72" s="1138"/>
      <c r="FB72" s="1138"/>
      <c r="FC72" s="1138"/>
      <c r="FD72" s="1138"/>
      <c r="FE72" s="1138"/>
      <c r="FF72" s="1138"/>
      <c r="FG72" s="1138"/>
      <c r="FH72" s="1138"/>
      <c r="FI72" s="1138"/>
      <c r="FJ72" s="1138"/>
      <c r="FK72" s="1138"/>
      <c r="FL72" s="1138"/>
      <c r="FM72" s="1138"/>
      <c r="FN72" s="1138"/>
      <c r="FO72" s="1138"/>
      <c r="FP72" s="1138"/>
      <c r="FQ72" s="1138"/>
      <c r="FR72" s="1138"/>
      <c r="FS72" s="1138"/>
      <c r="FT72" s="1138"/>
      <c r="FU72" s="1138"/>
      <c r="FV72" s="1138"/>
      <c r="FW72" s="1138"/>
      <c r="FX72" s="1138"/>
      <c r="FY72" s="1138"/>
      <c r="FZ72" s="1138"/>
      <c r="GA72" s="1138"/>
      <c r="GB72" s="1138"/>
      <c r="GC72" s="1138"/>
      <c r="GD72" s="1138"/>
      <c r="GE72" s="1138"/>
      <c r="GF72" s="1138"/>
      <c r="GG72" s="1138"/>
      <c r="GH72" s="1138"/>
      <c r="GI72" s="1138"/>
      <c r="GJ72" s="1138"/>
      <c r="GK72" s="1138"/>
      <c r="GL72" s="1138"/>
      <c r="GM72" s="1138"/>
      <c r="GN72" s="1138"/>
      <c r="GO72" s="1138"/>
      <c r="GP72" s="1138"/>
      <c r="GQ72" s="1138"/>
      <c r="GR72" s="1138"/>
      <c r="GS72" s="1138"/>
      <c r="GT72" s="1138"/>
      <c r="GU72" s="1138"/>
      <c r="GV72" s="1138"/>
      <c r="GW72" s="1138"/>
      <c r="GX72" s="1138"/>
      <c r="GY72" s="1138"/>
      <c r="GZ72" s="1138"/>
      <c r="HA72" s="1138"/>
      <c r="HB72" s="1138"/>
      <c r="HC72" s="1138"/>
      <c r="HD72" s="1138"/>
      <c r="HE72" s="1138"/>
      <c r="HF72" s="1138"/>
      <c r="HG72" s="1138"/>
      <c r="HH72" s="1138"/>
      <c r="HI72" s="1138"/>
      <c r="HJ72" s="1138"/>
      <c r="HK72" s="1138"/>
      <c r="HL72" s="1138"/>
      <c r="HM72" s="1138"/>
      <c r="HN72" s="1138"/>
      <c r="HO72" s="1138"/>
      <c r="HP72" s="1138"/>
      <c r="HQ72" s="1138"/>
      <c r="HR72" s="1138"/>
      <c r="HS72" s="1138"/>
      <c r="HT72" s="1138"/>
      <c r="HU72" s="1138"/>
      <c r="HV72" s="1138"/>
      <c r="HW72" s="1138"/>
      <c r="HX72" s="1138"/>
      <c r="HY72" s="1138"/>
      <c r="HZ72" s="1138"/>
      <c r="IA72" s="1138"/>
      <c r="IB72" s="1138"/>
      <c r="IC72" s="1138"/>
      <c r="ID72" s="1138"/>
      <c r="IE72" s="1138"/>
      <c r="IF72" s="1138"/>
      <c r="IG72" s="1138"/>
      <c r="IH72" s="1138"/>
      <c r="II72" s="1138"/>
      <c r="IJ72" s="1138"/>
      <c r="IK72" s="1138"/>
      <c r="IL72" s="1138"/>
      <c r="IM72" s="1138"/>
      <c r="IN72" s="1138"/>
      <c r="IO72" s="1138"/>
      <c r="IP72" s="1138"/>
      <c r="IQ72" s="1138"/>
      <c r="IR72" s="1138"/>
      <c r="IS72" s="1138"/>
      <c r="IT72" s="1138"/>
      <c r="IU72" s="1138"/>
      <c r="IV72" s="1138"/>
    </row>
    <row r="73" spans="1:256">
      <c r="A73" s="1138" t="s">
        <v>1064</v>
      </c>
      <c r="B73" s="1138" t="s">
        <v>803</v>
      </c>
      <c r="C73" s="1499">
        <f>C17/C36</f>
        <v>11.307518966942</v>
      </c>
      <c r="D73" s="1138"/>
      <c r="E73" s="1138"/>
      <c r="F73" s="1138"/>
      <c r="G73" s="1138"/>
      <c r="H73" s="1138"/>
      <c r="I73" s="1138"/>
      <c r="J73" s="1138"/>
      <c r="K73" s="1138"/>
      <c r="L73" s="1138"/>
      <c r="M73" s="1138"/>
      <c r="N73" s="1138"/>
      <c r="O73" s="1138"/>
      <c r="P73" s="1138"/>
      <c r="Q73" s="1138"/>
      <c r="R73" s="1138"/>
      <c r="S73" s="1138"/>
      <c r="T73" s="1138"/>
      <c r="U73" s="1138"/>
      <c r="V73" s="1138"/>
      <c r="W73" s="1138"/>
      <c r="X73" s="1138"/>
      <c r="Y73" s="1138"/>
      <c r="Z73" s="1138"/>
      <c r="AA73" s="1138"/>
      <c r="AB73" s="1138"/>
      <c r="AC73" s="1138"/>
      <c r="AD73" s="1138"/>
      <c r="AE73" s="1138"/>
      <c r="AF73" s="1138"/>
      <c r="AG73" s="1138"/>
      <c r="AH73" s="1138"/>
      <c r="AI73" s="1138"/>
      <c r="AJ73" s="1138"/>
      <c r="AK73" s="1138"/>
      <c r="AL73" s="1138"/>
      <c r="AM73" s="1138"/>
      <c r="AN73" s="1138"/>
      <c r="AO73" s="1138"/>
      <c r="AP73" s="1138"/>
      <c r="AQ73" s="1138"/>
      <c r="AR73" s="1138"/>
      <c r="AS73" s="1138"/>
      <c r="AT73" s="1138"/>
      <c r="AU73" s="1138"/>
      <c r="AV73" s="1138"/>
      <c r="AW73" s="1138"/>
      <c r="AX73" s="1138"/>
      <c r="AY73" s="1138"/>
      <c r="AZ73" s="1138"/>
      <c r="BA73" s="1138"/>
      <c r="BB73" s="1138"/>
      <c r="BC73" s="1138"/>
      <c r="BD73" s="1138"/>
      <c r="BE73" s="1138"/>
      <c r="BF73" s="1138"/>
      <c r="BG73" s="1138"/>
      <c r="BH73" s="1138"/>
      <c r="BI73" s="1138"/>
      <c r="BJ73" s="1138"/>
      <c r="BK73" s="1138"/>
      <c r="BL73" s="1138"/>
      <c r="BM73" s="1138"/>
      <c r="BN73" s="1138"/>
      <c r="BO73" s="1138"/>
      <c r="BP73" s="1138"/>
      <c r="BQ73" s="1138"/>
      <c r="BR73" s="1138"/>
      <c r="BS73" s="1138"/>
      <c r="BT73" s="1138"/>
      <c r="BU73" s="1138"/>
      <c r="BV73" s="1138"/>
      <c r="BW73" s="1138"/>
      <c r="BX73" s="1138"/>
      <c r="BY73" s="1138"/>
      <c r="BZ73" s="1138"/>
      <c r="CA73" s="1138"/>
      <c r="CB73" s="1138"/>
      <c r="CC73" s="1138"/>
      <c r="CD73" s="1138"/>
      <c r="CE73" s="1138"/>
      <c r="CF73" s="1138"/>
      <c r="CG73" s="1138"/>
      <c r="CH73" s="1138"/>
      <c r="CI73" s="1138"/>
      <c r="CJ73" s="1138"/>
      <c r="CK73" s="1138"/>
      <c r="CL73" s="1138"/>
      <c r="CM73" s="1138"/>
      <c r="CN73" s="1138"/>
      <c r="CO73" s="1138"/>
      <c r="CP73" s="1138"/>
      <c r="CQ73" s="1138"/>
      <c r="CR73" s="1138"/>
      <c r="CS73" s="1138"/>
      <c r="CT73" s="1138"/>
      <c r="CU73" s="1138"/>
      <c r="CV73" s="1138"/>
      <c r="CW73" s="1138"/>
      <c r="CX73" s="1138"/>
      <c r="CY73" s="1138"/>
      <c r="CZ73" s="1138"/>
      <c r="DA73" s="1138"/>
      <c r="DB73" s="1138"/>
      <c r="DC73" s="1138"/>
      <c r="DD73" s="1138"/>
      <c r="DE73" s="1138"/>
      <c r="DF73" s="1138"/>
      <c r="DG73" s="1138"/>
      <c r="DH73" s="1138"/>
      <c r="DI73" s="1138"/>
      <c r="DJ73" s="1138"/>
      <c r="DK73" s="1138"/>
      <c r="DL73" s="1138"/>
      <c r="DM73" s="1138"/>
      <c r="DN73" s="1138"/>
      <c r="DO73" s="1138"/>
      <c r="DP73" s="1138"/>
      <c r="DQ73" s="1138"/>
      <c r="DR73" s="1138"/>
      <c r="DS73" s="1138"/>
      <c r="DT73" s="1138"/>
      <c r="DU73" s="1138"/>
      <c r="DV73" s="1138"/>
      <c r="DW73" s="1138"/>
      <c r="DX73" s="1138"/>
      <c r="DY73" s="1138"/>
      <c r="DZ73" s="1138"/>
      <c r="EA73" s="1138"/>
      <c r="EB73" s="1138"/>
      <c r="EC73" s="1138"/>
      <c r="ED73" s="1138"/>
      <c r="EE73" s="1138"/>
      <c r="EF73" s="1138"/>
      <c r="EG73" s="1138"/>
      <c r="EH73" s="1138"/>
      <c r="EI73" s="1138"/>
      <c r="EJ73" s="1138"/>
      <c r="EK73" s="1138"/>
      <c r="EL73" s="1138"/>
      <c r="EM73" s="1138"/>
      <c r="EN73" s="1138"/>
      <c r="EO73" s="1138"/>
      <c r="EP73" s="1138"/>
      <c r="EQ73" s="1138"/>
      <c r="ER73" s="1138"/>
      <c r="ES73" s="1138"/>
      <c r="ET73" s="1138"/>
      <c r="EU73" s="1138"/>
      <c r="EV73" s="1138"/>
      <c r="EW73" s="1138"/>
      <c r="EX73" s="1138"/>
      <c r="EY73" s="1138"/>
      <c r="EZ73" s="1138"/>
      <c r="FA73" s="1138"/>
      <c r="FB73" s="1138"/>
      <c r="FC73" s="1138"/>
      <c r="FD73" s="1138"/>
      <c r="FE73" s="1138"/>
      <c r="FF73" s="1138"/>
      <c r="FG73" s="1138"/>
      <c r="FH73" s="1138"/>
      <c r="FI73" s="1138"/>
      <c r="FJ73" s="1138"/>
      <c r="FK73" s="1138"/>
      <c r="FL73" s="1138"/>
      <c r="FM73" s="1138"/>
      <c r="FN73" s="1138"/>
      <c r="FO73" s="1138"/>
      <c r="FP73" s="1138"/>
      <c r="FQ73" s="1138"/>
      <c r="FR73" s="1138"/>
      <c r="FS73" s="1138"/>
      <c r="FT73" s="1138"/>
      <c r="FU73" s="1138"/>
      <c r="FV73" s="1138"/>
      <c r="FW73" s="1138"/>
      <c r="FX73" s="1138"/>
      <c r="FY73" s="1138"/>
      <c r="FZ73" s="1138"/>
      <c r="GA73" s="1138"/>
      <c r="GB73" s="1138"/>
      <c r="GC73" s="1138"/>
      <c r="GD73" s="1138"/>
      <c r="GE73" s="1138"/>
      <c r="GF73" s="1138"/>
      <c r="GG73" s="1138"/>
      <c r="GH73" s="1138"/>
      <c r="GI73" s="1138"/>
      <c r="GJ73" s="1138"/>
      <c r="GK73" s="1138"/>
      <c r="GL73" s="1138"/>
      <c r="GM73" s="1138"/>
      <c r="GN73" s="1138"/>
      <c r="GO73" s="1138"/>
      <c r="GP73" s="1138"/>
      <c r="GQ73" s="1138"/>
      <c r="GR73" s="1138"/>
      <c r="GS73" s="1138"/>
      <c r="GT73" s="1138"/>
      <c r="GU73" s="1138"/>
      <c r="GV73" s="1138"/>
      <c r="GW73" s="1138"/>
      <c r="GX73" s="1138"/>
      <c r="GY73" s="1138"/>
      <c r="GZ73" s="1138"/>
      <c r="HA73" s="1138"/>
      <c r="HB73" s="1138"/>
      <c r="HC73" s="1138"/>
      <c r="HD73" s="1138"/>
      <c r="HE73" s="1138"/>
      <c r="HF73" s="1138"/>
      <c r="HG73" s="1138"/>
      <c r="HH73" s="1138"/>
      <c r="HI73" s="1138"/>
      <c r="HJ73" s="1138"/>
      <c r="HK73" s="1138"/>
      <c r="HL73" s="1138"/>
      <c r="HM73" s="1138"/>
      <c r="HN73" s="1138"/>
      <c r="HO73" s="1138"/>
      <c r="HP73" s="1138"/>
      <c r="HQ73" s="1138"/>
      <c r="HR73" s="1138"/>
      <c r="HS73" s="1138"/>
      <c r="HT73" s="1138"/>
      <c r="HU73" s="1138"/>
      <c r="HV73" s="1138"/>
      <c r="HW73" s="1138"/>
      <c r="HX73" s="1138"/>
      <c r="HY73" s="1138"/>
      <c r="HZ73" s="1138"/>
      <c r="IA73" s="1138"/>
      <c r="IB73" s="1138"/>
      <c r="IC73" s="1138"/>
      <c r="ID73" s="1138"/>
      <c r="IE73" s="1138"/>
      <c r="IF73" s="1138"/>
      <c r="IG73" s="1138"/>
      <c r="IH73" s="1138"/>
      <c r="II73" s="1138"/>
      <c r="IJ73" s="1138"/>
      <c r="IK73" s="1138"/>
      <c r="IL73" s="1138"/>
      <c r="IM73" s="1138"/>
      <c r="IN73" s="1138"/>
      <c r="IO73" s="1138"/>
      <c r="IP73" s="1138"/>
      <c r="IQ73" s="1138"/>
      <c r="IR73" s="1138"/>
      <c r="IS73" s="1138"/>
      <c r="IT73" s="1138"/>
      <c r="IU73" s="1138"/>
      <c r="IV73" s="1138"/>
    </row>
    <row r="75" spans="1:256" ht="15.75">
      <c r="A75" s="1463" t="s">
        <v>1065</v>
      </c>
    </row>
    <row r="76" spans="1:256">
      <c r="A76" s="1138" t="s">
        <v>1062</v>
      </c>
      <c r="B76" s="1138" t="s">
        <v>803</v>
      </c>
      <c r="C76" s="1500">
        <f>C18/C55</f>
        <v>2749.7099581744374</v>
      </c>
    </row>
    <row r="77" spans="1:256">
      <c r="A77" s="1138" t="s">
        <v>1063</v>
      </c>
      <c r="B77" s="1138" t="s">
        <v>803</v>
      </c>
      <c r="C77" s="1272">
        <f>C37/C55</f>
        <v>311.26139127839775</v>
      </c>
    </row>
    <row r="78" spans="1:256">
      <c r="A78" s="1138" t="s">
        <v>1064</v>
      </c>
      <c r="B78" s="1138" t="s">
        <v>803</v>
      </c>
      <c r="C78" s="1500">
        <f>C18/C37</f>
        <v>8.834086190005646</v>
      </c>
    </row>
    <row r="79" spans="1:256">
      <c r="A79" s="1138"/>
      <c r="B79" s="1138"/>
      <c r="C79" s="1500"/>
    </row>
    <row r="80" spans="1:256" ht="15.75">
      <c r="A80" s="1501" t="s">
        <v>1066</v>
      </c>
      <c r="B80" s="1138"/>
      <c r="C80" s="1500"/>
    </row>
    <row r="81" spans="1:256">
      <c r="A81" s="1138" t="s">
        <v>1062</v>
      </c>
      <c r="B81" s="1138" t="s">
        <v>803</v>
      </c>
      <c r="C81" s="1500">
        <f>C19/C56</f>
        <v>3868.3111325611326</v>
      </c>
    </row>
    <row r="82" spans="1:256">
      <c r="A82" s="1138" t="s">
        <v>1063</v>
      </c>
      <c r="B82" s="1138" t="s">
        <v>803</v>
      </c>
      <c r="C82" s="1272">
        <f>C38/C56</f>
        <v>505.45318251449328</v>
      </c>
    </row>
    <row r="83" spans="1:256">
      <c r="A83" s="1138" t="s">
        <v>1064</v>
      </c>
      <c r="B83" s="1138" t="s">
        <v>803</v>
      </c>
      <c r="C83" s="1500">
        <f>C19/C38</f>
        <v>7.6531541720982501</v>
      </c>
    </row>
    <row r="84" spans="1:256">
      <c r="A84" s="224"/>
      <c r="B84" s="224"/>
      <c r="C84" s="1488"/>
    </row>
    <row r="85" spans="1:256" ht="18">
      <c r="A85" s="1490" t="s">
        <v>1067</v>
      </c>
      <c r="B85" s="1488"/>
      <c r="C85" s="1488"/>
    </row>
    <row r="87" spans="1:256">
      <c r="A87" s="1138" t="s">
        <v>1068</v>
      </c>
      <c r="B87" s="1138" t="s">
        <v>1069</v>
      </c>
      <c r="C87" s="428">
        <f>'7277'!D13</f>
        <v>0</v>
      </c>
      <c r="D87" s="1138"/>
      <c r="E87" s="1138"/>
      <c r="F87" s="1138"/>
      <c r="G87" s="1138"/>
      <c r="H87" s="1138"/>
      <c r="I87" s="1138"/>
      <c r="J87" s="1138"/>
      <c r="K87" s="1138"/>
      <c r="L87" s="1138"/>
      <c r="M87" s="1138"/>
      <c r="N87" s="1138"/>
      <c r="O87" s="1138"/>
      <c r="P87" s="1138"/>
      <c r="Q87" s="1138"/>
      <c r="R87" s="1138"/>
      <c r="S87" s="1138"/>
      <c r="T87" s="1138"/>
      <c r="U87" s="1138"/>
      <c r="V87" s="1138"/>
      <c r="W87" s="1138"/>
      <c r="X87" s="1138"/>
      <c r="Y87" s="1138"/>
      <c r="Z87" s="1138"/>
      <c r="AA87" s="1138"/>
      <c r="AB87" s="1138"/>
      <c r="AC87" s="1138"/>
      <c r="AD87" s="1138"/>
      <c r="AE87" s="1138"/>
      <c r="AF87" s="1138"/>
      <c r="AG87" s="1138"/>
      <c r="AH87" s="1138"/>
      <c r="AI87" s="1138"/>
      <c r="AJ87" s="1138"/>
      <c r="AK87" s="1138"/>
      <c r="AL87" s="1138"/>
      <c r="AM87" s="1138"/>
      <c r="AN87" s="1138"/>
      <c r="AO87" s="1138"/>
      <c r="AP87" s="1138"/>
      <c r="AQ87" s="1138"/>
      <c r="AR87" s="1138"/>
      <c r="AS87" s="1138"/>
      <c r="AT87" s="1138"/>
      <c r="AU87" s="1138"/>
      <c r="AV87" s="1138"/>
      <c r="AW87" s="1138"/>
      <c r="AX87" s="1138"/>
      <c r="AY87" s="1138"/>
      <c r="AZ87" s="1138"/>
      <c r="BA87" s="1138"/>
      <c r="BB87" s="1138"/>
      <c r="BC87" s="1138"/>
      <c r="BD87" s="1138"/>
      <c r="BE87" s="1138"/>
      <c r="BF87" s="1138"/>
      <c r="BG87" s="1138"/>
      <c r="BH87" s="1138"/>
      <c r="BI87" s="1138"/>
      <c r="BJ87" s="1138"/>
      <c r="BK87" s="1138"/>
      <c r="BL87" s="1138"/>
      <c r="BM87" s="1138"/>
      <c r="BN87" s="1138"/>
      <c r="BO87" s="1138"/>
      <c r="BP87" s="1138"/>
      <c r="BQ87" s="1138"/>
      <c r="BR87" s="1138"/>
      <c r="BS87" s="1138"/>
      <c r="BT87" s="1138"/>
      <c r="BU87" s="1138"/>
      <c r="BV87" s="1138"/>
      <c r="BW87" s="1138"/>
      <c r="BX87" s="1138"/>
      <c r="BY87" s="1138"/>
      <c r="BZ87" s="1138"/>
      <c r="CA87" s="1138"/>
      <c r="CB87" s="1138"/>
      <c r="CC87" s="1138"/>
      <c r="CD87" s="1138"/>
      <c r="CE87" s="1138"/>
      <c r="CF87" s="1138"/>
      <c r="CG87" s="1138"/>
      <c r="CH87" s="1138"/>
      <c r="CI87" s="1138"/>
      <c r="CJ87" s="1138"/>
      <c r="CK87" s="1138"/>
      <c r="CL87" s="1138"/>
      <c r="CM87" s="1138"/>
      <c r="CN87" s="1138"/>
      <c r="CO87" s="1138"/>
      <c r="CP87" s="1138"/>
      <c r="CQ87" s="1138"/>
      <c r="CR87" s="1138"/>
      <c r="CS87" s="1138"/>
      <c r="CT87" s="1138"/>
      <c r="CU87" s="1138"/>
      <c r="CV87" s="1138"/>
      <c r="CW87" s="1138"/>
      <c r="CX87" s="1138"/>
      <c r="CY87" s="1138"/>
      <c r="CZ87" s="1138"/>
      <c r="DA87" s="1138"/>
      <c r="DB87" s="1138"/>
      <c r="DC87" s="1138"/>
      <c r="DD87" s="1138"/>
      <c r="DE87" s="1138"/>
      <c r="DF87" s="1138"/>
      <c r="DG87" s="1138"/>
      <c r="DH87" s="1138"/>
      <c r="DI87" s="1138"/>
      <c r="DJ87" s="1138"/>
      <c r="DK87" s="1138"/>
      <c r="DL87" s="1138"/>
      <c r="DM87" s="1138"/>
      <c r="DN87" s="1138"/>
      <c r="DO87" s="1138"/>
      <c r="DP87" s="1138"/>
      <c r="DQ87" s="1138"/>
      <c r="DR87" s="1138"/>
      <c r="DS87" s="1138"/>
      <c r="DT87" s="1138"/>
      <c r="DU87" s="1138"/>
      <c r="DV87" s="1138"/>
      <c r="DW87" s="1138"/>
      <c r="DX87" s="1138"/>
      <c r="DY87" s="1138"/>
      <c r="DZ87" s="1138"/>
      <c r="EA87" s="1138"/>
      <c r="EB87" s="1138"/>
      <c r="EC87" s="1138"/>
      <c r="ED87" s="1138"/>
      <c r="EE87" s="1138"/>
      <c r="EF87" s="1138"/>
      <c r="EG87" s="1138"/>
      <c r="EH87" s="1138"/>
      <c r="EI87" s="1138"/>
      <c r="EJ87" s="1138"/>
      <c r="EK87" s="1138"/>
      <c r="EL87" s="1138"/>
      <c r="EM87" s="1138"/>
      <c r="EN87" s="1138"/>
      <c r="EO87" s="1138"/>
      <c r="EP87" s="1138"/>
      <c r="EQ87" s="1138"/>
      <c r="ER87" s="1138"/>
      <c r="ES87" s="1138"/>
      <c r="ET87" s="1138"/>
      <c r="EU87" s="1138"/>
      <c r="EV87" s="1138"/>
      <c r="EW87" s="1138"/>
      <c r="EX87" s="1138"/>
      <c r="EY87" s="1138"/>
      <c r="EZ87" s="1138"/>
      <c r="FA87" s="1138"/>
      <c r="FB87" s="1138"/>
      <c r="FC87" s="1138"/>
      <c r="FD87" s="1138"/>
      <c r="FE87" s="1138"/>
      <c r="FF87" s="1138"/>
      <c r="FG87" s="1138"/>
      <c r="FH87" s="1138"/>
      <c r="FI87" s="1138"/>
      <c r="FJ87" s="1138"/>
      <c r="FK87" s="1138"/>
      <c r="FL87" s="1138"/>
      <c r="FM87" s="1138"/>
      <c r="FN87" s="1138"/>
      <c r="FO87" s="1138"/>
      <c r="FP87" s="1138"/>
      <c r="FQ87" s="1138"/>
      <c r="FR87" s="1138"/>
      <c r="FS87" s="1138"/>
      <c r="FT87" s="1138"/>
      <c r="FU87" s="1138"/>
      <c r="FV87" s="1138"/>
      <c r="FW87" s="1138"/>
      <c r="FX87" s="1138"/>
      <c r="FY87" s="1138"/>
      <c r="FZ87" s="1138"/>
      <c r="GA87" s="1138"/>
      <c r="GB87" s="1138"/>
      <c r="GC87" s="1138"/>
      <c r="GD87" s="1138"/>
      <c r="GE87" s="1138"/>
      <c r="GF87" s="1138"/>
      <c r="GG87" s="1138"/>
      <c r="GH87" s="1138"/>
      <c r="GI87" s="1138"/>
      <c r="GJ87" s="1138"/>
      <c r="GK87" s="1138"/>
      <c r="GL87" s="1138"/>
      <c r="GM87" s="1138"/>
      <c r="GN87" s="1138"/>
      <c r="GO87" s="1138"/>
      <c r="GP87" s="1138"/>
      <c r="GQ87" s="1138"/>
      <c r="GR87" s="1138"/>
      <c r="GS87" s="1138"/>
      <c r="GT87" s="1138"/>
      <c r="GU87" s="1138"/>
      <c r="GV87" s="1138"/>
      <c r="GW87" s="1138"/>
      <c r="GX87" s="1138"/>
      <c r="GY87" s="1138"/>
      <c r="GZ87" s="1138"/>
      <c r="HA87" s="1138"/>
      <c r="HB87" s="1138"/>
      <c r="HC87" s="1138"/>
      <c r="HD87" s="1138"/>
      <c r="HE87" s="1138"/>
      <c r="HF87" s="1138"/>
      <c r="HG87" s="1138"/>
      <c r="HH87" s="1138"/>
      <c r="HI87" s="1138"/>
      <c r="HJ87" s="1138"/>
      <c r="HK87" s="1138"/>
      <c r="HL87" s="1138"/>
      <c r="HM87" s="1138"/>
      <c r="HN87" s="1138"/>
      <c r="HO87" s="1138"/>
      <c r="HP87" s="1138"/>
      <c r="HQ87" s="1138"/>
      <c r="HR87" s="1138"/>
      <c r="HS87" s="1138"/>
      <c r="HT87" s="1138"/>
      <c r="HU87" s="1138"/>
      <c r="HV87" s="1138"/>
      <c r="HW87" s="1138"/>
      <c r="HX87" s="1138"/>
      <c r="HY87" s="1138"/>
      <c r="HZ87" s="1138"/>
      <c r="IA87" s="1138"/>
      <c r="IB87" s="1138"/>
      <c r="IC87" s="1138"/>
      <c r="ID87" s="1138"/>
      <c r="IE87" s="1138"/>
      <c r="IF87" s="1138"/>
      <c r="IG87" s="1138"/>
      <c r="IH87" s="1138"/>
      <c r="II87" s="1138"/>
      <c r="IJ87" s="1138"/>
      <c r="IK87" s="1138"/>
      <c r="IL87" s="1138"/>
      <c r="IM87" s="1138"/>
      <c r="IN87" s="1138"/>
      <c r="IO87" s="1138"/>
      <c r="IP87" s="1138"/>
      <c r="IQ87" s="1138"/>
      <c r="IR87" s="1138"/>
      <c r="IS87" s="1138"/>
      <c r="IT87" s="1138"/>
      <c r="IU87" s="1138"/>
      <c r="IV87" s="1138"/>
    </row>
    <row r="88" spans="1:256">
      <c r="A88" s="1138" t="s">
        <v>1070</v>
      </c>
      <c r="B88" s="1138" t="s">
        <v>1071</v>
      </c>
      <c r="C88" s="664">
        <f>SUM('7277'!D14:D16)</f>
        <v>0</v>
      </c>
      <c r="D88" s="1138"/>
      <c r="E88" s="1138"/>
      <c r="F88" s="1138"/>
      <c r="G88" s="1138"/>
      <c r="H88" s="1138"/>
      <c r="I88" s="1138"/>
      <c r="J88" s="1138"/>
      <c r="K88" s="1138"/>
      <c r="L88" s="1138"/>
      <c r="M88" s="1138"/>
      <c r="N88" s="1138"/>
      <c r="O88" s="1138"/>
      <c r="P88" s="1138"/>
      <c r="Q88" s="1138"/>
      <c r="R88" s="1138"/>
      <c r="S88" s="1138"/>
      <c r="T88" s="1138"/>
      <c r="U88" s="1138"/>
      <c r="V88" s="1138"/>
      <c r="W88" s="1138"/>
      <c r="X88" s="1138"/>
      <c r="Y88" s="1138"/>
      <c r="Z88" s="1138"/>
      <c r="AA88" s="1138"/>
      <c r="AB88" s="1138"/>
      <c r="AC88" s="1138"/>
      <c r="AD88" s="1138"/>
      <c r="AE88" s="1138"/>
      <c r="AF88" s="1138"/>
      <c r="AG88" s="1138"/>
      <c r="AH88" s="1138"/>
      <c r="AI88" s="1138"/>
      <c r="AJ88" s="1138"/>
      <c r="AK88" s="1138"/>
      <c r="AL88" s="1138"/>
      <c r="AM88" s="1138"/>
      <c r="AN88" s="1138"/>
      <c r="AO88" s="1138"/>
      <c r="AP88" s="1138"/>
      <c r="AQ88" s="1138"/>
      <c r="AR88" s="1138"/>
      <c r="AS88" s="1138"/>
      <c r="AT88" s="1138"/>
      <c r="AU88" s="1138"/>
      <c r="AV88" s="1138"/>
      <c r="AW88" s="1138"/>
      <c r="AX88" s="1138"/>
      <c r="AY88" s="1138"/>
      <c r="AZ88" s="1138"/>
      <c r="BA88" s="1138"/>
      <c r="BB88" s="1138"/>
      <c r="BC88" s="1138"/>
      <c r="BD88" s="1138"/>
      <c r="BE88" s="1138"/>
      <c r="BF88" s="1138"/>
      <c r="BG88" s="1138"/>
      <c r="BH88" s="1138"/>
      <c r="BI88" s="1138"/>
      <c r="BJ88" s="1138"/>
      <c r="BK88" s="1138"/>
      <c r="BL88" s="1138"/>
      <c r="BM88" s="1138"/>
      <c r="BN88" s="1138"/>
      <c r="BO88" s="1138"/>
      <c r="BP88" s="1138"/>
      <c r="BQ88" s="1138"/>
      <c r="BR88" s="1138"/>
      <c r="BS88" s="1138"/>
      <c r="BT88" s="1138"/>
      <c r="BU88" s="1138"/>
      <c r="BV88" s="1138"/>
      <c r="BW88" s="1138"/>
      <c r="BX88" s="1138"/>
      <c r="BY88" s="1138"/>
      <c r="BZ88" s="1138"/>
      <c r="CA88" s="1138"/>
      <c r="CB88" s="1138"/>
      <c r="CC88" s="1138"/>
      <c r="CD88" s="1138"/>
      <c r="CE88" s="1138"/>
      <c r="CF88" s="1138"/>
      <c r="CG88" s="1138"/>
      <c r="CH88" s="1138"/>
      <c r="CI88" s="1138"/>
      <c r="CJ88" s="1138"/>
      <c r="CK88" s="1138"/>
      <c r="CL88" s="1138"/>
      <c r="CM88" s="1138"/>
      <c r="CN88" s="1138"/>
      <c r="CO88" s="1138"/>
      <c r="CP88" s="1138"/>
      <c r="CQ88" s="1138"/>
      <c r="CR88" s="1138"/>
      <c r="CS88" s="1138"/>
      <c r="CT88" s="1138"/>
      <c r="CU88" s="1138"/>
      <c r="CV88" s="1138"/>
      <c r="CW88" s="1138"/>
      <c r="CX88" s="1138"/>
      <c r="CY88" s="1138"/>
      <c r="CZ88" s="1138"/>
      <c r="DA88" s="1138"/>
      <c r="DB88" s="1138"/>
      <c r="DC88" s="1138"/>
      <c r="DD88" s="1138"/>
      <c r="DE88" s="1138"/>
      <c r="DF88" s="1138"/>
      <c r="DG88" s="1138"/>
      <c r="DH88" s="1138"/>
      <c r="DI88" s="1138"/>
      <c r="DJ88" s="1138"/>
      <c r="DK88" s="1138"/>
      <c r="DL88" s="1138"/>
      <c r="DM88" s="1138"/>
      <c r="DN88" s="1138"/>
      <c r="DO88" s="1138"/>
      <c r="DP88" s="1138"/>
      <c r="DQ88" s="1138"/>
      <c r="DR88" s="1138"/>
      <c r="DS88" s="1138"/>
      <c r="DT88" s="1138"/>
      <c r="DU88" s="1138"/>
      <c r="DV88" s="1138"/>
      <c r="DW88" s="1138"/>
      <c r="DX88" s="1138"/>
      <c r="DY88" s="1138"/>
      <c r="DZ88" s="1138"/>
      <c r="EA88" s="1138"/>
      <c r="EB88" s="1138"/>
      <c r="EC88" s="1138"/>
      <c r="ED88" s="1138"/>
      <c r="EE88" s="1138"/>
      <c r="EF88" s="1138"/>
      <c r="EG88" s="1138"/>
      <c r="EH88" s="1138"/>
      <c r="EI88" s="1138"/>
      <c r="EJ88" s="1138"/>
      <c r="EK88" s="1138"/>
      <c r="EL88" s="1138"/>
      <c r="EM88" s="1138"/>
      <c r="EN88" s="1138"/>
      <c r="EO88" s="1138"/>
      <c r="EP88" s="1138"/>
      <c r="EQ88" s="1138"/>
      <c r="ER88" s="1138"/>
      <c r="ES88" s="1138"/>
      <c r="ET88" s="1138"/>
      <c r="EU88" s="1138"/>
      <c r="EV88" s="1138"/>
      <c r="EW88" s="1138"/>
      <c r="EX88" s="1138"/>
      <c r="EY88" s="1138"/>
      <c r="EZ88" s="1138"/>
      <c r="FA88" s="1138"/>
      <c r="FB88" s="1138"/>
      <c r="FC88" s="1138"/>
      <c r="FD88" s="1138"/>
      <c r="FE88" s="1138"/>
      <c r="FF88" s="1138"/>
      <c r="FG88" s="1138"/>
      <c r="FH88" s="1138"/>
      <c r="FI88" s="1138"/>
      <c r="FJ88" s="1138"/>
      <c r="FK88" s="1138"/>
      <c r="FL88" s="1138"/>
      <c r="FM88" s="1138"/>
      <c r="FN88" s="1138"/>
      <c r="FO88" s="1138"/>
      <c r="FP88" s="1138"/>
      <c r="FQ88" s="1138"/>
      <c r="FR88" s="1138"/>
      <c r="FS88" s="1138"/>
      <c r="FT88" s="1138"/>
      <c r="FU88" s="1138"/>
      <c r="FV88" s="1138"/>
      <c r="FW88" s="1138"/>
      <c r="FX88" s="1138"/>
      <c r="FY88" s="1138"/>
      <c r="FZ88" s="1138"/>
      <c r="GA88" s="1138"/>
      <c r="GB88" s="1138"/>
      <c r="GC88" s="1138"/>
      <c r="GD88" s="1138"/>
      <c r="GE88" s="1138"/>
      <c r="GF88" s="1138"/>
      <c r="GG88" s="1138"/>
      <c r="GH88" s="1138"/>
      <c r="GI88" s="1138"/>
      <c r="GJ88" s="1138"/>
      <c r="GK88" s="1138"/>
      <c r="GL88" s="1138"/>
      <c r="GM88" s="1138"/>
      <c r="GN88" s="1138"/>
      <c r="GO88" s="1138"/>
      <c r="GP88" s="1138"/>
      <c r="GQ88" s="1138"/>
      <c r="GR88" s="1138"/>
      <c r="GS88" s="1138"/>
      <c r="GT88" s="1138"/>
      <c r="GU88" s="1138"/>
      <c r="GV88" s="1138"/>
      <c r="GW88" s="1138"/>
      <c r="GX88" s="1138"/>
      <c r="GY88" s="1138"/>
      <c r="GZ88" s="1138"/>
      <c r="HA88" s="1138"/>
      <c r="HB88" s="1138"/>
      <c r="HC88" s="1138"/>
      <c r="HD88" s="1138"/>
      <c r="HE88" s="1138"/>
      <c r="HF88" s="1138"/>
      <c r="HG88" s="1138"/>
      <c r="HH88" s="1138"/>
      <c r="HI88" s="1138"/>
      <c r="HJ88" s="1138"/>
      <c r="HK88" s="1138"/>
      <c r="HL88" s="1138"/>
      <c r="HM88" s="1138"/>
      <c r="HN88" s="1138"/>
      <c r="HO88" s="1138"/>
      <c r="HP88" s="1138"/>
      <c r="HQ88" s="1138"/>
      <c r="HR88" s="1138"/>
      <c r="HS88" s="1138"/>
      <c r="HT88" s="1138"/>
      <c r="HU88" s="1138"/>
      <c r="HV88" s="1138"/>
      <c r="HW88" s="1138"/>
      <c r="HX88" s="1138"/>
      <c r="HY88" s="1138"/>
      <c r="HZ88" s="1138"/>
      <c r="IA88" s="1138"/>
      <c r="IB88" s="1138"/>
      <c r="IC88" s="1138"/>
      <c r="ID88" s="1138"/>
      <c r="IE88" s="1138"/>
      <c r="IF88" s="1138"/>
      <c r="IG88" s="1138"/>
      <c r="IH88" s="1138"/>
      <c r="II88" s="1138"/>
      <c r="IJ88" s="1138"/>
      <c r="IK88" s="1138"/>
      <c r="IL88" s="1138"/>
      <c r="IM88" s="1138"/>
      <c r="IN88" s="1138"/>
      <c r="IO88" s="1138"/>
      <c r="IP88" s="1138"/>
      <c r="IQ88" s="1138"/>
      <c r="IR88" s="1138"/>
      <c r="IS88" s="1138"/>
      <c r="IT88" s="1138"/>
      <c r="IU88" s="1138"/>
      <c r="IV88" s="1138"/>
    </row>
    <row r="89" spans="1:256">
      <c r="A89" s="1138" t="s">
        <v>1072</v>
      </c>
      <c r="B89" s="1138" t="s">
        <v>1073</v>
      </c>
      <c r="C89" s="664">
        <f>'7277'!D43+'7277'!D81+'7277'!D88</f>
        <v>0</v>
      </c>
      <c r="D89" s="1138"/>
      <c r="E89" s="1138"/>
      <c r="F89" s="1138"/>
      <c r="G89" s="1138"/>
      <c r="H89" s="1138"/>
      <c r="I89" s="1138"/>
      <c r="J89" s="1138"/>
      <c r="K89" s="1138"/>
      <c r="L89" s="1138"/>
      <c r="M89" s="1138"/>
      <c r="N89" s="1138"/>
      <c r="O89" s="1138"/>
      <c r="P89" s="1138"/>
      <c r="Q89" s="1138"/>
      <c r="R89" s="1138"/>
      <c r="S89" s="1138"/>
      <c r="T89" s="1138"/>
      <c r="U89" s="1138"/>
      <c r="V89" s="1138"/>
      <c r="W89" s="1138"/>
      <c r="X89" s="1138"/>
      <c r="Y89" s="1138"/>
      <c r="Z89" s="1138"/>
      <c r="AA89" s="1138"/>
      <c r="AB89" s="1138"/>
      <c r="AC89" s="1138"/>
      <c r="AD89" s="1138"/>
      <c r="AE89" s="1138"/>
      <c r="AF89" s="1138"/>
      <c r="AG89" s="1138"/>
      <c r="AH89" s="1138"/>
      <c r="AI89" s="1138"/>
      <c r="AJ89" s="1138"/>
      <c r="AK89" s="1138"/>
      <c r="AL89" s="1138"/>
      <c r="AM89" s="1138"/>
      <c r="AN89" s="1138"/>
      <c r="AO89" s="1138"/>
      <c r="AP89" s="1138"/>
      <c r="AQ89" s="1138"/>
      <c r="AR89" s="1138"/>
      <c r="AS89" s="1138"/>
      <c r="AT89" s="1138"/>
      <c r="AU89" s="1138"/>
      <c r="AV89" s="1138"/>
      <c r="AW89" s="1138"/>
      <c r="AX89" s="1138"/>
      <c r="AY89" s="1138"/>
      <c r="AZ89" s="1138"/>
      <c r="BA89" s="1138"/>
      <c r="BB89" s="1138"/>
      <c r="BC89" s="1138"/>
      <c r="BD89" s="1138"/>
      <c r="BE89" s="1138"/>
      <c r="BF89" s="1138"/>
      <c r="BG89" s="1138"/>
      <c r="BH89" s="1138"/>
      <c r="BI89" s="1138"/>
      <c r="BJ89" s="1138"/>
      <c r="BK89" s="1138"/>
      <c r="BL89" s="1138"/>
      <c r="BM89" s="1138"/>
      <c r="BN89" s="1138"/>
      <c r="BO89" s="1138"/>
      <c r="BP89" s="1138"/>
      <c r="BQ89" s="1138"/>
      <c r="BR89" s="1138"/>
      <c r="BS89" s="1138"/>
      <c r="BT89" s="1138"/>
      <c r="BU89" s="1138"/>
      <c r="BV89" s="1138"/>
      <c r="BW89" s="1138"/>
      <c r="BX89" s="1138"/>
      <c r="BY89" s="1138"/>
      <c r="BZ89" s="1138"/>
      <c r="CA89" s="1138"/>
      <c r="CB89" s="1138"/>
      <c r="CC89" s="1138"/>
      <c r="CD89" s="1138"/>
      <c r="CE89" s="1138"/>
      <c r="CF89" s="1138"/>
      <c r="CG89" s="1138"/>
      <c r="CH89" s="1138"/>
      <c r="CI89" s="1138"/>
      <c r="CJ89" s="1138"/>
      <c r="CK89" s="1138"/>
      <c r="CL89" s="1138"/>
      <c r="CM89" s="1138"/>
      <c r="CN89" s="1138"/>
      <c r="CO89" s="1138"/>
      <c r="CP89" s="1138"/>
      <c r="CQ89" s="1138"/>
      <c r="CR89" s="1138"/>
      <c r="CS89" s="1138"/>
      <c r="CT89" s="1138"/>
      <c r="CU89" s="1138"/>
      <c r="CV89" s="1138"/>
      <c r="CW89" s="1138"/>
      <c r="CX89" s="1138"/>
      <c r="CY89" s="1138"/>
      <c r="CZ89" s="1138"/>
      <c r="DA89" s="1138"/>
      <c r="DB89" s="1138"/>
      <c r="DC89" s="1138"/>
      <c r="DD89" s="1138"/>
      <c r="DE89" s="1138"/>
      <c r="DF89" s="1138"/>
      <c r="DG89" s="1138"/>
      <c r="DH89" s="1138"/>
      <c r="DI89" s="1138"/>
      <c r="DJ89" s="1138"/>
      <c r="DK89" s="1138"/>
      <c r="DL89" s="1138"/>
      <c r="DM89" s="1138"/>
      <c r="DN89" s="1138"/>
      <c r="DO89" s="1138"/>
      <c r="DP89" s="1138"/>
      <c r="DQ89" s="1138"/>
      <c r="DR89" s="1138"/>
      <c r="DS89" s="1138"/>
      <c r="DT89" s="1138"/>
      <c r="DU89" s="1138"/>
      <c r="DV89" s="1138"/>
      <c r="DW89" s="1138"/>
      <c r="DX89" s="1138"/>
      <c r="DY89" s="1138"/>
      <c r="DZ89" s="1138"/>
      <c r="EA89" s="1138"/>
      <c r="EB89" s="1138"/>
      <c r="EC89" s="1138"/>
      <c r="ED89" s="1138"/>
      <c r="EE89" s="1138"/>
      <c r="EF89" s="1138"/>
      <c r="EG89" s="1138"/>
      <c r="EH89" s="1138"/>
      <c r="EI89" s="1138"/>
      <c r="EJ89" s="1138"/>
      <c r="EK89" s="1138"/>
      <c r="EL89" s="1138"/>
      <c r="EM89" s="1138"/>
      <c r="EN89" s="1138"/>
      <c r="EO89" s="1138"/>
      <c r="EP89" s="1138"/>
      <c r="EQ89" s="1138"/>
      <c r="ER89" s="1138"/>
      <c r="ES89" s="1138"/>
      <c r="ET89" s="1138"/>
      <c r="EU89" s="1138"/>
      <c r="EV89" s="1138"/>
      <c r="EW89" s="1138"/>
      <c r="EX89" s="1138"/>
      <c r="EY89" s="1138"/>
      <c r="EZ89" s="1138"/>
      <c r="FA89" s="1138"/>
      <c r="FB89" s="1138"/>
      <c r="FC89" s="1138"/>
      <c r="FD89" s="1138"/>
      <c r="FE89" s="1138"/>
      <c r="FF89" s="1138"/>
      <c r="FG89" s="1138"/>
      <c r="FH89" s="1138"/>
      <c r="FI89" s="1138"/>
      <c r="FJ89" s="1138"/>
      <c r="FK89" s="1138"/>
      <c r="FL89" s="1138"/>
      <c r="FM89" s="1138"/>
      <c r="FN89" s="1138"/>
      <c r="FO89" s="1138"/>
      <c r="FP89" s="1138"/>
      <c r="FQ89" s="1138"/>
      <c r="FR89" s="1138"/>
      <c r="FS89" s="1138"/>
      <c r="FT89" s="1138"/>
      <c r="FU89" s="1138"/>
      <c r="FV89" s="1138"/>
      <c r="FW89" s="1138"/>
      <c r="FX89" s="1138"/>
      <c r="FY89" s="1138"/>
      <c r="FZ89" s="1138"/>
      <c r="GA89" s="1138"/>
      <c r="GB89" s="1138"/>
      <c r="GC89" s="1138"/>
      <c r="GD89" s="1138"/>
      <c r="GE89" s="1138"/>
      <c r="GF89" s="1138"/>
      <c r="GG89" s="1138"/>
      <c r="GH89" s="1138"/>
      <c r="GI89" s="1138"/>
      <c r="GJ89" s="1138"/>
      <c r="GK89" s="1138"/>
      <c r="GL89" s="1138"/>
      <c r="GM89" s="1138"/>
      <c r="GN89" s="1138"/>
      <c r="GO89" s="1138"/>
      <c r="GP89" s="1138"/>
      <c r="GQ89" s="1138"/>
      <c r="GR89" s="1138"/>
      <c r="GS89" s="1138"/>
      <c r="GT89" s="1138"/>
      <c r="GU89" s="1138"/>
      <c r="GV89" s="1138"/>
      <c r="GW89" s="1138"/>
      <c r="GX89" s="1138"/>
      <c r="GY89" s="1138"/>
      <c r="GZ89" s="1138"/>
      <c r="HA89" s="1138"/>
      <c r="HB89" s="1138"/>
      <c r="HC89" s="1138"/>
      <c r="HD89" s="1138"/>
      <c r="HE89" s="1138"/>
      <c r="HF89" s="1138"/>
      <c r="HG89" s="1138"/>
      <c r="HH89" s="1138"/>
      <c r="HI89" s="1138"/>
      <c r="HJ89" s="1138"/>
      <c r="HK89" s="1138"/>
      <c r="HL89" s="1138"/>
      <c r="HM89" s="1138"/>
      <c r="HN89" s="1138"/>
      <c r="HO89" s="1138"/>
      <c r="HP89" s="1138"/>
      <c r="HQ89" s="1138"/>
      <c r="HR89" s="1138"/>
      <c r="HS89" s="1138"/>
      <c r="HT89" s="1138"/>
      <c r="HU89" s="1138"/>
      <c r="HV89" s="1138"/>
      <c r="HW89" s="1138"/>
      <c r="HX89" s="1138"/>
      <c r="HY89" s="1138"/>
      <c r="HZ89" s="1138"/>
      <c r="IA89" s="1138"/>
      <c r="IB89" s="1138"/>
      <c r="IC89" s="1138"/>
      <c r="ID89" s="1138"/>
      <c r="IE89" s="1138"/>
      <c r="IF89" s="1138"/>
      <c r="IG89" s="1138"/>
      <c r="IH89" s="1138"/>
      <c r="II89" s="1138"/>
      <c r="IJ89" s="1138"/>
      <c r="IK89" s="1138"/>
      <c r="IL89" s="1138"/>
      <c r="IM89" s="1138"/>
      <c r="IN89" s="1138"/>
      <c r="IO89" s="1138"/>
      <c r="IP89" s="1138"/>
      <c r="IQ89" s="1138"/>
      <c r="IR89" s="1138"/>
      <c r="IS89" s="1138"/>
      <c r="IT89" s="1138"/>
      <c r="IU89" s="1138"/>
      <c r="IV89" s="1138"/>
    </row>
    <row r="90" spans="1:256">
      <c r="A90" s="1138" t="s">
        <v>1015</v>
      </c>
      <c r="B90" s="1138" t="s">
        <v>1074</v>
      </c>
      <c r="C90" s="664">
        <f>'7277'!D100</f>
        <v>373741495</v>
      </c>
      <c r="D90" s="1138"/>
      <c r="E90" s="1138"/>
      <c r="F90" s="1138"/>
      <c r="G90" s="1138"/>
      <c r="H90" s="1138"/>
      <c r="I90" s="1138"/>
      <c r="J90" s="1138"/>
      <c r="K90" s="1138"/>
      <c r="L90" s="1138"/>
      <c r="M90" s="1138"/>
      <c r="N90" s="1138"/>
      <c r="O90" s="1138"/>
      <c r="P90" s="1138"/>
      <c r="Q90" s="1138"/>
      <c r="R90" s="1138"/>
      <c r="S90" s="1138"/>
      <c r="T90" s="1138"/>
      <c r="U90" s="1138"/>
      <c r="V90" s="1138"/>
      <c r="W90" s="1138"/>
      <c r="X90" s="1138"/>
      <c r="Y90" s="1138"/>
      <c r="Z90" s="1138"/>
      <c r="AA90" s="1138"/>
      <c r="AB90" s="1138"/>
      <c r="AC90" s="1138"/>
      <c r="AD90" s="1138"/>
      <c r="AE90" s="1138"/>
      <c r="AF90" s="1138"/>
      <c r="AG90" s="1138"/>
      <c r="AH90" s="1138"/>
      <c r="AI90" s="1138"/>
      <c r="AJ90" s="1138"/>
      <c r="AK90" s="1138"/>
      <c r="AL90" s="1138"/>
      <c r="AM90" s="1138"/>
      <c r="AN90" s="1138"/>
      <c r="AO90" s="1138"/>
      <c r="AP90" s="1138"/>
      <c r="AQ90" s="1138"/>
      <c r="AR90" s="1138"/>
      <c r="AS90" s="1138"/>
      <c r="AT90" s="1138"/>
      <c r="AU90" s="1138"/>
      <c r="AV90" s="1138"/>
      <c r="AW90" s="1138"/>
      <c r="AX90" s="1138"/>
      <c r="AY90" s="1138"/>
      <c r="AZ90" s="1138"/>
      <c r="BA90" s="1138"/>
      <c r="BB90" s="1138"/>
      <c r="BC90" s="1138"/>
      <c r="BD90" s="1138"/>
      <c r="BE90" s="1138"/>
      <c r="BF90" s="1138"/>
      <c r="BG90" s="1138"/>
      <c r="BH90" s="1138"/>
      <c r="BI90" s="1138"/>
      <c r="BJ90" s="1138"/>
      <c r="BK90" s="1138"/>
      <c r="BL90" s="1138"/>
      <c r="BM90" s="1138"/>
      <c r="BN90" s="1138"/>
      <c r="BO90" s="1138"/>
      <c r="BP90" s="1138"/>
      <c r="BQ90" s="1138"/>
      <c r="BR90" s="1138"/>
      <c r="BS90" s="1138"/>
      <c r="BT90" s="1138"/>
      <c r="BU90" s="1138"/>
      <c r="BV90" s="1138"/>
      <c r="BW90" s="1138"/>
      <c r="BX90" s="1138"/>
      <c r="BY90" s="1138"/>
      <c r="BZ90" s="1138"/>
      <c r="CA90" s="1138"/>
      <c r="CB90" s="1138"/>
      <c r="CC90" s="1138"/>
      <c r="CD90" s="1138"/>
      <c r="CE90" s="1138"/>
      <c r="CF90" s="1138"/>
      <c r="CG90" s="1138"/>
      <c r="CH90" s="1138"/>
      <c r="CI90" s="1138"/>
      <c r="CJ90" s="1138"/>
      <c r="CK90" s="1138"/>
      <c r="CL90" s="1138"/>
      <c r="CM90" s="1138"/>
      <c r="CN90" s="1138"/>
      <c r="CO90" s="1138"/>
      <c r="CP90" s="1138"/>
      <c r="CQ90" s="1138"/>
      <c r="CR90" s="1138"/>
      <c r="CS90" s="1138"/>
      <c r="CT90" s="1138"/>
      <c r="CU90" s="1138"/>
      <c r="CV90" s="1138"/>
      <c r="CW90" s="1138"/>
      <c r="CX90" s="1138"/>
      <c r="CY90" s="1138"/>
      <c r="CZ90" s="1138"/>
      <c r="DA90" s="1138"/>
      <c r="DB90" s="1138"/>
      <c r="DC90" s="1138"/>
      <c r="DD90" s="1138"/>
      <c r="DE90" s="1138"/>
      <c r="DF90" s="1138"/>
      <c r="DG90" s="1138"/>
      <c r="DH90" s="1138"/>
      <c r="DI90" s="1138"/>
      <c r="DJ90" s="1138"/>
      <c r="DK90" s="1138"/>
      <c r="DL90" s="1138"/>
      <c r="DM90" s="1138"/>
      <c r="DN90" s="1138"/>
      <c r="DO90" s="1138"/>
      <c r="DP90" s="1138"/>
      <c r="DQ90" s="1138"/>
      <c r="DR90" s="1138"/>
      <c r="DS90" s="1138"/>
      <c r="DT90" s="1138"/>
      <c r="DU90" s="1138"/>
      <c r="DV90" s="1138"/>
      <c r="DW90" s="1138"/>
      <c r="DX90" s="1138"/>
      <c r="DY90" s="1138"/>
      <c r="DZ90" s="1138"/>
      <c r="EA90" s="1138"/>
      <c r="EB90" s="1138"/>
      <c r="EC90" s="1138"/>
      <c r="ED90" s="1138"/>
      <c r="EE90" s="1138"/>
      <c r="EF90" s="1138"/>
      <c r="EG90" s="1138"/>
      <c r="EH90" s="1138"/>
      <c r="EI90" s="1138"/>
      <c r="EJ90" s="1138"/>
      <c r="EK90" s="1138"/>
      <c r="EL90" s="1138"/>
      <c r="EM90" s="1138"/>
      <c r="EN90" s="1138"/>
      <c r="EO90" s="1138"/>
      <c r="EP90" s="1138"/>
      <c r="EQ90" s="1138"/>
      <c r="ER90" s="1138"/>
      <c r="ES90" s="1138"/>
      <c r="ET90" s="1138"/>
      <c r="EU90" s="1138"/>
      <c r="EV90" s="1138"/>
      <c r="EW90" s="1138"/>
      <c r="EX90" s="1138"/>
      <c r="EY90" s="1138"/>
      <c r="EZ90" s="1138"/>
      <c r="FA90" s="1138"/>
      <c r="FB90" s="1138"/>
      <c r="FC90" s="1138"/>
      <c r="FD90" s="1138"/>
      <c r="FE90" s="1138"/>
      <c r="FF90" s="1138"/>
      <c r="FG90" s="1138"/>
      <c r="FH90" s="1138"/>
      <c r="FI90" s="1138"/>
      <c r="FJ90" s="1138"/>
      <c r="FK90" s="1138"/>
      <c r="FL90" s="1138"/>
      <c r="FM90" s="1138"/>
      <c r="FN90" s="1138"/>
      <c r="FO90" s="1138"/>
      <c r="FP90" s="1138"/>
      <c r="FQ90" s="1138"/>
      <c r="FR90" s="1138"/>
      <c r="FS90" s="1138"/>
      <c r="FT90" s="1138"/>
      <c r="FU90" s="1138"/>
      <c r="FV90" s="1138"/>
      <c r="FW90" s="1138"/>
      <c r="FX90" s="1138"/>
      <c r="FY90" s="1138"/>
      <c r="FZ90" s="1138"/>
      <c r="GA90" s="1138"/>
      <c r="GB90" s="1138"/>
      <c r="GC90" s="1138"/>
      <c r="GD90" s="1138"/>
      <c r="GE90" s="1138"/>
      <c r="GF90" s="1138"/>
      <c r="GG90" s="1138"/>
      <c r="GH90" s="1138"/>
      <c r="GI90" s="1138"/>
      <c r="GJ90" s="1138"/>
      <c r="GK90" s="1138"/>
      <c r="GL90" s="1138"/>
      <c r="GM90" s="1138"/>
      <c r="GN90" s="1138"/>
      <c r="GO90" s="1138"/>
      <c r="GP90" s="1138"/>
      <c r="GQ90" s="1138"/>
      <c r="GR90" s="1138"/>
      <c r="GS90" s="1138"/>
      <c r="GT90" s="1138"/>
      <c r="GU90" s="1138"/>
      <c r="GV90" s="1138"/>
      <c r="GW90" s="1138"/>
      <c r="GX90" s="1138"/>
      <c r="GY90" s="1138"/>
      <c r="GZ90" s="1138"/>
      <c r="HA90" s="1138"/>
      <c r="HB90" s="1138"/>
      <c r="HC90" s="1138"/>
      <c r="HD90" s="1138"/>
      <c r="HE90" s="1138"/>
      <c r="HF90" s="1138"/>
      <c r="HG90" s="1138"/>
      <c r="HH90" s="1138"/>
      <c r="HI90" s="1138"/>
      <c r="HJ90" s="1138"/>
      <c r="HK90" s="1138"/>
      <c r="HL90" s="1138"/>
      <c r="HM90" s="1138"/>
      <c r="HN90" s="1138"/>
      <c r="HO90" s="1138"/>
      <c r="HP90" s="1138"/>
      <c r="HQ90" s="1138"/>
      <c r="HR90" s="1138"/>
      <c r="HS90" s="1138"/>
      <c r="HT90" s="1138"/>
      <c r="HU90" s="1138"/>
      <c r="HV90" s="1138"/>
      <c r="HW90" s="1138"/>
      <c r="HX90" s="1138"/>
      <c r="HY90" s="1138"/>
      <c r="HZ90" s="1138"/>
      <c r="IA90" s="1138"/>
      <c r="IB90" s="1138"/>
      <c r="IC90" s="1138"/>
      <c r="ID90" s="1138"/>
      <c r="IE90" s="1138"/>
      <c r="IF90" s="1138"/>
      <c r="IG90" s="1138"/>
      <c r="IH90" s="1138"/>
      <c r="II90" s="1138"/>
      <c r="IJ90" s="1138"/>
      <c r="IK90" s="1138"/>
      <c r="IL90" s="1138"/>
      <c r="IM90" s="1138"/>
      <c r="IN90" s="1138"/>
      <c r="IO90" s="1138"/>
      <c r="IP90" s="1138"/>
      <c r="IQ90" s="1138"/>
      <c r="IR90" s="1138"/>
      <c r="IS90" s="1138"/>
      <c r="IT90" s="1138"/>
      <c r="IU90" s="1138"/>
      <c r="IV90" s="1138"/>
    </row>
    <row r="91" spans="1:256">
      <c r="A91" s="1138" t="s">
        <v>2255</v>
      </c>
      <c r="B91" s="1138" t="s">
        <v>1075</v>
      </c>
      <c r="C91" s="664">
        <f>'7277'!D101+'7277'!D108+'7277'!D113+'7277'!D117+'7277'!D118</f>
        <v>27666141</v>
      </c>
      <c r="D91" s="1138"/>
      <c r="E91" s="1138"/>
      <c r="F91" s="1138"/>
      <c r="G91" s="1138"/>
      <c r="H91" s="1138"/>
      <c r="I91" s="1138"/>
      <c r="J91" s="1138"/>
      <c r="K91" s="1138"/>
      <c r="L91" s="1138"/>
      <c r="M91" s="1138"/>
      <c r="N91" s="1138"/>
      <c r="O91" s="1138"/>
      <c r="P91" s="1138"/>
      <c r="Q91" s="1138"/>
      <c r="R91" s="1138"/>
      <c r="S91" s="1138"/>
      <c r="T91" s="1138"/>
      <c r="U91" s="1138"/>
      <c r="V91" s="1138"/>
      <c r="W91" s="1138"/>
      <c r="X91" s="1138"/>
      <c r="Y91" s="1138"/>
      <c r="Z91" s="1138"/>
      <c r="AA91" s="1138"/>
      <c r="AB91" s="1138"/>
      <c r="AC91" s="1138"/>
      <c r="AD91" s="1138"/>
      <c r="AE91" s="1138"/>
      <c r="AF91" s="1138"/>
      <c r="AG91" s="1138"/>
      <c r="AH91" s="1138"/>
      <c r="AI91" s="1138"/>
      <c r="AJ91" s="1138"/>
      <c r="AK91" s="1138"/>
      <c r="AL91" s="1138"/>
      <c r="AM91" s="1138"/>
      <c r="AN91" s="1138"/>
      <c r="AO91" s="1138"/>
      <c r="AP91" s="1138"/>
      <c r="AQ91" s="1138"/>
      <c r="AR91" s="1138"/>
      <c r="AS91" s="1138"/>
      <c r="AT91" s="1138"/>
      <c r="AU91" s="1138"/>
      <c r="AV91" s="1138"/>
      <c r="AW91" s="1138"/>
      <c r="AX91" s="1138"/>
      <c r="AY91" s="1138"/>
      <c r="AZ91" s="1138"/>
      <c r="BA91" s="1138"/>
      <c r="BB91" s="1138"/>
      <c r="BC91" s="1138"/>
      <c r="BD91" s="1138"/>
      <c r="BE91" s="1138"/>
      <c r="BF91" s="1138"/>
      <c r="BG91" s="1138"/>
      <c r="BH91" s="1138"/>
      <c r="BI91" s="1138"/>
      <c r="BJ91" s="1138"/>
      <c r="BK91" s="1138"/>
      <c r="BL91" s="1138"/>
      <c r="BM91" s="1138"/>
      <c r="BN91" s="1138"/>
      <c r="BO91" s="1138"/>
      <c r="BP91" s="1138"/>
      <c r="BQ91" s="1138"/>
      <c r="BR91" s="1138"/>
      <c r="BS91" s="1138"/>
      <c r="BT91" s="1138"/>
      <c r="BU91" s="1138"/>
      <c r="BV91" s="1138"/>
      <c r="BW91" s="1138"/>
      <c r="BX91" s="1138"/>
      <c r="BY91" s="1138"/>
      <c r="BZ91" s="1138"/>
      <c r="CA91" s="1138"/>
      <c r="CB91" s="1138"/>
      <c r="CC91" s="1138"/>
      <c r="CD91" s="1138"/>
      <c r="CE91" s="1138"/>
      <c r="CF91" s="1138"/>
      <c r="CG91" s="1138"/>
      <c r="CH91" s="1138"/>
      <c r="CI91" s="1138"/>
      <c r="CJ91" s="1138"/>
      <c r="CK91" s="1138"/>
      <c r="CL91" s="1138"/>
      <c r="CM91" s="1138"/>
      <c r="CN91" s="1138"/>
      <c r="CO91" s="1138"/>
      <c r="CP91" s="1138"/>
      <c r="CQ91" s="1138"/>
      <c r="CR91" s="1138"/>
      <c r="CS91" s="1138"/>
      <c r="CT91" s="1138"/>
      <c r="CU91" s="1138"/>
      <c r="CV91" s="1138"/>
      <c r="CW91" s="1138"/>
      <c r="CX91" s="1138"/>
      <c r="CY91" s="1138"/>
      <c r="CZ91" s="1138"/>
      <c r="DA91" s="1138"/>
      <c r="DB91" s="1138"/>
      <c r="DC91" s="1138"/>
      <c r="DD91" s="1138"/>
      <c r="DE91" s="1138"/>
      <c r="DF91" s="1138"/>
      <c r="DG91" s="1138"/>
      <c r="DH91" s="1138"/>
      <c r="DI91" s="1138"/>
      <c r="DJ91" s="1138"/>
      <c r="DK91" s="1138"/>
      <c r="DL91" s="1138"/>
      <c r="DM91" s="1138"/>
      <c r="DN91" s="1138"/>
      <c r="DO91" s="1138"/>
      <c r="DP91" s="1138"/>
      <c r="DQ91" s="1138"/>
      <c r="DR91" s="1138"/>
      <c r="DS91" s="1138"/>
      <c r="DT91" s="1138"/>
      <c r="DU91" s="1138"/>
      <c r="DV91" s="1138"/>
      <c r="DW91" s="1138"/>
      <c r="DX91" s="1138"/>
      <c r="DY91" s="1138"/>
      <c r="DZ91" s="1138"/>
      <c r="EA91" s="1138"/>
      <c r="EB91" s="1138"/>
      <c r="EC91" s="1138"/>
      <c r="ED91" s="1138"/>
      <c r="EE91" s="1138"/>
      <c r="EF91" s="1138"/>
      <c r="EG91" s="1138"/>
      <c r="EH91" s="1138"/>
      <c r="EI91" s="1138"/>
      <c r="EJ91" s="1138"/>
      <c r="EK91" s="1138"/>
      <c r="EL91" s="1138"/>
      <c r="EM91" s="1138"/>
      <c r="EN91" s="1138"/>
      <c r="EO91" s="1138"/>
      <c r="EP91" s="1138"/>
      <c r="EQ91" s="1138"/>
      <c r="ER91" s="1138"/>
      <c r="ES91" s="1138"/>
      <c r="ET91" s="1138"/>
      <c r="EU91" s="1138"/>
      <c r="EV91" s="1138"/>
      <c r="EW91" s="1138"/>
      <c r="EX91" s="1138"/>
      <c r="EY91" s="1138"/>
      <c r="EZ91" s="1138"/>
      <c r="FA91" s="1138"/>
      <c r="FB91" s="1138"/>
      <c r="FC91" s="1138"/>
      <c r="FD91" s="1138"/>
      <c r="FE91" s="1138"/>
      <c r="FF91" s="1138"/>
      <c r="FG91" s="1138"/>
      <c r="FH91" s="1138"/>
      <c r="FI91" s="1138"/>
      <c r="FJ91" s="1138"/>
      <c r="FK91" s="1138"/>
      <c r="FL91" s="1138"/>
      <c r="FM91" s="1138"/>
      <c r="FN91" s="1138"/>
      <c r="FO91" s="1138"/>
      <c r="FP91" s="1138"/>
      <c r="FQ91" s="1138"/>
      <c r="FR91" s="1138"/>
      <c r="FS91" s="1138"/>
      <c r="FT91" s="1138"/>
      <c r="FU91" s="1138"/>
      <c r="FV91" s="1138"/>
      <c r="FW91" s="1138"/>
      <c r="FX91" s="1138"/>
      <c r="FY91" s="1138"/>
      <c r="FZ91" s="1138"/>
      <c r="GA91" s="1138"/>
      <c r="GB91" s="1138"/>
      <c r="GC91" s="1138"/>
      <c r="GD91" s="1138"/>
      <c r="GE91" s="1138"/>
      <c r="GF91" s="1138"/>
      <c r="GG91" s="1138"/>
      <c r="GH91" s="1138"/>
      <c r="GI91" s="1138"/>
      <c r="GJ91" s="1138"/>
      <c r="GK91" s="1138"/>
      <c r="GL91" s="1138"/>
      <c r="GM91" s="1138"/>
      <c r="GN91" s="1138"/>
      <c r="GO91" s="1138"/>
      <c r="GP91" s="1138"/>
      <c r="GQ91" s="1138"/>
      <c r="GR91" s="1138"/>
      <c r="GS91" s="1138"/>
      <c r="GT91" s="1138"/>
      <c r="GU91" s="1138"/>
      <c r="GV91" s="1138"/>
      <c r="GW91" s="1138"/>
      <c r="GX91" s="1138"/>
      <c r="GY91" s="1138"/>
      <c r="GZ91" s="1138"/>
      <c r="HA91" s="1138"/>
      <c r="HB91" s="1138"/>
      <c r="HC91" s="1138"/>
      <c r="HD91" s="1138"/>
      <c r="HE91" s="1138"/>
      <c r="HF91" s="1138"/>
      <c r="HG91" s="1138"/>
      <c r="HH91" s="1138"/>
      <c r="HI91" s="1138"/>
      <c r="HJ91" s="1138"/>
      <c r="HK91" s="1138"/>
      <c r="HL91" s="1138"/>
      <c r="HM91" s="1138"/>
      <c r="HN91" s="1138"/>
      <c r="HO91" s="1138"/>
      <c r="HP91" s="1138"/>
      <c r="HQ91" s="1138"/>
      <c r="HR91" s="1138"/>
      <c r="HS91" s="1138"/>
      <c r="HT91" s="1138"/>
      <c r="HU91" s="1138"/>
      <c r="HV91" s="1138"/>
      <c r="HW91" s="1138"/>
      <c r="HX91" s="1138"/>
      <c r="HY91" s="1138"/>
      <c r="HZ91" s="1138"/>
      <c r="IA91" s="1138"/>
      <c r="IB91" s="1138"/>
      <c r="IC91" s="1138"/>
      <c r="ID91" s="1138"/>
      <c r="IE91" s="1138"/>
      <c r="IF91" s="1138"/>
      <c r="IG91" s="1138"/>
      <c r="IH91" s="1138"/>
      <c r="II91" s="1138"/>
      <c r="IJ91" s="1138"/>
      <c r="IK91" s="1138"/>
      <c r="IL91" s="1138"/>
      <c r="IM91" s="1138"/>
      <c r="IN91" s="1138"/>
      <c r="IO91" s="1138"/>
      <c r="IP91" s="1138"/>
      <c r="IQ91" s="1138"/>
      <c r="IR91" s="1138"/>
      <c r="IS91" s="1138"/>
      <c r="IT91" s="1138"/>
      <c r="IU91" s="1138"/>
      <c r="IV91" s="1138"/>
    </row>
    <row r="92" spans="1:256">
      <c r="A92" s="1459" t="s">
        <v>1076</v>
      </c>
      <c r="B92" s="1138" t="s">
        <v>803</v>
      </c>
      <c r="C92" s="664">
        <f>SUM(C87:C91)</f>
        <v>401407636</v>
      </c>
    </row>
    <row r="93" spans="1:256">
      <c r="A93" s="1138" t="s">
        <v>1077</v>
      </c>
      <c r="B93" s="1138" t="s">
        <v>1078</v>
      </c>
      <c r="C93" s="664">
        <f>'7277'!D157</f>
        <v>0</v>
      </c>
      <c r="D93" s="1138"/>
      <c r="E93" s="1138"/>
      <c r="F93" s="1138"/>
      <c r="G93" s="1138"/>
      <c r="H93" s="1138"/>
      <c r="I93" s="1138"/>
      <c r="J93" s="1138"/>
      <c r="K93" s="1138"/>
      <c r="L93" s="1138"/>
      <c r="M93" s="1138"/>
      <c r="N93" s="1138"/>
      <c r="O93" s="1138"/>
      <c r="P93" s="1138"/>
      <c r="Q93" s="1138"/>
      <c r="R93" s="1138"/>
      <c r="S93" s="1138"/>
      <c r="T93" s="1138"/>
      <c r="U93" s="1138"/>
      <c r="V93" s="1138"/>
      <c r="W93" s="1138"/>
      <c r="X93" s="1138"/>
      <c r="Y93" s="1138"/>
      <c r="Z93" s="1138"/>
      <c r="AA93" s="1138"/>
      <c r="AB93" s="1138"/>
      <c r="AC93" s="1138"/>
      <c r="AD93" s="1138"/>
      <c r="AE93" s="1138"/>
      <c r="AF93" s="1138"/>
      <c r="AG93" s="1138"/>
      <c r="AH93" s="1138"/>
      <c r="AI93" s="1138"/>
      <c r="AJ93" s="1138"/>
      <c r="AK93" s="1138"/>
      <c r="AL93" s="1138"/>
      <c r="AM93" s="1138"/>
      <c r="AN93" s="1138"/>
      <c r="AO93" s="1138"/>
      <c r="AP93" s="1138"/>
      <c r="AQ93" s="1138"/>
      <c r="AR93" s="1138"/>
      <c r="AS93" s="1138"/>
      <c r="AT93" s="1138"/>
      <c r="AU93" s="1138"/>
      <c r="AV93" s="1138"/>
      <c r="AW93" s="1138"/>
      <c r="AX93" s="1138"/>
      <c r="AY93" s="1138"/>
      <c r="AZ93" s="1138"/>
      <c r="BA93" s="1138"/>
      <c r="BB93" s="1138"/>
      <c r="BC93" s="1138"/>
      <c r="BD93" s="1138"/>
      <c r="BE93" s="1138"/>
      <c r="BF93" s="1138"/>
      <c r="BG93" s="1138"/>
      <c r="BH93" s="1138"/>
      <c r="BI93" s="1138"/>
      <c r="BJ93" s="1138"/>
      <c r="BK93" s="1138"/>
      <c r="BL93" s="1138"/>
      <c r="BM93" s="1138"/>
      <c r="BN93" s="1138"/>
      <c r="BO93" s="1138"/>
      <c r="BP93" s="1138"/>
      <c r="BQ93" s="1138"/>
      <c r="BR93" s="1138"/>
      <c r="BS93" s="1138"/>
      <c r="BT93" s="1138"/>
      <c r="BU93" s="1138"/>
      <c r="BV93" s="1138"/>
      <c r="BW93" s="1138"/>
      <c r="BX93" s="1138"/>
      <c r="BY93" s="1138"/>
      <c r="BZ93" s="1138"/>
      <c r="CA93" s="1138"/>
      <c r="CB93" s="1138"/>
      <c r="CC93" s="1138"/>
      <c r="CD93" s="1138"/>
      <c r="CE93" s="1138"/>
      <c r="CF93" s="1138"/>
      <c r="CG93" s="1138"/>
      <c r="CH93" s="1138"/>
      <c r="CI93" s="1138"/>
      <c r="CJ93" s="1138"/>
      <c r="CK93" s="1138"/>
      <c r="CL93" s="1138"/>
      <c r="CM93" s="1138"/>
      <c r="CN93" s="1138"/>
      <c r="CO93" s="1138"/>
      <c r="CP93" s="1138"/>
      <c r="CQ93" s="1138"/>
      <c r="CR93" s="1138"/>
      <c r="CS93" s="1138"/>
      <c r="CT93" s="1138"/>
      <c r="CU93" s="1138"/>
      <c r="CV93" s="1138"/>
      <c r="CW93" s="1138"/>
      <c r="CX93" s="1138"/>
      <c r="CY93" s="1138"/>
      <c r="CZ93" s="1138"/>
      <c r="DA93" s="1138"/>
      <c r="DB93" s="1138"/>
      <c r="DC93" s="1138"/>
      <c r="DD93" s="1138"/>
      <c r="DE93" s="1138"/>
      <c r="DF93" s="1138"/>
      <c r="DG93" s="1138"/>
      <c r="DH93" s="1138"/>
      <c r="DI93" s="1138"/>
      <c r="DJ93" s="1138"/>
      <c r="DK93" s="1138"/>
      <c r="DL93" s="1138"/>
      <c r="DM93" s="1138"/>
      <c r="DN93" s="1138"/>
      <c r="DO93" s="1138"/>
      <c r="DP93" s="1138"/>
      <c r="DQ93" s="1138"/>
      <c r="DR93" s="1138"/>
      <c r="DS93" s="1138"/>
      <c r="DT93" s="1138"/>
      <c r="DU93" s="1138"/>
      <c r="DV93" s="1138"/>
      <c r="DW93" s="1138"/>
      <c r="DX93" s="1138"/>
      <c r="DY93" s="1138"/>
      <c r="DZ93" s="1138"/>
      <c r="EA93" s="1138"/>
      <c r="EB93" s="1138"/>
      <c r="EC93" s="1138"/>
      <c r="ED93" s="1138"/>
      <c r="EE93" s="1138"/>
      <c r="EF93" s="1138"/>
      <c r="EG93" s="1138"/>
      <c r="EH93" s="1138"/>
      <c r="EI93" s="1138"/>
      <c r="EJ93" s="1138"/>
      <c r="EK93" s="1138"/>
      <c r="EL93" s="1138"/>
      <c r="EM93" s="1138"/>
      <c r="EN93" s="1138"/>
      <c r="EO93" s="1138"/>
      <c r="EP93" s="1138"/>
      <c r="EQ93" s="1138"/>
      <c r="ER93" s="1138"/>
      <c r="ES93" s="1138"/>
      <c r="ET93" s="1138"/>
      <c r="EU93" s="1138"/>
      <c r="EV93" s="1138"/>
      <c r="EW93" s="1138"/>
      <c r="EX93" s="1138"/>
      <c r="EY93" s="1138"/>
      <c r="EZ93" s="1138"/>
      <c r="FA93" s="1138"/>
      <c r="FB93" s="1138"/>
      <c r="FC93" s="1138"/>
      <c r="FD93" s="1138"/>
      <c r="FE93" s="1138"/>
      <c r="FF93" s="1138"/>
      <c r="FG93" s="1138"/>
      <c r="FH93" s="1138"/>
      <c r="FI93" s="1138"/>
      <c r="FJ93" s="1138"/>
      <c r="FK93" s="1138"/>
      <c r="FL93" s="1138"/>
      <c r="FM93" s="1138"/>
      <c r="FN93" s="1138"/>
      <c r="FO93" s="1138"/>
      <c r="FP93" s="1138"/>
      <c r="FQ93" s="1138"/>
      <c r="FR93" s="1138"/>
      <c r="FS93" s="1138"/>
      <c r="FT93" s="1138"/>
      <c r="FU93" s="1138"/>
      <c r="FV93" s="1138"/>
      <c r="FW93" s="1138"/>
      <c r="FX93" s="1138"/>
      <c r="FY93" s="1138"/>
      <c r="FZ93" s="1138"/>
      <c r="GA93" s="1138"/>
      <c r="GB93" s="1138"/>
      <c r="GC93" s="1138"/>
      <c r="GD93" s="1138"/>
      <c r="GE93" s="1138"/>
      <c r="GF93" s="1138"/>
      <c r="GG93" s="1138"/>
      <c r="GH93" s="1138"/>
      <c r="GI93" s="1138"/>
      <c r="GJ93" s="1138"/>
      <c r="GK93" s="1138"/>
      <c r="GL93" s="1138"/>
      <c r="GM93" s="1138"/>
      <c r="GN93" s="1138"/>
      <c r="GO93" s="1138"/>
      <c r="GP93" s="1138"/>
      <c r="GQ93" s="1138"/>
      <c r="GR93" s="1138"/>
      <c r="GS93" s="1138"/>
      <c r="GT93" s="1138"/>
      <c r="GU93" s="1138"/>
      <c r="GV93" s="1138"/>
      <c r="GW93" s="1138"/>
      <c r="GX93" s="1138"/>
      <c r="GY93" s="1138"/>
      <c r="GZ93" s="1138"/>
      <c r="HA93" s="1138"/>
      <c r="HB93" s="1138"/>
      <c r="HC93" s="1138"/>
      <c r="HD93" s="1138"/>
      <c r="HE93" s="1138"/>
      <c r="HF93" s="1138"/>
      <c r="HG93" s="1138"/>
      <c r="HH93" s="1138"/>
      <c r="HI93" s="1138"/>
      <c r="HJ93" s="1138"/>
      <c r="HK93" s="1138"/>
      <c r="HL93" s="1138"/>
      <c r="HM93" s="1138"/>
      <c r="HN93" s="1138"/>
      <c r="HO93" s="1138"/>
      <c r="HP93" s="1138"/>
      <c r="HQ93" s="1138"/>
      <c r="HR93" s="1138"/>
      <c r="HS93" s="1138"/>
      <c r="HT93" s="1138"/>
      <c r="HU93" s="1138"/>
      <c r="HV93" s="1138"/>
      <c r="HW93" s="1138"/>
      <c r="HX93" s="1138"/>
      <c r="HY93" s="1138"/>
      <c r="HZ93" s="1138"/>
      <c r="IA93" s="1138"/>
      <c r="IB93" s="1138"/>
      <c r="IC93" s="1138"/>
      <c r="ID93" s="1138"/>
      <c r="IE93" s="1138"/>
      <c r="IF93" s="1138"/>
      <c r="IG93" s="1138"/>
      <c r="IH93" s="1138"/>
      <c r="II93" s="1138"/>
      <c r="IJ93" s="1138"/>
      <c r="IK93" s="1138"/>
      <c r="IL93" s="1138"/>
      <c r="IM93" s="1138"/>
      <c r="IN93" s="1138"/>
      <c r="IO93" s="1138"/>
      <c r="IP93" s="1138"/>
      <c r="IQ93" s="1138"/>
      <c r="IR93" s="1138"/>
      <c r="IS93" s="1138"/>
      <c r="IT93" s="1138"/>
      <c r="IU93" s="1138"/>
      <c r="IV93" s="1138"/>
    </row>
    <row r="94" spans="1:256">
      <c r="A94" s="1138" t="s">
        <v>1079</v>
      </c>
      <c r="B94" s="1138" t="s">
        <v>1080</v>
      </c>
      <c r="C94" s="664">
        <f>'7277'!D178+'7277'!D217</f>
        <v>6118706</v>
      </c>
      <c r="D94" s="1138"/>
      <c r="E94" s="1138"/>
      <c r="F94" s="1138"/>
      <c r="G94" s="1138"/>
      <c r="H94" s="1138"/>
      <c r="I94" s="1138"/>
      <c r="J94" s="1138"/>
      <c r="K94" s="1138"/>
      <c r="L94" s="1138"/>
      <c r="M94" s="1138"/>
      <c r="N94" s="1138"/>
      <c r="O94" s="1138"/>
      <c r="P94" s="1138"/>
      <c r="Q94" s="1138"/>
      <c r="R94" s="1138"/>
      <c r="S94" s="1138"/>
      <c r="T94" s="1138"/>
      <c r="U94" s="1138"/>
      <c r="V94" s="1138"/>
      <c r="W94" s="1138"/>
      <c r="X94" s="1138"/>
      <c r="Y94" s="1138"/>
      <c r="Z94" s="1138"/>
      <c r="AA94" s="1138"/>
      <c r="AB94" s="1138"/>
      <c r="AC94" s="1138"/>
      <c r="AD94" s="1138"/>
      <c r="AE94" s="1138"/>
      <c r="AF94" s="1138"/>
      <c r="AG94" s="1138"/>
      <c r="AH94" s="1138"/>
      <c r="AI94" s="1138"/>
      <c r="AJ94" s="1138"/>
      <c r="AK94" s="1138"/>
      <c r="AL94" s="1138"/>
      <c r="AM94" s="1138"/>
      <c r="AN94" s="1138"/>
      <c r="AO94" s="1138"/>
      <c r="AP94" s="1138"/>
      <c r="AQ94" s="1138"/>
      <c r="AR94" s="1138"/>
      <c r="AS94" s="1138"/>
      <c r="AT94" s="1138"/>
      <c r="AU94" s="1138"/>
      <c r="AV94" s="1138"/>
      <c r="AW94" s="1138"/>
      <c r="AX94" s="1138"/>
      <c r="AY94" s="1138"/>
      <c r="AZ94" s="1138"/>
      <c r="BA94" s="1138"/>
      <c r="BB94" s="1138"/>
      <c r="BC94" s="1138"/>
      <c r="BD94" s="1138"/>
      <c r="BE94" s="1138"/>
      <c r="BF94" s="1138"/>
      <c r="BG94" s="1138"/>
      <c r="BH94" s="1138"/>
      <c r="BI94" s="1138"/>
      <c r="BJ94" s="1138"/>
      <c r="BK94" s="1138"/>
      <c r="BL94" s="1138"/>
      <c r="BM94" s="1138"/>
      <c r="BN94" s="1138"/>
      <c r="BO94" s="1138"/>
      <c r="BP94" s="1138"/>
      <c r="BQ94" s="1138"/>
      <c r="BR94" s="1138"/>
      <c r="BS94" s="1138"/>
      <c r="BT94" s="1138"/>
      <c r="BU94" s="1138"/>
      <c r="BV94" s="1138"/>
      <c r="BW94" s="1138"/>
      <c r="BX94" s="1138"/>
      <c r="BY94" s="1138"/>
      <c r="BZ94" s="1138"/>
      <c r="CA94" s="1138"/>
      <c r="CB94" s="1138"/>
      <c r="CC94" s="1138"/>
      <c r="CD94" s="1138"/>
      <c r="CE94" s="1138"/>
      <c r="CF94" s="1138"/>
      <c r="CG94" s="1138"/>
      <c r="CH94" s="1138"/>
      <c r="CI94" s="1138"/>
      <c r="CJ94" s="1138"/>
      <c r="CK94" s="1138"/>
      <c r="CL94" s="1138"/>
      <c r="CM94" s="1138"/>
      <c r="CN94" s="1138"/>
      <c r="CO94" s="1138"/>
      <c r="CP94" s="1138"/>
      <c r="CQ94" s="1138"/>
      <c r="CR94" s="1138"/>
      <c r="CS94" s="1138"/>
      <c r="CT94" s="1138"/>
      <c r="CU94" s="1138"/>
      <c r="CV94" s="1138"/>
      <c r="CW94" s="1138"/>
      <c r="CX94" s="1138"/>
      <c r="CY94" s="1138"/>
      <c r="CZ94" s="1138"/>
      <c r="DA94" s="1138"/>
      <c r="DB94" s="1138"/>
      <c r="DC94" s="1138"/>
      <c r="DD94" s="1138"/>
      <c r="DE94" s="1138"/>
      <c r="DF94" s="1138"/>
      <c r="DG94" s="1138"/>
      <c r="DH94" s="1138"/>
      <c r="DI94" s="1138"/>
      <c r="DJ94" s="1138"/>
      <c r="DK94" s="1138"/>
      <c r="DL94" s="1138"/>
      <c r="DM94" s="1138"/>
      <c r="DN94" s="1138"/>
      <c r="DO94" s="1138"/>
      <c r="DP94" s="1138"/>
      <c r="DQ94" s="1138"/>
      <c r="DR94" s="1138"/>
      <c r="DS94" s="1138"/>
      <c r="DT94" s="1138"/>
      <c r="DU94" s="1138"/>
      <c r="DV94" s="1138"/>
      <c r="DW94" s="1138"/>
      <c r="DX94" s="1138"/>
      <c r="DY94" s="1138"/>
      <c r="DZ94" s="1138"/>
      <c r="EA94" s="1138"/>
      <c r="EB94" s="1138"/>
      <c r="EC94" s="1138"/>
      <c r="ED94" s="1138"/>
      <c r="EE94" s="1138"/>
      <c r="EF94" s="1138"/>
      <c r="EG94" s="1138"/>
      <c r="EH94" s="1138"/>
      <c r="EI94" s="1138"/>
      <c r="EJ94" s="1138"/>
      <c r="EK94" s="1138"/>
      <c r="EL94" s="1138"/>
      <c r="EM94" s="1138"/>
      <c r="EN94" s="1138"/>
      <c r="EO94" s="1138"/>
      <c r="EP94" s="1138"/>
      <c r="EQ94" s="1138"/>
      <c r="ER94" s="1138"/>
      <c r="ES94" s="1138"/>
      <c r="ET94" s="1138"/>
      <c r="EU94" s="1138"/>
      <c r="EV94" s="1138"/>
      <c r="EW94" s="1138"/>
      <c r="EX94" s="1138"/>
      <c r="EY94" s="1138"/>
      <c r="EZ94" s="1138"/>
      <c r="FA94" s="1138"/>
      <c r="FB94" s="1138"/>
      <c r="FC94" s="1138"/>
      <c r="FD94" s="1138"/>
      <c r="FE94" s="1138"/>
      <c r="FF94" s="1138"/>
      <c r="FG94" s="1138"/>
      <c r="FH94" s="1138"/>
      <c r="FI94" s="1138"/>
      <c r="FJ94" s="1138"/>
      <c r="FK94" s="1138"/>
      <c r="FL94" s="1138"/>
      <c r="FM94" s="1138"/>
      <c r="FN94" s="1138"/>
      <c r="FO94" s="1138"/>
      <c r="FP94" s="1138"/>
      <c r="FQ94" s="1138"/>
      <c r="FR94" s="1138"/>
      <c r="FS94" s="1138"/>
      <c r="FT94" s="1138"/>
      <c r="FU94" s="1138"/>
      <c r="FV94" s="1138"/>
      <c r="FW94" s="1138"/>
      <c r="FX94" s="1138"/>
      <c r="FY94" s="1138"/>
      <c r="FZ94" s="1138"/>
      <c r="GA94" s="1138"/>
      <c r="GB94" s="1138"/>
      <c r="GC94" s="1138"/>
      <c r="GD94" s="1138"/>
      <c r="GE94" s="1138"/>
      <c r="GF94" s="1138"/>
      <c r="GG94" s="1138"/>
      <c r="GH94" s="1138"/>
      <c r="GI94" s="1138"/>
      <c r="GJ94" s="1138"/>
      <c r="GK94" s="1138"/>
      <c r="GL94" s="1138"/>
      <c r="GM94" s="1138"/>
      <c r="GN94" s="1138"/>
      <c r="GO94" s="1138"/>
      <c r="GP94" s="1138"/>
      <c r="GQ94" s="1138"/>
      <c r="GR94" s="1138"/>
      <c r="GS94" s="1138"/>
      <c r="GT94" s="1138"/>
      <c r="GU94" s="1138"/>
      <c r="GV94" s="1138"/>
      <c r="GW94" s="1138"/>
      <c r="GX94" s="1138"/>
      <c r="GY94" s="1138"/>
      <c r="GZ94" s="1138"/>
      <c r="HA94" s="1138"/>
      <c r="HB94" s="1138"/>
      <c r="HC94" s="1138"/>
      <c r="HD94" s="1138"/>
      <c r="HE94" s="1138"/>
      <c r="HF94" s="1138"/>
      <c r="HG94" s="1138"/>
      <c r="HH94" s="1138"/>
      <c r="HI94" s="1138"/>
      <c r="HJ94" s="1138"/>
      <c r="HK94" s="1138"/>
      <c r="HL94" s="1138"/>
      <c r="HM94" s="1138"/>
      <c r="HN94" s="1138"/>
      <c r="HO94" s="1138"/>
      <c r="HP94" s="1138"/>
      <c r="HQ94" s="1138"/>
      <c r="HR94" s="1138"/>
      <c r="HS94" s="1138"/>
      <c r="HT94" s="1138"/>
      <c r="HU94" s="1138"/>
      <c r="HV94" s="1138"/>
      <c r="HW94" s="1138"/>
      <c r="HX94" s="1138"/>
      <c r="HY94" s="1138"/>
      <c r="HZ94" s="1138"/>
      <c r="IA94" s="1138"/>
      <c r="IB94" s="1138"/>
      <c r="IC94" s="1138"/>
      <c r="ID94" s="1138"/>
      <c r="IE94" s="1138"/>
      <c r="IF94" s="1138"/>
      <c r="IG94" s="1138"/>
      <c r="IH94" s="1138"/>
      <c r="II94" s="1138"/>
      <c r="IJ94" s="1138"/>
      <c r="IK94" s="1138"/>
      <c r="IL94" s="1138"/>
      <c r="IM94" s="1138"/>
      <c r="IN94" s="1138"/>
      <c r="IO94" s="1138"/>
      <c r="IP94" s="1138"/>
      <c r="IQ94" s="1138"/>
      <c r="IR94" s="1138"/>
      <c r="IS94" s="1138"/>
      <c r="IT94" s="1138"/>
      <c r="IU94" s="1138"/>
      <c r="IV94" s="1138"/>
    </row>
    <row r="95" spans="1:256">
      <c r="A95" s="1459" t="s">
        <v>1081</v>
      </c>
      <c r="B95" s="1138" t="s">
        <v>803</v>
      </c>
      <c r="C95" s="664">
        <f>SUM(C93:C94)</f>
        <v>6118706</v>
      </c>
      <c r="D95" s="1138"/>
      <c r="E95" s="1138"/>
      <c r="F95" s="1138"/>
      <c r="G95" s="1138"/>
      <c r="H95" s="1138"/>
      <c r="I95" s="1138"/>
      <c r="J95" s="1138"/>
      <c r="K95" s="1138"/>
      <c r="L95" s="1138"/>
      <c r="M95" s="1138"/>
      <c r="N95" s="1138"/>
      <c r="O95" s="1138"/>
      <c r="P95" s="1138"/>
      <c r="Q95" s="1138"/>
      <c r="R95" s="1138"/>
      <c r="S95" s="1138"/>
      <c r="T95" s="1138"/>
      <c r="U95" s="1138"/>
      <c r="V95" s="1138"/>
      <c r="W95" s="1138"/>
      <c r="X95" s="1138"/>
      <c r="Y95" s="1138"/>
      <c r="Z95" s="1138"/>
      <c r="AA95" s="1138"/>
      <c r="AB95" s="1138"/>
      <c r="AC95" s="1138"/>
      <c r="AD95" s="1138"/>
      <c r="AE95" s="1138"/>
      <c r="AF95" s="1138"/>
      <c r="AG95" s="1138"/>
      <c r="AH95" s="1138"/>
      <c r="AI95" s="1138"/>
      <c r="AJ95" s="1138"/>
      <c r="AK95" s="1138"/>
      <c r="AL95" s="1138"/>
      <c r="AM95" s="1138"/>
      <c r="AN95" s="1138"/>
      <c r="AO95" s="1138"/>
      <c r="AP95" s="1138"/>
      <c r="AQ95" s="1138"/>
      <c r="AR95" s="1138"/>
      <c r="AS95" s="1138"/>
      <c r="AT95" s="1138"/>
      <c r="AU95" s="1138"/>
      <c r="AV95" s="1138"/>
      <c r="AW95" s="1138"/>
      <c r="AX95" s="1138"/>
      <c r="AY95" s="1138"/>
      <c r="AZ95" s="1138"/>
      <c r="BA95" s="1138"/>
      <c r="BB95" s="1138"/>
      <c r="BC95" s="1138"/>
      <c r="BD95" s="1138"/>
      <c r="BE95" s="1138"/>
      <c r="BF95" s="1138"/>
      <c r="BG95" s="1138"/>
      <c r="BH95" s="1138"/>
      <c r="BI95" s="1138"/>
      <c r="BJ95" s="1138"/>
      <c r="BK95" s="1138"/>
      <c r="BL95" s="1138"/>
      <c r="BM95" s="1138"/>
      <c r="BN95" s="1138"/>
      <c r="BO95" s="1138"/>
      <c r="BP95" s="1138"/>
      <c r="BQ95" s="1138"/>
      <c r="BR95" s="1138"/>
      <c r="BS95" s="1138"/>
      <c r="BT95" s="1138"/>
      <c r="BU95" s="1138"/>
      <c r="BV95" s="1138"/>
      <c r="BW95" s="1138"/>
      <c r="BX95" s="1138"/>
      <c r="BY95" s="1138"/>
      <c r="BZ95" s="1138"/>
      <c r="CA95" s="1138"/>
      <c r="CB95" s="1138"/>
      <c r="CC95" s="1138"/>
      <c r="CD95" s="1138"/>
      <c r="CE95" s="1138"/>
      <c r="CF95" s="1138"/>
      <c r="CG95" s="1138"/>
      <c r="CH95" s="1138"/>
      <c r="CI95" s="1138"/>
      <c r="CJ95" s="1138"/>
      <c r="CK95" s="1138"/>
      <c r="CL95" s="1138"/>
      <c r="CM95" s="1138"/>
      <c r="CN95" s="1138"/>
      <c r="CO95" s="1138"/>
      <c r="CP95" s="1138"/>
      <c r="CQ95" s="1138"/>
      <c r="CR95" s="1138"/>
      <c r="CS95" s="1138"/>
      <c r="CT95" s="1138"/>
      <c r="CU95" s="1138"/>
      <c r="CV95" s="1138"/>
      <c r="CW95" s="1138"/>
      <c r="CX95" s="1138"/>
      <c r="CY95" s="1138"/>
      <c r="CZ95" s="1138"/>
      <c r="DA95" s="1138"/>
      <c r="DB95" s="1138"/>
      <c r="DC95" s="1138"/>
      <c r="DD95" s="1138"/>
      <c r="DE95" s="1138"/>
      <c r="DF95" s="1138"/>
      <c r="DG95" s="1138"/>
      <c r="DH95" s="1138"/>
      <c r="DI95" s="1138"/>
      <c r="DJ95" s="1138"/>
      <c r="DK95" s="1138"/>
      <c r="DL95" s="1138"/>
      <c r="DM95" s="1138"/>
      <c r="DN95" s="1138"/>
      <c r="DO95" s="1138"/>
      <c r="DP95" s="1138"/>
      <c r="DQ95" s="1138"/>
      <c r="DR95" s="1138"/>
      <c r="DS95" s="1138"/>
      <c r="DT95" s="1138"/>
      <c r="DU95" s="1138"/>
      <c r="DV95" s="1138"/>
      <c r="DW95" s="1138"/>
      <c r="DX95" s="1138"/>
      <c r="DY95" s="1138"/>
      <c r="DZ95" s="1138"/>
      <c r="EA95" s="1138"/>
      <c r="EB95" s="1138"/>
      <c r="EC95" s="1138"/>
      <c r="ED95" s="1138"/>
      <c r="EE95" s="1138"/>
      <c r="EF95" s="1138"/>
      <c r="EG95" s="1138"/>
      <c r="EH95" s="1138"/>
      <c r="EI95" s="1138"/>
      <c r="EJ95" s="1138"/>
      <c r="EK95" s="1138"/>
      <c r="EL95" s="1138"/>
      <c r="EM95" s="1138"/>
      <c r="EN95" s="1138"/>
      <c r="EO95" s="1138"/>
      <c r="EP95" s="1138"/>
      <c r="EQ95" s="1138"/>
      <c r="ER95" s="1138"/>
      <c r="ES95" s="1138"/>
      <c r="ET95" s="1138"/>
      <c r="EU95" s="1138"/>
      <c r="EV95" s="1138"/>
      <c r="EW95" s="1138"/>
      <c r="EX95" s="1138"/>
      <c r="EY95" s="1138"/>
      <c r="EZ95" s="1138"/>
      <c r="FA95" s="1138"/>
      <c r="FB95" s="1138"/>
      <c r="FC95" s="1138"/>
      <c r="FD95" s="1138"/>
      <c r="FE95" s="1138"/>
      <c r="FF95" s="1138"/>
      <c r="FG95" s="1138"/>
      <c r="FH95" s="1138"/>
      <c r="FI95" s="1138"/>
      <c r="FJ95" s="1138"/>
      <c r="FK95" s="1138"/>
      <c r="FL95" s="1138"/>
      <c r="FM95" s="1138"/>
      <c r="FN95" s="1138"/>
      <c r="FO95" s="1138"/>
      <c r="FP95" s="1138"/>
      <c r="FQ95" s="1138"/>
      <c r="FR95" s="1138"/>
      <c r="FS95" s="1138"/>
      <c r="FT95" s="1138"/>
      <c r="FU95" s="1138"/>
      <c r="FV95" s="1138"/>
      <c r="FW95" s="1138"/>
      <c r="FX95" s="1138"/>
      <c r="FY95" s="1138"/>
      <c r="FZ95" s="1138"/>
      <c r="GA95" s="1138"/>
      <c r="GB95" s="1138"/>
      <c r="GC95" s="1138"/>
      <c r="GD95" s="1138"/>
      <c r="GE95" s="1138"/>
      <c r="GF95" s="1138"/>
      <c r="GG95" s="1138"/>
      <c r="GH95" s="1138"/>
      <c r="GI95" s="1138"/>
      <c r="GJ95" s="1138"/>
      <c r="GK95" s="1138"/>
      <c r="GL95" s="1138"/>
      <c r="GM95" s="1138"/>
      <c r="GN95" s="1138"/>
      <c r="GO95" s="1138"/>
      <c r="GP95" s="1138"/>
      <c r="GQ95" s="1138"/>
      <c r="GR95" s="1138"/>
      <c r="GS95" s="1138"/>
      <c r="GT95" s="1138"/>
      <c r="GU95" s="1138"/>
      <c r="GV95" s="1138"/>
      <c r="GW95" s="1138"/>
      <c r="GX95" s="1138"/>
      <c r="GY95" s="1138"/>
      <c r="GZ95" s="1138"/>
      <c r="HA95" s="1138"/>
      <c r="HB95" s="1138"/>
      <c r="HC95" s="1138"/>
      <c r="HD95" s="1138"/>
      <c r="HE95" s="1138"/>
      <c r="HF95" s="1138"/>
      <c r="HG95" s="1138"/>
      <c r="HH95" s="1138"/>
      <c r="HI95" s="1138"/>
      <c r="HJ95" s="1138"/>
      <c r="HK95" s="1138"/>
      <c r="HL95" s="1138"/>
      <c r="HM95" s="1138"/>
      <c r="HN95" s="1138"/>
      <c r="HO95" s="1138"/>
      <c r="HP95" s="1138"/>
      <c r="HQ95" s="1138"/>
      <c r="HR95" s="1138"/>
      <c r="HS95" s="1138"/>
      <c r="HT95" s="1138"/>
      <c r="HU95" s="1138"/>
      <c r="HV95" s="1138"/>
      <c r="HW95" s="1138"/>
      <c r="HX95" s="1138"/>
      <c r="HY95" s="1138"/>
      <c r="HZ95" s="1138"/>
      <c r="IA95" s="1138"/>
      <c r="IB95" s="1138"/>
      <c r="IC95" s="1138"/>
      <c r="ID95" s="1138"/>
      <c r="IE95" s="1138"/>
      <c r="IF95" s="1138"/>
      <c r="IG95" s="1138"/>
      <c r="IH95" s="1138"/>
      <c r="II95" s="1138"/>
      <c r="IJ95" s="1138"/>
      <c r="IK95" s="1138"/>
      <c r="IL95" s="1138"/>
      <c r="IM95" s="1138"/>
      <c r="IN95" s="1138"/>
      <c r="IO95" s="1138"/>
      <c r="IP95" s="1138"/>
      <c r="IQ95" s="1138"/>
      <c r="IR95" s="1138"/>
      <c r="IS95" s="1138"/>
      <c r="IT95" s="1138"/>
      <c r="IU95" s="1138"/>
      <c r="IV95" s="1138"/>
    </row>
    <row r="96" spans="1:256">
      <c r="A96" s="1138" t="s">
        <v>1082</v>
      </c>
      <c r="B96" s="1138" t="s">
        <v>1083</v>
      </c>
      <c r="C96" s="664">
        <f>'7277'!D252</f>
        <v>16053870</v>
      </c>
      <c r="D96" s="1138"/>
      <c r="E96" s="1138"/>
      <c r="F96" s="1138"/>
      <c r="G96" s="1138"/>
      <c r="H96" s="1138"/>
      <c r="I96" s="1138"/>
      <c r="J96" s="1138"/>
      <c r="K96" s="1138"/>
      <c r="L96" s="1138"/>
      <c r="M96" s="1138"/>
      <c r="N96" s="1138"/>
      <c r="O96" s="1138"/>
      <c r="P96" s="1138"/>
      <c r="Q96" s="1138"/>
      <c r="R96" s="1138"/>
      <c r="S96" s="1138"/>
      <c r="T96" s="1138"/>
      <c r="U96" s="1138"/>
      <c r="V96" s="1138"/>
      <c r="W96" s="1138"/>
      <c r="X96" s="1138"/>
      <c r="Y96" s="1138"/>
      <c r="Z96" s="1138"/>
      <c r="AA96" s="1138"/>
      <c r="AB96" s="1138"/>
      <c r="AC96" s="1138"/>
      <c r="AD96" s="1138"/>
      <c r="AE96" s="1138"/>
      <c r="AF96" s="1138"/>
      <c r="AG96" s="1138"/>
      <c r="AH96" s="1138"/>
      <c r="AI96" s="1138"/>
      <c r="AJ96" s="1138"/>
      <c r="AK96" s="1138"/>
      <c r="AL96" s="1138"/>
      <c r="AM96" s="1138"/>
      <c r="AN96" s="1138"/>
      <c r="AO96" s="1138"/>
      <c r="AP96" s="1138"/>
      <c r="AQ96" s="1138"/>
      <c r="AR96" s="1138"/>
      <c r="AS96" s="1138"/>
      <c r="AT96" s="1138"/>
      <c r="AU96" s="1138"/>
      <c r="AV96" s="1138"/>
      <c r="AW96" s="1138"/>
      <c r="AX96" s="1138"/>
      <c r="AY96" s="1138"/>
      <c r="AZ96" s="1138"/>
      <c r="BA96" s="1138"/>
      <c r="BB96" s="1138"/>
      <c r="BC96" s="1138"/>
      <c r="BD96" s="1138"/>
      <c r="BE96" s="1138"/>
      <c r="BF96" s="1138"/>
      <c r="BG96" s="1138"/>
      <c r="BH96" s="1138"/>
      <c r="BI96" s="1138"/>
      <c r="BJ96" s="1138"/>
      <c r="BK96" s="1138"/>
      <c r="BL96" s="1138"/>
      <c r="BM96" s="1138"/>
      <c r="BN96" s="1138"/>
      <c r="BO96" s="1138"/>
      <c r="BP96" s="1138"/>
      <c r="BQ96" s="1138"/>
      <c r="BR96" s="1138"/>
      <c r="BS96" s="1138"/>
      <c r="BT96" s="1138"/>
      <c r="BU96" s="1138"/>
      <c r="BV96" s="1138"/>
      <c r="BW96" s="1138"/>
      <c r="BX96" s="1138"/>
      <c r="BY96" s="1138"/>
      <c r="BZ96" s="1138"/>
      <c r="CA96" s="1138"/>
      <c r="CB96" s="1138"/>
      <c r="CC96" s="1138"/>
      <c r="CD96" s="1138"/>
      <c r="CE96" s="1138"/>
      <c r="CF96" s="1138"/>
      <c r="CG96" s="1138"/>
      <c r="CH96" s="1138"/>
      <c r="CI96" s="1138"/>
      <c r="CJ96" s="1138"/>
      <c r="CK96" s="1138"/>
      <c r="CL96" s="1138"/>
      <c r="CM96" s="1138"/>
      <c r="CN96" s="1138"/>
      <c r="CO96" s="1138"/>
      <c r="CP96" s="1138"/>
      <c r="CQ96" s="1138"/>
      <c r="CR96" s="1138"/>
      <c r="CS96" s="1138"/>
      <c r="CT96" s="1138"/>
      <c r="CU96" s="1138"/>
      <c r="CV96" s="1138"/>
      <c r="CW96" s="1138"/>
      <c r="CX96" s="1138"/>
      <c r="CY96" s="1138"/>
      <c r="CZ96" s="1138"/>
      <c r="DA96" s="1138"/>
      <c r="DB96" s="1138"/>
      <c r="DC96" s="1138"/>
      <c r="DD96" s="1138"/>
      <c r="DE96" s="1138"/>
      <c r="DF96" s="1138"/>
      <c r="DG96" s="1138"/>
      <c r="DH96" s="1138"/>
      <c r="DI96" s="1138"/>
      <c r="DJ96" s="1138"/>
      <c r="DK96" s="1138"/>
      <c r="DL96" s="1138"/>
      <c r="DM96" s="1138"/>
      <c r="DN96" s="1138"/>
      <c r="DO96" s="1138"/>
      <c r="DP96" s="1138"/>
      <c r="DQ96" s="1138"/>
      <c r="DR96" s="1138"/>
      <c r="DS96" s="1138"/>
      <c r="DT96" s="1138"/>
      <c r="DU96" s="1138"/>
      <c r="DV96" s="1138"/>
      <c r="DW96" s="1138"/>
      <c r="DX96" s="1138"/>
      <c r="DY96" s="1138"/>
      <c r="DZ96" s="1138"/>
      <c r="EA96" s="1138"/>
      <c r="EB96" s="1138"/>
      <c r="EC96" s="1138"/>
      <c r="ED96" s="1138"/>
      <c r="EE96" s="1138"/>
      <c r="EF96" s="1138"/>
      <c r="EG96" s="1138"/>
      <c r="EH96" s="1138"/>
      <c r="EI96" s="1138"/>
      <c r="EJ96" s="1138"/>
      <c r="EK96" s="1138"/>
      <c r="EL96" s="1138"/>
      <c r="EM96" s="1138"/>
      <c r="EN96" s="1138"/>
      <c r="EO96" s="1138"/>
      <c r="EP96" s="1138"/>
      <c r="EQ96" s="1138"/>
      <c r="ER96" s="1138"/>
      <c r="ES96" s="1138"/>
      <c r="ET96" s="1138"/>
      <c r="EU96" s="1138"/>
      <c r="EV96" s="1138"/>
      <c r="EW96" s="1138"/>
      <c r="EX96" s="1138"/>
      <c r="EY96" s="1138"/>
      <c r="EZ96" s="1138"/>
      <c r="FA96" s="1138"/>
      <c r="FB96" s="1138"/>
      <c r="FC96" s="1138"/>
      <c r="FD96" s="1138"/>
      <c r="FE96" s="1138"/>
      <c r="FF96" s="1138"/>
      <c r="FG96" s="1138"/>
      <c r="FH96" s="1138"/>
      <c r="FI96" s="1138"/>
      <c r="FJ96" s="1138"/>
      <c r="FK96" s="1138"/>
      <c r="FL96" s="1138"/>
      <c r="FM96" s="1138"/>
      <c r="FN96" s="1138"/>
      <c r="FO96" s="1138"/>
      <c r="FP96" s="1138"/>
      <c r="FQ96" s="1138"/>
      <c r="FR96" s="1138"/>
      <c r="FS96" s="1138"/>
      <c r="FT96" s="1138"/>
      <c r="FU96" s="1138"/>
      <c r="FV96" s="1138"/>
      <c r="FW96" s="1138"/>
      <c r="FX96" s="1138"/>
      <c r="FY96" s="1138"/>
      <c r="FZ96" s="1138"/>
      <c r="GA96" s="1138"/>
      <c r="GB96" s="1138"/>
      <c r="GC96" s="1138"/>
      <c r="GD96" s="1138"/>
      <c r="GE96" s="1138"/>
      <c r="GF96" s="1138"/>
      <c r="GG96" s="1138"/>
      <c r="GH96" s="1138"/>
      <c r="GI96" s="1138"/>
      <c r="GJ96" s="1138"/>
      <c r="GK96" s="1138"/>
      <c r="GL96" s="1138"/>
      <c r="GM96" s="1138"/>
      <c r="GN96" s="1138"/>
      <c r="GO96" s="1138"/>
      <c r="GP96" s="1138"/>
      <c r="GQ96" s="1138"/>
      <c r="GR96" s="1138"/>
      <c r="GS96" s="1138"/>
      <c r="GT96" s="1138"/>
      <c r="GU96" s="1138"/>
      <c r="GV96" s="1138"/>
      <c r="GW96" s="1138"/>
      <c r="GX96" s="1138"/>
      <c r="GY96" s="1138"/>
      <c r="GZ96" s="1138"/>
      <c r="HA96" s="1138"/>
      <c r="HB96" s="1138"/>
      <c r="HC96" s="1138"/>
      <c r="HD96" s="1138"/>
      <c r="HE96" s="1138"/>
      <c r="HF96" s="1138"/>
      <c r="HG96" s="1138"/>
      <c r="HH96" s="1138"/>
      <c r="HI96" s="1138"/>
      <c r="HJ96" s="1138"/>
      <c r="HK96" s="1138"/>
      <c r="HL96" s="1138"/>
      <c r="HM96" s="1138"/>
      <c r="HN96" s="1138"/>
      <c r="HO96" s="1138"/>
      <c r="HP96" s="1138"/>
      <c r="HQ96" s="1138"/>
      <c r="HR96" s="1138"/>
      <c r="HS96" s="1138"/>
      <c r="HT96" s="1138"/>
      <c r="HU96" s="1138"/>
      <c r="HV96" s="1138"/>
      <c r="HW96" s="1138"/>
      <c r="HX96" s="1138"/>
      <c r="HY96" s="1138"/>
      <c r="HZ96" s="1138"/>
      <c r="IA96" s="1138"/>
      <c r="IB96" s="1138"/>
      <c r="IC96" s="1138"/>
      <c r="ID96" s="1138"/>
      <c r="IE96" s="1138"/>
      <c r="IF96" s="1138"/>
      <c r="IG96" s="1138"/>
      <c r="IH96" s="1138"/>
      <c r="II96" s="1138"/>
      <c r="IJ96" s="1138"/>
      <c r="IK96" s="1138"/>
      <c r="IL96" s="1138"/>
      <c r="IM96" s="1138"/>
      <c r="IN96" s="1138"/>
      <c r="IO96" s="1138"/>
      <c r="IP96" s="1138"/>
      <c r="IQ96" s="1138"/>
      <c r="IR96" s="1138"/>
      <c r="IS96" s="1138"/>
      <c r="IT96" s="1138"/>
      <c r="IU96" s="1138"/>
      <c r="IV96" s="1138"/>
    </row>
    <row r="97" spans="1:256">
      <c r="A97" s="1138" t="s">
        <v>1084</v>
      </c>
      <c r="B97" s="1138" t="s">
        <v>1201</v>
      </c>
      <c r="C97" s="664">
        <f>'7277'!D280</f>
        <v>143401587</v>
      </c>
      <c r="D97" s="1138"/>
      <c r="E97" s="1138"/>
      <c r="F97" s="1138"/>
      <c r="G97" s="1138"/>
      <c r="H97" s="1138"/>
      <c r="I97" s="1138"/>
      <c r="J97" s="1138"/>
      <c r="K97" s="1138"/>
      <c r="L97" s="1138"/>
      <c r="M97" s="1138"/>
      <c r="N97" s="1138"/>
      <c r="O97" s="1138"/>
      <c r="P97" s="1138"/>
      <c r="Q97" s="1138"/>
      <c r="R97" s="1138"/>
      <c r="S97" s="1138"/>
      <c r="T97" s="1138"/>
      <c r="U97" s="1138"/>
      <c r="V97" s="1138"/>
      <c r="W97" s="1138"/>
      <c r="X97" s="1138"/>
      <c r="Y97" s="1138"/>
      <c r="Z97" s="1138"/>
      <c r="AA97" s="1138"/>
      <c r="AB97" s="1138"/>
      <c r="AC97" s="1138"/>
      <c r="AD97" s="1138"/>
      <c r="AE97" s="1138"/>
      <c r="AF97" s="1138"/>
      <c r="AG97" s="1138"/>
      <c r="AH97" s="1138"/>
      <c r="AI97" s="1138"/>
      <c r="AJ97" s="1138"/>
      <c r="AK97" s="1138"/>
      <c r="AL97" s="1138"/>
      <c r="AM97" s="1138"/>
      <c r="AN97" s="1138"/>
      <c r="AO97" s="1138"/>
      <c r="AP97" s="1138"/>
      <c r="AQ97" s="1138"/>
      <c r="AR97" s="1138"/>
      <c r="AS97" s="1138"/>
      <c r="AT97" s="1138"/>
      <c r="AU97" s="1138"/>
      <c r="AV97" s="1138"/>
      <c r="AW97" s="1138"/>
      <c r="AX97" s="1138"/>
      <c r="AY97" s="1138"/>
      <c r="AZ97" s="1138"/>
      <c r="BA97" s="1138"/>
      <c r="BB97" s="1138"/>
      <c r="BC97" s="1138"/>
      <c r="BD97" s="1138"/>
      <c r="BE97" s="1138"/>
      <c r="BF97" s="1138"/>
      <c r="BG97" s="1138"/>
      <c r="BH97" s="1138"/>
      <c r="BI97" s="1138"/>
      <c r="BJ97" s="1138"/>
      <c r="BK97" s="1138"/>
      <c r="BL97" s="1138"/>
      <c r="BM97" s="1138"/>
      <c r="BN97" s="1138"/>
      <c r="BO97" s="1138"/>
      <c r="BP97" s="1138"/>
      <c r="BQ97" s="1138"/>
      <c r="BR97" s="1138"/>
      <c r="BS97" s="1138"/>
      <c r="BT97" s="1138"/>
      <c r="BU97" s="1138"/>
      <c r="BV97" s="1138"/>
      <c r="BW97" s="1138"/>
      <c r="BX97" s="1138"/>
      <c r="BY97" s="1138"/>
      <c r="BZ97" s="1138"/>
      <c r="CA97" s="1138"/>
      <c r="CB97" s="1138"/>
      <c r="CC97" s="1138"/>
      <c r="CD97" s="1138"/>
      <c r="CE97" s="1138"/>
      <c r="CF97" s="1138"/>
      <c r="CG97" s="1138"/>
      <c r="CH97" s="1138"/>
      <c r="CI97" s="1138"/>
      <c r="CJ97" s="1138"/>
      <c r="CK97" s="1138"/>
      <c r="CL97" s="1138"/>
      <c r="CM97" s="1138"/>
      <c r="CN97" s="1138"/>
      <c r="CO97" s="1138"/>
      <c r="CP97" s="1138"/>
      <c r="CQ97" s="1138"/>
      <c r="CR97" s="1138"/>
      <c r="CS97" s="1138"/>
      <c r="CT97" s="1138"/>
      <c r="CU97" s="1138"/>
      <c r="CV97" s="1138"/>
      <c r="CW97" s="1138"/>
      <c r="CX97" s="1138"/>
      <c r="CY97" s="1138"/>
      <c r="CZ97" s="1138"/>
      <c r="DA97" s="1138"/>
      <c r="DB97" s="1138"/>
      <c r="DC97" s="1138"/>
      <c r="DD97" s="1138"/>
      <c r="DE97" s="1138"/>
      <c r="DF97" s="1138"/>
      <c r="DG97" s="1138"/>
      <c r="DH97" s="1138"/>
      <c r="DI97" s="1138"/>
      <c r="DJ97" s="1138"/>
      <c r="DK97" s="1138"/>
      <c r="DL97" s="1138"/>
      <c r="DM97" s="1138"/>
      <c r="DN97" s="1138"/>
      <c r="DO97" s="1138"/>
      <c r="DP97" s="1138"/>
      <c r="DQ97" s="1138"/>
      <c r="DR97" s="1138"/>
      <c r="DS97" s="1138"/>
      <c r="DT97" s="1138"/>
      <c r="DU97" s="1138"/>
      <c r="DV97" s="1138"/>
      <c r="DW97" s="1138"/>
      <c r="DX97" s="1138"/>
      <c r="DY97" s="1138"/>
      <c r="DZ97" s="1138"/>
      <c r="EA97" s="1138"/>
      <c r="EB97" s="1138"/>
      <c r="EC97" s="1138"/>
      <c r="ED97" s="1138"/>
      <c r="EE97" s="1138"/>
      <c r="EF97" s="1138"/>
      <c r="EG97" s="1138"/>
      <c r="EH97" s="1138"/>
      <c r="EI97" s="1138"/>
      <c r="EJ97" s="1138"/>
      <c r="EK97" s="1138"/>
      <c r="EL97" s="1138"/>
      <c r="EM97" s="1138"/>
      <c r="EN97" s="1138"/>
      <c r="EO97" s="1138"/>
      <c r="EP97" s="1138"/>
      <c r="EQ97" s="1138"/>
      <c r="ER97" s="1138"/>
      <c r="ES97" s="1138"/>
      <c r="ET97" s="1138"/>
      <c r="EU97" s="1138"/>
      <c r="EV97" s="1138"/>
      <c r="EW97" s="1138"/>
      <c r="EX97" s="1138"/>
      <c r="EY97" s="1138"/>
      <c r="EZ97" s="1138"/>
      <c r="FA97" s="1138"/>
      <c r="FB97" s="1138"/>
      <c r="FC97" s="1138"/>
      <c r="FD97" s="1138"/>
      <c r="FE97" s="1138"/>
      <c r="FF97" s="1138"/>
      <c r="FG97" s="1138"/>
      <c r="FH97" s="1138"/>
      <c r="FI97" s="1138"/>
      <c r="FJ97" s="1138"/>
      <c r="FK97" s="1138"/>
      <c r="FL97" s="1138"/>
      <c r="FM97" s="1138"/>
      <c r="FN97" s="1138"/>
      <c r="FO97" s="1138"/>
      <c r="FP97" s="1138"/>
      <c r="FQ97" s="1138"/>
      <c r="FR97" s="1138"/>
      <c r="FS97" s="1138"/>
      <c r="FT97" s="1138"/>
      <c r="FU97" s="1138"/>
      <c r="FV97" s="1138"/>
      <c r="FW97" s="1138"/>
      <c r="FX97" s="1138"/>
      <c r="FY97" s="1138"/>
      <c r="FZ97" s="1138"/>
      <c r="GA97" s="1138"/>
      <c r="GB97" s="1138"/>
      <c r="GC97" s="1138"/>
      <c r="GD97" s="1138"/>
      <c r="GE97" s="1138"/>
      <c r="GF97" s="1138"/>
      <c r="GG97" s="1138"/>
      <c r="GH97" s="1138"/>
      <c r="GI97" s="1138"/>
      <c r="GJ97" s="1138"/>
      <c r="GK97" s="1138"/>
      <c r="GL97" s="1138"/>
      <c r="GM97" s="1138"/>
      <c r="GN97" s="1138"/>
      <c r="GO97" s="1138"/>
      <c r="GP97" s="1138"/>
      <c r="GQ97" s="1138"/>
      <c r="GR97" s="1138"/>
      <c r="GS97" s="1138"/>
      <c r="GT97" s="1138"/>
      <c r="GU97" s="1138"/>
      <c r="GV97" s="1138"/>
      <c r="GW97" s="1138"/>
      <c r="GX97" s="1138"/>
      <c r="GY97" s="1138"/>
      <c r="GZ97" s="1138"/>
      <c r="HA97" s="1138"/>
      <c r="HB97" s="1138"/>
      <c r="HC97" s="1138"/>
      <c r="HD97" s="1138"/>
      <c r="HE97" s="1138"/>
      <c r="HF97" s="1138"/>
      <c r="HG97" s="1138"/>
      <c r="HH97" s="1138"/>
      <c r="HI97" s="1138"/>
      <c r="HJ97" s="1138"/>
      <c r="HK97" s="1138"/>
      <c r="HL97" s="1138"/>
      <c r="HM97" s="1138"/>
      <c r="HN97" s="1138"/>
      <c r="HO97" s="1138"/>
      <c r="HP97" s="1138"/>
      <c r="HQ97" s="1138"/>
      <c r="HR97" s="1138"/>
      <c r="HS97" s="1138"/>
      <c r="HT97" s="1138"/>
      <c r="HU97" s="1138"/>
      <c r="HV97" s="1138"/>
      <c r="HW97" s="1138"/>
      <c r="HX97" s="1138"/>
      <c r="HY97" s="1138"/>
      <c r="HZ97" s="1138"/>
      <c r="IA97" s="1138"/>
      <c r="IB97" s="1138"/>
      <c r="IC97" s="1138"/>
      <c r="ID97" s="1138"/>
      <c r="IE97" s="1138"/>
      <c r="IF97" s="1138"/>
      <c r="IG97" s="1138"/>
      <c r="IH97" s="1138"/>
      <c r="II97" s="1138"/>
      <c r="IJ97" s="1138"/>
      <c r="IK97" s="1138"/>
      <c r="IL97" s="1138"/>
      <c r="IM97" s="1138"/>
      <c r="IN97" s="1138"/>
      <c r="IO97" s="1138"/>
      <c r="IP97" s="1138"/>
      <c r="IQ97" s="1138"/>
      <c r="IR97" s="1138"/>
      <c r="IS97" s="1138"/>
      <c r="IT97" s="1138"/>
      <c r="IU97" s="1138"/>
      <c r="IV97" s="1138"/>
    </row>
    <row r="98" spans="1:256">
      <c r="A98" s="1138" t="s">
        <v>1202</v>
      </c>
      <c r="B98" s="1138" t="s">
        <v>1203</v>
      </c>
      <c r="C98" s="664">
        <f>'7277'!D288+'7277'!D304</f>
        <v>92509691</v>
      </c>
      <c r="D98" s="1138"/>
      <c r="E98" s="1138"/>
      <c r="F98" s="1138"/>
      <c r="G98" s="1138"/>
      <c r="H98" s="1138"/>
      <c r="I98" s="1138"/>
      <c r="J98" s="1138"/>
      <c r="K98" s="1138"/>
      <c r="L98" s="1138"/>
      <c r="M98" s="1138"/>
      <c r="N98" s="1138"/>
      <c r="O98" s="1138"/>
      <c r="P98" s="1138"/>
      <c r="Q98" s="1138"/>
      <c r="R98" s="1138"/>
      <c r="S98" s="1138"/>
      <c r="T98" s="1138"/>
      <c r="U98" s="1138"/>
      <c r="V98" s="1138"/>
      <c r="W98" s="1138"/>
      <c r="X98" s="1138"/>
      <c r="Y98" s="1138"/>
      <c r="Z98" s="1138"/>
      <c r="AA98" s="1138"/>
      <c r="AB98" s="1138"/>
      <c r="AC98" s="1138"/>
      <c r="AD98" s="1138"/>
      <c r="AE98" s="1138"/>
      <c r="AF98" s="1138"/>
      <c r="AG98" s="1138"/>
      <c r="AH98" s="1138"/>
      <c r="AI98" s="1138"/>
      <c r="AJ98" s="1138"/>
      <c r="AK98" s="1138"/>
      <c r="AL98" s="1138"/>
      <c r="AM98" s="1138"/>
      <c r="AN98" s="1138"/>
      <c r="AO98" s="1138"/>
      <c r="AP98" s="1138"/>
      <c r="AQ98" s="1138"/>
      <c r="AR98" s="1138"/>
      <c r="AS98" s="1138"/>
      <c r="AT98" s="1138"/>
      <c r="AU98" s="1138"/>
      <c r="AV98" s="1138"/>
      <c r="AW98" s="1138"/>
      <c r="AX98" s="1138"/>
      <c r="AY98" s="1138"/>
      <c r="AZ98" s="1138"/>
      <c r="BA98" s="1138"/>
      <c r="BB98" s="1138"/>
      <c r="BC98" s="1138"/>
      <c r="BD98" s="1138"/>
      <c r="BE98" s="1138"/>
      <c r="BF98" s="1138"/>
      <c r="BG98" s="1138"/>
      <c r="BH98" s="1138"/>
      <c r="BI98" s="1138"/>
      <c r="BJ98" s="1138"/>
      <c r="BK98" s="1138"/>
      <c r="BL98" s="1138"/>
      <c r="BM98" s="1138"/>
      <c r="BN98" s="1138"/>
      <c r="BO98" s="1138"/>
      <c r="BP98" s="1138"/>
      <c r="BQ98" s="1138"/>
      <c r="BR98" s="1138"/>
      <c r="BS98" s="1138"/>
      <c r="BT98" s="1138"/>
      <c r="BU98" s="1138"/>
      <c r="BV98" s="1138"/>
      <c r="BW98" s="1138"/>
      <c r="BX98" s="1138"/>
      <c r="BY98" s="1138"/>
      <c r="BZ98" s="1138"/>
      <c r="CA98" s="1138"/>
      <c r="CB98" s="1138"/>
      <c r="CC98" s="1138"/>
      <c r="CD98" s="1138"/>
      <c r="CE98" s="1138"/>
      <c r="CF98" s="1138"/>
      <c r="CG98" s="1138"/>
      <c r="CH98" s="1138"/>
      <c r="CI98" s="1138"/>
      <c r="CJ98" s="1138"/>
      <c r="CK98" s="1138"/>
      <c r="CL98" s="1138"/>
      <c r="CM98" s="1138"/>
      <c r="CN98" s="1138"/>
      <c r="CO98" s="1138"/>
      <c r="CP98" s="1138"/>
      <c r="CQ98" s="1138"/>
      <c r="CR98" s="1138"/>
      <c r="CS98" s="1138"/>
      <c r="CT98" s="1138"/>
      <c r="CU98" s="1138"/>
      <c r="CV98" s="1138"/>
      <c r="CW98" s="1138"/>
      <c r="CX98" s="1138"/>
      <c r="CY98" s="1138"/>
      <c r="CZ98" s="1138"/>
      <c r="DA98" s="1138"/>
      <c r="DB98" s="1138"/>
      <c r="DC98" s="1138"/>
      <c r="DD98" s="1138"/>
      <c r="DE98" s="1138"/>
      <c r="DF98" s="1138"/>
      <c r="DG98" s="1138"/>
      <c r="DH98" s="1138"/>
      <c r="DI98" s="1138"/>
      <c r="DJ98" s="1138"/>
      <c r="DK98" s="1138"/>
      <c r="DL98" s="1138"/>
      <c r="DM98" s="1138"/>
      <c r="DN98" s="1138"/>
      <c r="DO98" s="1138"/>
      <c r="DP98" s="1138"/>
      <c r="DQ98" s="1138"/>
      <c r="DR98" s="1138"/>
      <c r="DS98" s="1138"/>
      <c r="DT98" s="1138"/>
      <c r="DU98" s="1138"/>
      <c r="DV98" s="1138"/>
      <c r="DW98" s="1138"/>
      <c r="DX98" s="1138"/>
      <c r="DY98" s="1138"/>
      <c r="DZ98" s="1138"/>
      <c r="EA98" s="1138"/>
      <c r="EB98" s="1138"/>
      <c r="EC98" s="1138"/>
      <c r="ED98" s="1138"/>
      <c r="EE98" s="1138"/>
      <c r="EF98" s="1138"/>
      <c r="EG98" s="1138"/>
      <c r="EH98" s="1138"/>
      <c r="EI98" s="1138"/>
      <c r="EJ98" s="1138"/>
      <c r="EK98" s="1138"/>
      <c r="EL98" s="1138"/>
      <c r="EM98" s="1138"/>
      <c r="EN98" s="1138"/>
      <c r="EO98" s="1138"/>
      <c r="EP98" s="1138"/>
      <c r="EQ98" s="1138"/>
      <c r="ER98" s="1138"/>
      <c r="ES98" s="1138"/>
      <c r="ET98" s="1138"/>
      <c r="EU98" s="1138"/>
      <c r="EV98" s="1138"/>
      <c r="EW98" s="1138"/>
      <c r="EX98" s="1138"/>
      <c r="EY98" s="1138"/>
      <c r="EZ98" s="1138"/>
      <c r="FA98" s="1138"/>
      <c r="FB98" s="1138"/>
      <c r="FC98" s="1138"/>
      <c r="FD98" s="1138"/>
      <c r="FE98" s="1138"/>
      <c r="FF98" s="1138"/>
      <c r="FG98" s="1138"/>
      <c r="FH98" s="1138"/>
      <c r="FI98" s="1138"/>
      <c r="FJ98" s="1138"/>
      <c r="FK98" s="1138"/>
      <c r="FL98" s="1138"/>
      <c r="FM98" s="1138"/>
      <c r="FN98" s="1138"/>
      <c r="FO98" s="1138"/>
      <c r="FP98" s="1138"/>
      <c r="FQ98" s="1138"/>
      <c r="FR98" s="1138"/>
      <c r="FS98" s="1138"/>
      <c r="FT98" s="1138"/>
      <c r="FU98" s="1138"/>
      <c r="FV98" s="1138"/>
      <c r="FW98" s="1138"/>
      <c r="FX98" s="1138"/>
      <c r="FY98" s="1138"/>
      <c r="FZ98" s="1138"/>
      <c r="GA98" s="1138"/>
      <c r="GB98" s="1138"/>
      <c r="GC98" s="1138"/>
      <c r="GD98" s="1138"/>
      <c r="GE98" s="1138"/>
      <c r="GF98" s="1138"/>
      <c r="GG98" s="1138"/>
      <c r="GH98" s="1138"/>
      <c r="GI98" s="1138"/>
      <c r="GJ98" s="1138"/>
      <c r="GK98" s="1138"/>
      <c r="GL98" s="1138"/>
      <c r="GM98" s="1138"/>
      <c r="GN98" s="1138"/>
      <c r="GO98" s="1138"/>
      <c r="GP98" s="1138"/>
      <c r="GQ98" s="1138"/>
      <c r="GR98" s="1138"/>
      <c r="GS98" s="1138"/>
      <c r="GT98" s="1138"/>
      <c r="GU98" s="1138"/>
      <c r="GV98" s="1138"/>
      <c r="GW98" s="1138"/>
      <c r="GX98" s="1138"/>
      <c r="GY98" s="1138"/>
      <c r="GZ98" s="1138"/>
      <c r="HA98" s="1138"/>
      <c r="HB98" s="1138"/>
      <c r="HC98" s="1138"/>
      <c r="HD98" s="1138"/>
      <c r="HE98" s="1138"/>
      <c r="HF98" s="1138"/>
      <c r="HG98" s="1138"/>
      <c r="HH98" s="1138"/>
      <c r="HI98" s="1138"/>
      <c r="HJ98" s="1138"/>
      <c r="HK98" s="1138"/>
      <c r="HL98" s="1138"/>
      <c r="HM98" s="1138"/>
      <c r="HN98" s="1138"/>
      <c r="HO98" s="1138"/>
      <c r="HP98" s="1138"/>
      <c r="HQ98" s="1138"/>
      <c r="HR98" s="1138"/>
      <c r="HS98" s="1138"/>
      <c r="HT98" s="1138"/>
      <c r="HU98" s="1138"/>
      <c r="HV98" s="1138"/>
      <c r="HW98" s="1138"/>
      <c r="HX98" s="1138"/>
      <c r="HY98" s="1138"/>
      <c r="HZ98" s="1138"/>
      <c r="IA98" s="1138"/>
      <c r="IB98" s="1138"/>
      <c r="IC98" s="1138"/>
      <c r="ID98" s="1138"/>
      <c r="IE98" s="1138"/>
      <c r="IF98" s="1138"/>
      <c r="IG98" s="1138"/>
      <c r="IH98" s="1138"/>
      <c r="II98" s="1138"/>
      <c r="IJ98" s="1138"/>
      <c r="IK98" s="1138"/>
      <c r="IL98" s="1138"/>
      <c r="IM98" s="1138"/>
      <c r="IN98" s="1138"/>
      <c r="IO98" s="1138"/>
      <c r="IP98" s="1138"/>
      <c r="IQ98" s="1138"/>
      <c r="IR98" s="1138"/>
      <c r="IS98" s="1138"/>
      <c r="IT98" s="1138"/>
      <c r="IU98" s="1138"/>
      <c r="IV98" s="1138"/>
    </row>
    <row r="99" spans="1:256">
      <c r="A99" s="1138" t="s">
        <v>1204</v>
      </c>
      <c r="B99" s="1138" t="s">
        <v>1205</v>
      </c>
      <c r="C99" s="664">
        <f>'7277'!D311</f>
        <v>5749982</v>
      </c>
      <c r="D99" s="1138"/>
      <c r="E99" s="1138"/>
      <c r="F99" s="1138"/>
      <c r="G99" s="1138"/>
      <c r="H99" s="1138"/>
      <c r="I99" s="1138"/>
      <c r="J99" s="1138"/>
      <c r="K99" s="1138"/>
      <c r="L99" s="1138"/>
      <c r="M99" s="1138"/>
      <c r="N99" s="1138"/>
      <c r="O99" s="1138"/>
      <c r="P99" s="1138"/>
      <c r="Q99" s="1138"/>
      <c r="R99" s="1138"/>
      <c r="S99" s="1138"/>
      <c r="T99" s="1138"/>
      <c r="U99" s="1138"/>
      <c r="V99" s="1138"/>
      <c r="W99" s="1138"/>
      <c r="X99" s="1138"/>
      <c r="Y99" s="1138"/>
      <c r="Z99" s="1138"/>
      <c r="AA99" s="1138"/>
      <c r="AB99" s="1138"/>
      <c r="AC99" s="1138"/>
      <c r="AD99" s="1138"/>
      <c r="AE99" s="1138"/>
      <c r="AF99" s="1138"/>
      <c r="AG99" s="1138"/>
      <c r="AH99" s="1138"/>
      <c r="AI99" s="1138"/>
      <c r="AJ99" s="1138"/>
      <c r="AK99" s="1138"/>
      <c r="AL99" s="1138"/>
      <c r="AM99" s="1138"/>
      <c r="AN99" s="1138"/>
      <c r="AO99" s="1138"/>
      <c r="AP99" s="1138"/>
      <c r="AQ99" s="1138"/>
      <c r="AR99" s="1138"/>
      <c r="AS99" s="1138"/>
      <c r="AT99" s="1138"/>
      <c r="AU99" s="1138"/>
      <c r="AV99" s="1138"/>
      <c r="AW99" s="1138"/>
      <c r="AX99" s="1138"/>
      <c r="AY99" s="1138"/>
      <c r="AZ99" s="1138"/>
      <c r="BA99" s="1138"/>
      <c r="BB99" s="1138"/>
      <c r="BC99" s="1138"/>
      <c r="BD99" s="1138"/>
      <c r="BE99" s="1138"/>
      <c r="BF99" s="1138"/>
      <c r="BG99" s="1138"/>
      <c r="BH99" s="1138"/>
      <c r="BI99" s="1138"/>
      <c r="BJ99" s="1138"/>
      <c r="BK99" s="1138"/>
      <c r="BL99" s="1138"/>
      <c r="BM99" s="1138"/>
      <c r="BN99" s="1138"/>
      <c r="BO99" s="1138"/>
      <c r="BP99" s="1138"/>
      <c r="BQ99" s="1138"/>
      <c r="BR99" s="1138"/>
      <c r="BS99" s="1138"/>
      <c r="BT99" s="1138"/>
      <c r="BU99" s="1138"/>
      <c r="BV99" s="1138"/>
      <c r="BW99" s="1138"/>
      <c r="BX99" s="1138"/>
      <c r="BY99" s="1138"/>
      <c r="BZ99" s="1138"/>
      <c r="CA99" s="1138"/>
      <c r="CB99" s="1138"/>
      <c r="CC99" s="1138"/>
      <c r="CD99" s="1138"/>
      <c r="CE99" s="1138"/>
      <c r="CF99" s="1138"/>
      <c r="CG99" s="1138"/>
      <c r="CH99" s="1138"/>
      <c r="CI99" s="1138"/>
      <c r="CJ99" s="1138"/>
      <c r="CK99" s="1138"/>
      <c r="CL99" s="1138"/>
      <c r="CM99" s="1138"/>
      <c r="CN99" s="1138"/>
      <c r="CO99" s="1138"/>
      <c r="CP99" s="1138"/>
      <c r="CQ99" s="1138"/>
      <c r="CR99" s="1138"/>
      <c r="CS99" s="1138"/>
      <c r="CT99" s="1138"/>
      <c r="CU99" s="1138"/>
      <c r="CV99" s="1138"/>
      <c r="CW99" s="1138"/>
      <c r="CX99" s="1138"/>
      <c r="CY99" s="1138"/>
      <c r="CZ99" s="1138"/>
      <c r="DA99" s="1138"/>
      <c r="DB99" s="1138"/>
      <c r="DC99" s="1138"/>
      <c r="DD99" s="1138"/>
      <c r="DE99" s="1138"/>
      <c r="DF99" s="1138"/>
      <c r="DG99" s="1138"/>
      <c r="DH99" s="1138"/>
      <c r="DI99" s="1138"/>
      <c r="DJ99" s="1138"/>
      <c r="DK99" s="1138"/>
      <c r="DL99" s="1138"/>
      <c r="DM99" s="1138"/>
      <c r="DN99" s="1138"/>
      <c r="DO99" s="1138"/>
      <c r="DP99" s="1138"/>
      <c r="DQ99" s="1138"/>
      <c r="DR99" s="1138"/>
      <c r="DS99" s="1138"/>
      <c r="DT99" s="1138"/>
      <c r="DU99" s="1138"/>
      <c r="DV99" s="1138"/>
      <c r="DW99" s="1138"/>
      <c r="DX99" s="1138"/>
      <c r="DY99" s="1138"/>
      <c r="DZ99" s="1138"/>
      <c r="EA99" s="1138"/>
      <c r="EB99" s="1138"/>
      <c r="EC99" s="1138"/>
      <c r="ED99" s="1138"/>
      <c r="EE99" s="1138"/>
      <c r="EF99" s="1138"/>
      <c r="EG99" s="1138"/>
      <c r="EH99" s="1138"/>
      <c r="EI99" s="1138"/>
      <c r="EJ99" s="1138"/>
      <c r="EK99" s="1138"/>
      <c r="EL99" s="1138"/>
      <c r="EM99" s="1138"/>
      <c r="EN99" s="1138"/>
      <c r="EO99" s="1138"/>
      <c r="EP99" s="1138"/>
      <c r="EQ99" s="1138"/>
      <c r="ER99" s="1138"/>
      <c r="ES99" s="1138"/>
      <c r="ET99" s="1138"/>
      <c r="EU99" s="1138"/>
      <c r="EV99" s="1138"/>
      <c r="EW99" s="1138"/>
      <c r="EX99" s="1138"/>
      <c r="EY99" s="1138"/>
      <c r="EZ99" s="1138"/>
      <c r="FA99" s="1138"/>
      <c r="FB99" s="1138"/>
      <c r="FC99" s="1138"/>
      <c r="FD99" s="1138"/>
      <c r="FE99" s="1138"/>
      <c r="FF99" s="1138"/>
      <c r="FG99" s="1138"/>
      <c r="FH99" s="1138"/>
      <c r="FI99" s="1138"/>
      <c r="FJ99" s="1138"/>
      <c r="FK99" s="1138"/>
      <c r="FL99" s="1138"/>
      <c r="FM99" s="1138"/>
      <c r="FN99" s="1138"/>
      <c r="FO99" s="1138"/>
      <c r="FP99" s="1138"/>
      <c r="FQ99" s="1138"/>
      <c r="FR99" s="1138"/>
      <c r="FS99" s="1138"/>
      <c r="FT99" s="1138"/>
      <c r="FU99" s="1138"/>
      <c r="FV99" s="1138"/>
      <c r="FW99" s="1138"/>
      <c r="FX99" s="1138"/>
      <c r="FY99" s="1138"/>
      <c r="FZ99" s="1138"/>
      <c r="GA99" s="1138"/>
      <c r="GB99" s="1138"/>
      <c r="GC99" s="1138"/>
      <c r="GD99" s="1138"/>
      <c r="GE99" s="1138"/>
      <c r="GF99" s="1138"/>
      <c r="GG99" s="1138"/>
      <c r="GH99" s="1138"/>
      <c r="GI99" s="1138"/>
      <c r="GJ99" s="1138"/>
      <c r="GK99" s="1138"/>
      <c r="GL99" s="1138"/>
      <c r="GM99" s="1138"/>
      <c r="GN99" s="1138"/>
      <c r="GO99" s="1138"/>
      <c r="GP99" s="1138"/>
      <c r="GQ99" s="1138"/>
      <c r="GR99" s="1138"/>
      <c r="GS99" s="1138"/>
      <c r="GT99" s="1138"/>
      <c r="GU99" s="1138"/>
      <c r="GV99" s="1138"/>
      <c r="GW99" s="1138"/>
      <c r="GX99" s="1138"/>
      <c r="GY99" s="1138"/>
      <c r="GZ99" s="1138"/>
      <c r="HA99" s="1138"/>
      <c r="HB99" s="1138"/>
      <c r="HC99" s="1138"/>
      <c r="HD99" s="1138"/>
      <c r="HE99" s="1138"/>
      <c r="HF99" s="1138"/>
      <c r="HG99" s="1138"/>
      <c r="HH99" s="1138"/>
      <c r="HI99" s="1138"/>
      <c r="HJ99" s="1138"/>
      <c r="HK99" s="1138"/>
      <c r="HL99" s="1138"/>
      <c r="HM99" s="1138"/>
      <c r="HN99" s="1138"/>
      <c r="HO99" s="1138"/>
      <c r="HP99" s="1138"/>
      <c r="HQ99" s="1138"/>
      <c r="HR99" s="1138"/>
      <c r="HS99" s="1138"/>
      <c r="HT99" s="1138"/>
      <c r="HU99" s="1138"/>
      <c r="HV99" s="1138"/>
      <c r="HW99" s="1138"/>
      <c r="HX99" s="1138"/>
      <c r="HY99" s="1138"/>
      <c r="HZ99" s="1138"/>
      <c r="IA99" s="1138"/>
      <c r="IB99" s="1138"/>
      <c r="IC99" s="1138"/>
      <c r="ID99" s="1138"/>
      <c r="IE99" s="1138"/>
      <c r="IF99" s="1138"/>
      <c r="IG99" s="1138"/>
      <c r="IH99" s="1138"/>
      <c r="II99" s="1138"/>
      <c r="IJ99" s="1138"/>
      <c r="IK99" s="1138"/>
      <c r="IL99" s="1138"/>
      <c r="IM99" s="1138"/>
      <c r="IN99" s="1138"/>
      <c r="IO99" s="1138"/>
      <c r="IP99" s="1138"/>
      <c r="IQ99" s="1138"/>
      <c r="IR99" s="1138"/>
      <c r="IS99" s="1138"/>
      <c r="IT99" s="1138"/>
      <c r="IU99" s="1138"/>
      <c r="IV99" s="1138"/>
    </row>
    <row r="100" spans="1:256">
      <c r="A100" s="1138" t="s">
        <v>1206</v>
      </c>
      <c r="B100" s="1138" t="s">
        <v>1207</v>
      </c>
      <c r="C100" s="664">
        <f>'7277'!D330</f>
        <v>198673015</v>
      </c>
      <c r="D100" s="1138"/>
      <c r="E100" s="1138"/>
      <c r="F100" s="1138"/>
      <c r="G100" s="1138"/>
      <c r="H100" s="1138"/>
      <c r="I100" s="1138"/>
      <c r="J100" s="1138"/>
      <c r="K100" s="1138"/>
      <c r="L100" s="1138"/>
      <c r="M100" s="1138"/>
      <c r="N100" s="1138"/>
      <c r="O100" s="1138"/>
      <c r="P100" s="1138"/>
      <c r="Q100" s="1138"/>
      <c r="R100" s="1138"/>
      <c r="S100" s="1138"/>
      <c r="T100" s="1138"/>
      <c r="U100" s="1138"/>
      <c r="V100" s="1138"/>
      <c r="W100" s="1138"/>
      <c r="X100" s="1138"/>
      <c r="Y100" s="1138"/>
      <c r="Z100" s="1138"/>
      <c r="AA100" s="1138"/>
      <c r="AB100" s="1138"/>
      <c r="AC100" s="1138"/>
      <c r="AD100" s="1138"/>
      <c r="AE100" s="1138"/>
      <c r="AF100" s="1138"/>
      <c r="AG100" s="1138"/>
      <c r="AH100" s="1138"/>
      <c r="AI100" s="1138"/>
      <c r="AJ100" s="1138"/>
      <c r="AK100" s="1138"/>
      <c r="AL100" s="1138"/>
      <c r="AM100" s="1138"/>
      <c r="AN100" s="1138"/>
      <c r="AO100" s="1138"/>
      <c r="AP100" s="1138"/>
      <c r="AQ100" s="1138"/>
      <c r="AR100" s="1138"/>
      <c r="AS100" s="1138"/>
      <c r="AT100" s="1138"/>
      <c r="AU100" s="1138"/>
      <c r="AV100" s="1138"/>
      <c r="AW100" s="1138"/>
      <c r="AX100" s="1138"/>
      <c r="AY100" s="1138"/>
      <c r="AZ100" s="1138"/>
      <c r="BA100" s="1138"/>
      <c r="BB100" s="1138"/>
      <c r="BC100" s="1138"/>
      <c r="BD100" s="1138"/>
      <c r="BE100" s="1138"/>
      <c r="BF100" s="1138"/>
      <c r="BG100" s="1138"/>
      <c r="BH100" s="1138"/>
      <c r="BI100" s="1138"/>
      <c r="BJ100" s="1138"/>
      <c r="BK100" s="1138"/>
      <c r="BL100" s="1138"/>
      <c r="BM100" s="1138"/>
      <c r="BN100" s="1138"/>
      <c r="BO100" s="1138"/>
      <c r="BP100" s="1138"/>
      <c r="BQ100" s="1138"/>
      <c r="BR100" s="1138"/>
      <c r="BS100" s="1138"/>
      <c r="BT100" s="1138"/>
      <c r="BU100" s="1138"/>
      <c r="BV100" s="1138"/>
      <c r="BW100" s="1138"/>
      <c r="BX100" s="1138"/>
      <c r="BY100" s="1138"/>
      <c r="BZ100" s="1138"/>
      <c r="CA100" s="1138"/>
      <c r="CB100" s="1138"/>
      <c r="CC100" s="1138"/>
      <c r="CD100" s="1138"/>
      <c r="CE100" s="1138"/>
      <c r="CF100" s="1138"/>
      <c r="CG100" s="1138"/>
      <c r="CH100" s="1138"/>
      <c r="CI100" s="1138"/>
      <c r="CJ100" s="1138"/>
      <c r="CK100" s="1138"/>
      <c r="CL100" s="1138"/>
      <c r="CM100" s="1138"/>
      <c r="CN100" s="1138"/>
      <c r="CO100" s="1138"/>
      <c r="CP100" s="1138"/>
      <c r="CQ100" s="1138"/>
      <c r="CR100" s="1138"/>
      <c r="CS100" s="1138"/>
      <c r="CT100" s="1138"/>
      <c r="CU100" s="1138"/>
      <c r="CV100" s="1138"/>
      <c r="CW100" s="1138"/>
      <c r="CX100" s="1138"/>
      <c r="CY100" s="1138"/>
      <c r="CZ100" s="1138"/>
      <c r="DA100" s="1138"/>
      <c r="DB100" s="1138"/>
      <c r="DC100" s="1138"/>
      <c r="DD100" s="1138"/>
      <c r="DE100" s="1138"/>
      <c r="DF100" s="1138"/>
      <c r="DG100" s="1138"/>
      <c r="DH100" s="1138"/>
      <c r="DI100" s="1138"/>
      <c r="DJ100" s="1138"/>
      <c r="DK100" s="1138"/>
      <c r="DL100" s="1138"/>
      <c r="DM100" s="1138"/>
      <c r="DN100" s="1138"/>
      <c r="DO100" s="1138"/>
      <c r="DP100" s="1138"/>
      <c r="DQ100" s="1138"/>
      <c r="DR100" s="1138"/>
      <c r="DS100" s="1138"/>
      <c r="DT100" s="1138"/>
      <c r="DU100" s="1138"/>
      <c r="DV100" s="1138"/>
      <c r="DW100" s="1138"/>
      <c r="DX100" s="1138"/>
      <c r="DY100" s="1138"/>
      <c r="DZ100" s="1138"/>
      <c r="EA100" s="1138"/>
      <c r="EB100" s="1138"/>
      <c r="EC100" s="1138"/>
      <c r="ED100" s="1138"/>
      <c r="EE100" s="1138"/>
      <c r="EF100" s="1138"/>
      <c r="EG100" s="1138"/>
      <c r="EH100" s="1138"/>
      <c r="EI100" s="1138"/>
      <c r="EJ100" s="1138"/>
      <c r="EK100" s="1138"/>
      <c r="EL100" s="1138"/>
      <c r="EM100" s="1138"/>
      <c r="EN100" s="1138"/>
      <c r="EO100" s="1138"/>
      <c r="EP100" s="1138"/>
      <c r="EQ100" s="1138"/>
      <c r="ER100" s="1138"/>
      <c r="ES100" s="1138"/>
      <c r="ET100" s="1138"/>
      <c r="EU100" s="1138"/>
      <c r="EV100" s="1138"/>
      <c r="EW100" s="1138"/>
      <c r="EX100" s="1138"/>
      <c r="EY100" s="1138"/>
      <c r="EZ100" s="1138"/>
      <c r="FA100" s="1138"/>
      <c r="FB100" s="1138"/>
      <c r="FC100" s="1138"/>
      <c r="FD100" s="1138"/>
      <c r="FE100" s="1138"/>
      <c r="FF100" s="1138"/>
      <c r="FG100" s="1138"/>
      <c r="FH100" s="1138"/>
      <c r="FI100" s="1138"/>
      <c r="FJ100" s="1138"/>
      <c r="FK100" s="1138"/>
      <c r="FL100" s="1138"/>
      <c r="FM100" s="1138"/>
      <c r="FN100" s="1138"/>
      <c r="FO100" s="1138"/>
      <c r="FP100" s="1138"/>
      <c r="FQ100" s="1138"/>
      <c r="FR100" s="1138"/>
      <c r="FS100" s="1138"/>
      <c r="FT100" s="1138"/>
      <c r="FU100" s="1138"/>
      <c r="FV100" s="1138"/>
      <c r="FW100" s="1138"/>
      <c r="FX100" s="1138"/>
      <c r="FY100" s="1138"/>
      <c r="FZ100" s="1138"/>
      <c r="GA100" s="1138"/>
      <c r="GB100" s="1138"/>
      <c r="GC100" s="1138"/>
      <c r="GD100" s="1138"/>
      <c r="GE100" s="1138"/>
      <c r="GF100" s="1138"/>
      <c r="GG100" s="1138"/>
      <c r="GH100" s="1138"/>
      <c r="GI100" s="1138"/>
      <c r="GJ100" s="1138"/>
      <c r="GK100" s="1138"/>
      <c r="GL100" s="1138"/>
      <c r="GM100" s="1138"/>
      <c r="GN100" s="1138"/>
      <c r="GO100" s="1138"/>
      <c r="GP100" s="1138"/>
      <c r="GQ100" s="1138"/>
      <c r="GR100" s="1138"/>
      <c r="GS100" s="1138"/>
      <c r="GT100" s="1138"/>
      <c r="GU100" s="1138"/>
      <c r="GV100" s="1138"/>
      <c r="GW100" s="1138"/>
      <c r="GX100" s="1138"/>
      <c r="GY100" s="1138"/>
      <c r="GZ100" s="1138"/>
      <c r="HA100" s="1138"/>
      <c r="HB100" s="1138"/>
      <c r="HC100" s="1138"/>
      <c r="HD100" s="1138"/>
      <c r="HE100" s="1138"/>
      <c r="HF100" s="1138"/>
      <c r="HG100" s="1138"/>
      <c r="HH100" s="1138"/>
      <c r="HI100" s="1138"/>
      <c r="HJ100" s="1138"/>
      <c r="HK100" s="1138"/>
      <c r="HL100" s="1138"/>
      <c r="HM100" s="1138"/>
      <c r="HN100" s="1138"/>
      <c r="HO100" s="1138"/>
      <c r="HP100" s="1138"/>
      <c r="HQ100" s="1138"/>
      <c r="HR100" s="1138"/>
      <c r="HS100" s="1138"/>
      <c r="HT100" s="1138"/>
      <c r="HU100" s="1138"/>
      <c r="HV100" s="1138"/>
      <c r="HW100" s="1138"/>
      <c r="HX100" s="1138"/>
      <c r="HY100" s="1138"/>
      <c r="HZ100" s="1138"/>
      <c r="IA100" s="1138"/>
      <c r="IB100" s="1138"/>
      <c r="IC100" s="1138"/>
      <c r="ID100" s="1138"/>
      <c r="IE100" s="1138"/>
      <c r="IF100" s="1138"/>
      <c r="IG100" s="1138"/>
      <c r="IH100" s="1138"/>
      <c r="II100" s="1138"/>
      <c r="IJ100" s="1138"/>
      <c r="IK100" s="1138"/>
      <c r="IL100" s="1138"/>
      <c r="IM100" s="1138"/>
      <c r="IN100" s="1138"/>
      <c r="IO100" s="1138"/>
      <c r="IP100" s="1138"/>
      <c r="IQ100" s="1138"/>
      <c r="IR100" s="1138"/>
      <c r="IS100" s="1138"/>
      <c r="IT100" s="1138"/>
      <c r="IU100" s="1138"/>
      <c r="IV100" s="1138"/>
    </row>
    <row r="101" spans="1:256" ht="15.75">
      <c r="A101" s="1465" t="s">
        <v>1208</v>
      </c>
      <c r="B101" s="1459" t="s">
        <v>1209</v>
      </c>
      <c r="C101" s="428">
        <f>SUM(C95:C100)+C92</f>
        <v>863914487</v>
      </c>
      <c r="D101" s="1138"/>
      <c r="E101" s="1138"/>
      <c r="F101" s="1138"/>
      <c r="G101" s="1138"/>
      <c r="H101" s="1138"/>
      <c r="I101" s="1138"/>
      <c r="J101" s="1138"/>
      <c r="K101" s="1138"/>
      <c r="L101" s="1138"/>
      <c r="M101" s="1138"/>
      <c r="N101" s="1138"/>
      <c r="O101" s="1138"/>
      <c r="P101" s="1138"/>
      <c r="Q101" s="1138"/>
      <c r="R101" s="1138"/>
      <c r="S101" s="1138"/>
      <c r="T101" s="1138"/>
      <c r="U101" s="1138"/>
      <c r="V101" s="1138"/>
      <c r="W101" s="1138"/>
      <c r="X101" s="1138"/>
      <c r="Y101" s="1138"/>
      <c r="Z101" s="1138"/>
      <c r="AA101" s="1138"/>
      <c r="AB101" s="1138"/>
      <c r="AC101" s="1138"/>
      <c r="AD101" s="1138"/>
      <c r="AE101" s="1138"/>
      <c r="AF101" s="1138"/>
      <c r="AG101" s="1138"/>
      <c r="AH101" s="1138"/>
      <c r="AI101" s="1138"/>
      <c r="AJ101" s="1138"/>
      <c r="AK101" s="1138"/>
      <c r="AL101" s="1138"/>
      <c r="AM101" s="1138"/>
      <c r="AN101" s="1138"/>
      <c r="AO101" s="1138"/>
      <c r="AP101" s="1138"/>
      <c r="AQ101" s="1138"/>
      <c r="AR101" s="1138"/>
      <c r="AS101" s="1138"/>
      <c r="AT101" s="1138"/>
      <c r="AU101" s="1138"/>
      <c r="AV101" s="1138"/>
      <c r="AW101" s="1138"/>
      <c r="AX101" s="1138"/>
      <c r="AY101" s="1138"/>
      <c r="AZ101" s="1138"/>
      <c r="BA101" s="1138"/>
      <c r="BB101" s="1138"/>
      <c r="BC101" s="1138"/>
      <c r="BD101" s="1138"/>
      <c r="BE101" s="1138"/>
      <c r="BF101" s="1138"/>
      <c r="BG101" s="1138"/>
      <c r="BH101" s="1138"/>
      <c r="BI101" s="1138"/>
      <c r="BJ101" s="1138"/>
      <c r="BK101" s="1138"/>
      <c r="BL101" s="1138"/>
      <c r="BM101" s="1138"/>
      <c r="BN101" s="1138"/>
      <c r="BO101" s="1138"/>
      <c r="BP101" s="1138"/>
      <c r="BQ101" s="1138"/>
      <c r="BR101" s="1138"/>
      <c r="BS101" s="1138"/>
      <c r="BT101" s="1138"/>
      <c r="BU101" s="1138"/>
      <c r="BV101" s="1138"/>
      <c r="BW101" s="1138"/>
      <c r="BX101" s="1138"/>
      <c r="BY101" s="1138"/>
      <c r="BZ101" s="1138"/>
      <c r="CA101" s="1138"/>
      <c r="CB101" s="1138"/>
      <c r="CC101" s="1138"/>
      <c r="CD101" s="1138"/>
      <c r="CE101" s="1138"/>
      <c r="CF101" s="1138"/>
      <c r="CG101" s="1138"/>
      <c r="CH101" s="1138"/>
      <c r="CI101" s="1138"/>
      <c r="CJ101" s="1138"/>
      <c r="CK101" s="1138"/>
      <c r="CL101" s="1138"/>
      <c r="CM101" s="1138"/>
      <c r="CN101" s="1138"/>
      <c r="CO101" s="1138"/>
      <c r="CP101" s="1138"/>
      <c r="CQ101" s="1138"/>
      <c r="CR101" s="1138"/>
      <c r="CS101" s="1138"/>
      <c r="CT101" s="1138"/>
      <c r="CU101" s="1138"/>
      <c r="CV101" s="1138"/>
      <c r="CW101" s="1138"/>
      <c r="CX101" s="1138"/>
      <c r="CY101" s="1138"/>
      <c r="CZ101" s="1138"/>
      <c r="DA101" s="1138"/>
      <c r="DB101" s="1138"/>
      <c r="DC101" s="1138"/>
      <c r="DD101" s="1138"/>
      <c r="DE101" s="1138"/>
      <c r="DF101" s="1138"/>
      <c r="DG101" s="1138"/>
      <c r="DH101" s="1138"/>
      <c r="DI101" s="1138"/>
      <c r="DJ101" s="1138"/>
      <c r="DK101" s="1138"/>
      <c r="DL101" s="1138"/>
      <c r="DM101" s="1138"/>
      <c r="DN101" s="1138"/>
      <c r="DO101" s="1138"/>
      <c r="DP101" s="1138"/>
      <c r="DQ101" s="1138"/>
      <c r="DR101" s="1138"/>
      <c r="DS101" s="1138"/>
      <c r="DT101" s="1138"/>
      <c r="DU101" s="1138"/>
      <c r="DV101" s="1138"/>
      <c r="DW101" s="1138"/>
      <c r="DX101" s="1138"/>
      <c r="DY101" s="1138"/>
      <c r="DZ101" s="1138"/>
      <c r="EA101" s="1138"/>
      <c r="EB101" s="1138"/>
      <c r="EC101" s="1138"/>
      <c r="ED101" s="1138"/>
      <c r="EE101" s="1138"/>
      <c r="EF101" s="1138"/>
      <c r="EG101" s="1138"/>
      <c r="EH101" s="1138"/>
      <c r="EI101" s="1138"/>
      <c r="EJ101" s="1138"/>
      <c r="EK101" s="1138"/>
      <c r="EL101" s="1138"/>
      <c r="EM101" s="1138"/>
      <c r="EN101" s="1138"/>
      <c r="EO101" s="1138"/>
      <c r="EP101" s="1138"/>
      <c r="EQ101" s="1138"/>
      <c r="ER101" s="1138"/>
      <c r="ES101" s="1138"/>
      <c r="ET101" s="1138"/>
      <c r="EU101" s="1138"/>
      <c r="EV101" s="1138"/>
      <c r="EW101" s="1138"/>
      <c r="EX101" s="1138"/>
      <c r="EY101" s="1138"/>
      <c r="EZ101" s="1138"/>
      <c r="FA101" s="1138"/>
      <c r="FB101" s="1138"/>
      <c r="FC101" s="1138"/>
      <c r="FD101" s="1138"/>
      <c r="FE101" s="1138"/>
      <c r="FF101" s="1138"/>
      <c r="FG101" s="1138"/>
      <c r="FH101" s="1138"/>
      <c r="FI101" s="1138"/>
      <c r="FJ101" s="1138"/>
      <c r="FK101" s="1138"/>
      <c r="FL101" s="1138"/>
      <c r="FM101" s="1138"/>
      <c r="FN101" s="1138"/>
      <c r="FO101" s="1138"/>
      <c r="FP101" s="1138"/>
      <c r="FQ101" s="1138"/>
      <c r="FR101" s="1138"/>
      <c r="FS101" s="1138"/>
      <c r="FT101" s="1138"/>
      <c r="FU101" s="1138"/>
      <c r="FV101" s="1138"/>
      <c r="FW101" s="1138"/>
      <c r="FX101" s="1138"/>
      <c r="FY101" s="1138"/>
      <c r="FZ101" s="1138"/>
      <c r="GA101" s="1138"/>
      <c r="GB101" s="1138"/>
      <c r="GC101" s="1138"/>
      <c r="GD101" s="1138"/>
      <c r="GE101" s="1138"/>
      <c r="GF101" s="1138"/>
      <c r="GG101" s="1138"/>
      <c r="GH101" s="1138"/>
      <c r="GI101" s="1138"/>
      <c r="GJ101" s="1138"/>
      <c r="GK101" s="1138"/>
      <c r="GL101" s="1138"/>
      <c r="GM101" s="1138"/>
      <c r="GN101" s="1138"/>
      <c r="GO101" s="1138"/>
      <c r="GP101" s="1138"/>
      <c r="GQ101" s="1138"/>
      <c r="GR101" s="1138"/>
      <c r="GS101" s="1138"/>
      <c r="GT101" s="1138"/>
      <c r="GU101" s="1138"/>
      <c r="GV101" s="1138"/>
      <c r="GW101" s="1138"/>
      <c r="GX101" s="1138"/>
      <c r="GY101" s="1138"/>
      <c r="GZ101" s="1138"/>
      <c r="HA101" s="1138"/>
      <c r="HB101" s="1138"/>
      <c r="HC101" s="1138"/>
      <c r="HD101" s="1138"/>
      <c r="HE101" s="1138"/>
      <c r="HF101" s="1138"/>
      <c r="HG101" s="1138"/>
      <c r="HH101" s="1138"/>
      <c r="HI101" s="1138"/>
      <c r="HJ101" s="1138"/>
      <c r="HK101" s="1138"/>
      <c r="HL101" s="1138"/>
      <c r="HM101" s="1138"/>
      <c r="HN101" s="1138"/>
      <c r="HO101" s="1138"/>
      <c r="HP101" s="1138"/>
      <c r="HQ101" s="1138"/>
      <c r="HR101" s="1138"/>
      <c r="HS101" s="1138"/>
      <c r="HT101" s="1138"/>
      <c r="HU101" s="1138"/>
      <c r="HV101" s="1138"/>
      <c r="HW101" s="1138"/>
      <c r="HX101" s="1138"/>
      <c r="HY101" s="1138"/>
      <c r="HZ101" s="1138"/>
      <c r="IA101" s="1138"/>
      <c r="IB101" s="1138"/>
      <c r="IC101" s="1138"/>
      <c r="ID101" s="1138"/>
      <c r="IE101" s="1138"/>
      <c r="IF101" s="1138"/>
      <c r="IG101" s="1138"/>
      <c r="IH101" s="1138"/>
      <c r="II101" s="1138"/>
      <c r="IJ101" s="1138"/>
      <c r="IK101" s="1138"/>
      <c r="IL101" s="1138"/>
      <c r="IM101" s="1138"/>
      <c r="IN101" s="1138"/>
      <c r="IO101" s="1138"/>
      <c r="IP101" s="1138"/>
      <c r="IQ101" s="1138"/>
      <c r="IR101" s="1138"/>
      <c r="IS101" s="1138"/>
      <c r="IT101" s="1138"/>
      <c r="IU101" s="1138"/>
      <c r="IV101" s="1138"/>
    </row>
    <row r="102" spans="1:256" ht="15.75">
      <c r="A102" s="1459"/>
      <c r="B102" s="1465"/>
      <c r="C102" s="1465"/>
      <c r="D102" s="1138"/>
      <c r="E102" s="1138"/>
      <c r="F102" s="1138"/>
      <c r="G102" s="1138"/>
      <c r="H102" s="1138"/>
      <c r="I102" s="1138"/>
      <c r="J102" s="1138"/>
      <c r="K102" s="1138"/>
      <c r="L102" s="1138"/>
      <c r="M102" s="1138"/>
      <c r="N102" s="1138"/>
      <c r="O102" s="1138"/>
      <c r="P102" s="1138"/>
      <c r="Q102" s="1138"/>
      <c r="R102" s="1138"/>
      <c r="S102" s="1138"/>
      <c r="T102" s="1138"/>
      <c r="U102" s="1138"/>
      <c r="V102" s="1138"/>
      <c r="W102" s="1138"/>
      <c r="X102" s="1138"/>
      <c r="Y102" s="1138"/>
      <c r="Z102" s="1138"/>
      <c r="AA102" s="1138"/>
      <c r="AB102" s="1138"/>
      <c r="AC102" s="1138"/>
      <c r="AD102" s="1138"/>
      <c r="AE102" s="1138"/>
      <c r="AF102" s="1138"/>
      <c r="AG102" s="1138"/>
      <c r="AH102" s="1138"/>
      <c r="AI102" s="1138"/>
      <c r="AJ102" s="1138"/>
      <c r="AK102" s="1138"/>
      <c r="AL102" s="1138"/>
      <c r="AM102" s="1138"/>
      <c r="AN102" s="1138"/>
      <c r="AO102" s="1138"/>
      <c r="AP102" s="1138"/>
      <c r="AQ102" s="1138"/>
      <c r="AR102" s="1138"/>
      <c r="AS102" s="1138"/>
      <c r="AT102" s="1138"/>
      <c r="AU102" s="1138"/>
      <c r="AV102" s="1138"/>
      <c r="AW102" s="1138"/>
      <c r="AX102" s="1138"/>
      <c r="AY102" s="1138"/>
      <c r="AZ102" s="1138"/>
      <c r="BA102" s="1138"/>
      <c r="BB102" s="1138"/>
      <c r="BC102" s="1138"/>
      <c r="BD102" s="1138"/>
      <c r="BE102" s="1138"/>
      <c r="BF102" s="1138"/>
      <c r="BG102" s="1138"/>
      <c r="BH102" s="1138"/>
      <c r="BI102" s="1138"/>
      <c r="BJ102" s="1138"/>
      <c r="BK102" s="1138"/>
      <c r="BL102" s="1138"/>
      <c r="BM102" s="1138"/>
      <c r="BN102" s="1138"/>
      <c r="BO102" s="1138"/>
      <c r="BP102" s="1138"/>
      <c r="BQ102" s="1138"/>
      <c r="BR102" s="1138"/>
      <c r="BS102" s="1138"/>
      <c r="BT102" s="1138"/>
      <c r="BU102" s="1138"/>
      <c r="BV102" s="1138"/>
      <c r="BW102" s="1138"/>
      <c r="BX102" s="1138"/>
      <c r="BY102" s="1138"/>
      <c r="BZ102" s="1138"/>
      <c r="CA102" s="1138"/>
      <c r="CB102" s="1138"/>
      <c r="CC102" s="1138"/>
      <c r="CD102" s="1138"/>
      <c r="CE102" s="1138"/>
      <c r="CF102" s="1138"/>
      <c r="CG102" s="1138"/>
      <c r="CH102" s="1138"/>
      <c r="CI102" s="1138"/>
      <c r="CJ102" s="1138"/>
      <c r="CK102" s="1138"/>
      <c r="CL102" s="1138"/>
      <c r="CM102" s="1138"/>
      <c r="CN102" s="1138"/>
      <c r="CO102" s="1138"/>
      <c r="CP102" s="1138"/>
      <c r="CQ102" s="1138"/>
      <c r="CR102" s="1138"/>
      <c r="CS102" s="1138"/>
      <c r="CT102" s="1138"/>
      <c r="CU102" s="1138"/>
      <c r="CV102" s="1138"/>
      <c r="CW102" s="1138"/>
      <c r="CX102" s="1138"/>
      <c r="CY102" s="1138"/>
      <c r="CZ102" s="1138"/>
      <c r="DA102" s="1138"/>
      <c r="DB102" s="1138"/>
      <c r="DC102" s="1138"/>
      <c r="DD102" s="1138"/>
      <c r="DE102" s="1138"/>
      <c r="DF102" s="1138"/>
      <c r="DG102" s="1138"/>
      <c r="DH102" s="1138"/>
      <c r="DI102" s="1138"/>
      <c r="DJ102" s="1138"/>
      <c r="DK102" s="1138"/>
      <c r="DL102" s="1138"/>
      <c r="DM102" s="1138"/>
      <c r="DN102" s="1138"/>
      <c r="DO102" s="1138"/>
      <c r="DP102" s="1138"/>
      <c r="DQ102" s="1138"/>
      <c r="DR102" s="1138"/>
      <c r="DS102" s="1138"/>
      <c r="DT102" s="1138"/>
      <c r="DU102" s="1138"/>
      <c r="DV102" s="1138"/>
      <c r="DW102" s="1138"/>
      <c r="DX102" s="1138"/>
      <c r="DY102" s="1138"/>
      <c r="DZ102" s="1138"/>
      <c r="EA102" s="1138"/>
      <c r="EB102" s="1138"/>
      <c r="EC102" s="1138"/>
      <c r="ED102" s="1138"/>
      <c r="EE102" s="1138"/>
      <c r="EF102" s="1138"/>
      <c r="EG102" s="1138"/>
      <c r="EH102" s="1138"/>
      <c r="EI102" s="1138"/>
      <c r="EJ102" s="1138"/>
      <c r="EK102" s="1138"/>
      <c r="EL102" s="1138"/>
      <c r="EM102" s="1138"/>
      <c r="EN102" s="1138"/>
      <c r="EO102" s="1138"/>
      <c r="EP102" s="1138"/>
      <c r="EQ102" s="1138"/>
      <c r="ER102" s="1138"/>
      <c r="ES102" s="1138"/>
      <c r="ET102" s="1138"/>
      <c r="EU102" s="1138"/>
      <c r="EV102" s="1138"/>
      <c r="EW102" s="1138"/>
      <c r="EX102" s="1138"/>
      <c r="EY102" s="1138"/>
      <c r="EZ102" s="1138"/>
      <c r="FA102" s="1138"/>
      <c r="FB102" s="1138"/>
      <c r="FC102" s="1138"/>
      <c r="FD102" s="1138"/>
      <c r="FE102" s="1138"/>
      <c r="FF102" s="1138"/>
      <c r="FG102" s="1138"/>
      <c r="FH102" s="1138"/>
      <c r="FI102" s="1138"/>
      <c r="FJ102" s="1138"/>
      <c r="FK102" s="1138"/>
      <c r="FL102" s="1138"/>
      <c r="FM102" s="1138"/>
      <c r="FN102" s="1138"/>
      <c r="FO102" s="1138"/>
      <c r="FP102" s="1138"/>
      <c r="FQ102" s="1138"/>
      <c r="FR102" s="1138"/>
      <c r="FS102" s="1138"/>
      <c r="FT102" s="1138"/>
      <c r="FU102" s="1138"/>
      <c r="FV102" s="1138"/>
      <c r="FW102" s="1138"/>
      <c r="FX102" s="1138"/>
      <c r="FY102" s="1138"/>
      <c r="FZ102" s="1138"/>
      <c r="GA102" s="1138"/>
      <c r="GB102" s="1138"/>
      <c r="GC102" s="1138"/>
      <c r="GD102" s="1138"/>
      <c r="GE102" s="1138"/>
      <c r="GF102" s="1138"/>
      <c r="GG102" s="1138"/>
      <c r="GH102" s="1138"/>
      <c r="GI102" s="1138"/>
      <c r="GJ102" s="1138"/>
      <c r="GK102" s="1138"/>
      <c r="GL102" s="1138"/>
      <c r="GM102" s="1138"/>
      <c r="GN102" s="1138"/>
      <c r="GO102" s="1138"/>
      <c r="GP102" s="1138"/>
      <c r="GQ102" s="1138"/>
      <c r="GR102" s="1138"/>
      <c r="GS102" s="1138"/>
      <c r="GT102" s="1138"/>
      <c r="GU102" s="1138"/>
      <c r="GV102" s="1138"/>
      <c r="GW102" s="1138"/>
      <c r="GX102" s="1138"/>
      <c r="GY102" s="1138"/>
      <c r="GZ102" s="1138"/>
      <c r="HA102" s="1138"/>
      <c r="HB102" s="1138"/>
      <c r="HC102" s="1138"/>
      <c r="HD102" s="1138"/>
      <c r="HE102" s="1138"/>
      <c r="HF102" s="1138"/>
      <c r="HG102" s="1138"/>
      <c r="HH102" s="1138"/>
      <c r="HI102" s="1138"/>
      <c r="HJ102" s="1138"/>
      <c r="HK102" s="1138"/>
      <c r="HL102" s="1138"/>
      <c r="HM102" s="1138"/>
      <c r="HN102" s="1138"/>
      <c r="HO102" s="1138"/>
      <c r="HP102" s="1138"/>
      <c r="HQ102" s="1138"/>
      <c r="HR102" s="1138"/>
      <c r="HS102" s="1138"/>
      <c r="HT102" s="1138"/>
      <c r="HU102" s="1138"/>
      <c r="HV102" s="1138"/>
      <c r="HW102" s="1138"/>
      <c r="HX102" s="1138"/>
      <c r="HY102" s="1138"/>
      <c r="HZ102" s="1138"/>
      <c r="IA102" s="1138"/>
      <c r="IB102" s="1138"/>
      <c r="IC102" s="1138"/>
      <c r="ID102" s="1138"/>
      <c r="IE102" s="1138"/>
      <c r="IF102" s="1138"/>
      <c r="IG102" s="1138"/>
      <c r="IH102" s="1138"/>
      <c r="II102" s="1138"/>
      <c r="IJ102" s="1138"/>
      <c r="IK102" s="1138"/>
      <c r="IL102" s="1138"/>
      <c r="IM102" s="1138"/>
      <c r="IN102" s="1138"/>
      <c r="IO102" s="1138"/>
      <c r="IP102" s="1138"/>
      <c r="IQ102" s="1138"/>
      <c r="IR102" s="1138"/>
      <c r="IS102" s="1138"/>
      <c r="IT102" s="1138"/>
      <c r="IU102" s="1138"/>
      <c r="IV102" s="1138"/>
    </row>
    <row r="103" spans="1:256">
      <c r="A103" s="224"/>
      <c r="B103" s="224"/>
      <c r="C103" s="628"/>
    </row>
    <row r="104" spans="1:256" ht="18">
      <c r="A104" s="1490" t="s">
        <v>1210</v>
      </c>
      <c r="B104" s="1502"/>
      <c r="C104" s="1502"/>
      <c r="D104" s="1502"/>
    </row>
    <row r="105" spans="1:256" ht="18">
      <c r="A105" s="1490"/>
      <c r="B105" s="1502"/>
      <c r="C105" s="1502"/>
      <c r="D105" s="1502"/>
    </row>
    <row r="106" spans="1:256" ht="18">
      <c r="A106" s="1490"/>
      <c r="B106" s="1502"/>
      <c r="C106" s="1502"/>
      <c r="D106" s="1502"/>
    </row>
    <row r="107" spans="1:256" ht="18">
      <c r="A107" s="205"/>
    </row>
    <row r="108" spans="1:256" ht="15.75">
      <c r="A108" s="1459"/>
      <c r="B108" s="1463" t="s">
        <v>1955</v>
      </c>
      <c r="C108" s="1138"/>
      <c r="D108" s="1138"/>
      <c r="E108" s="1138"/>
      <c r="F108" s="1138"/>
      <c r="G108" s="1138"/>
      <c r="H108" s="1138"/>
      <c r="I108" s="1138"/>
      <c r="J108" s="1138"/>
      <c r="K108" s="1138"/>
      <c r="L108" s="1138"/>
      <c r="M108" s="1138"/>
      <c r="N108" s="1138"/>
      <c r="O108" s="1138"/>
      <c r="P108" s="1138"/>
      <c r="Q108" s="1138"/>
      <c r="R108" s="1138"/>
      <c r="S108" s="1138"/>
      <c r="T108" s="1138"/>
      <c r="U108" s="1138"/>
      <c r="V108" s="1138"/>
      <c r="W108" s="1138"/>
      <c r="X108" s="1138"/>
      <c r="Y108" s="1138"/>
      <c r="Z108" s="1138"/>
      <c r="AA108" s="1138"/>
      <c r="AB108" s="1138"/>
      <c r="AC108" s="1138"/>
      <c r="AD108" s="1138"/>
      <c r="AE108" s="1138"/>
      <c r="AF108" s="1138"/>
      <c r="AG108" s="1138"/>
      <c r="AH108" s="1138"/>
      <c r="AI108" s="1138"/>
      <c r="AJ108" s="1138"/>
      <c r="AK108" s="1138"/>
      <c r="AL108" s="1138"/>
      <c r="AM108" s="1138"/>
      <c r="AN108" s="1138"/>
      <c r="AO108" s="1138"/>
      <c r="AP108" s="1138"/>
      <c r="AQ108" s="1138"/>
      <c r="AR108" s="1138"/>
      <c r="AS108" s="1138"/>
      <c r="AT108" s="1138"/>
      <c r="AU108" s="1138"/>
      <c r="AV108" s="1138"/>
      <c r="AW108" s="1138"/>
      <c r="AX108" s="1138"/>
      <c r="AY108" s="1138"/>
      <c r="AZ108" s="1138"/>
      <c r="BA108" s="1138"/>
      <c r="BB108" s="1138"/>
      <c r="BC108" s="1138"/>
      <c r="BD108" s="1138"/>
      <c r="BE108" s="1138"/>
      <c r="BF108" s="1138"/>
      <c r="BG108" s="1138"/>
      <c r="BH108" s="1138"/>
      <c r="BI108" s="1138"/>
      <c r="BJ108" s="1138"/>
      <c r="BK108" s="1138"/>
      <c r="BL108" s="1138"/>
      <c r="BM108" s="1138"/>
      <c r="BN108" s="1138"/>
      <c r="BO108" s="1138"/>
      <c r="BP108" s="1138"/>
      <c r="BQ108" s="1138"/>
      <c r="BR108" s="1138"/>
      <c r="BS108" s="1138"/>
      <c r="BT108" s="1138"/>
      <c r="BU108" s="1138"/>
      <c r="BV108" s="1138"/>
      <c r="BW108" s="1138"/>
      <c r="BX108" s="1138"/>
      <c r="BY108" s="1138"/>
      <c r="BZ108" s="1138"/>
      <c r="CA108" s="1138"/>
      <c r="CB108" s="1138"/>
      <c r="CC108" s="1138"/>
      <c r="CD108" s="1138"/>
      <c r="CE108" s="1138"/>
      <c r="CF108" s="1138"/>
      <c r="CG108" s="1138"/>
      <c r="CH108" s="1138"/>
      <c r="CI108" s="1138"/>
      <c r="CJ108" s="1138"/>
      <c r="CK108" s="1138"/>
      <c r="CL108" s="1138"/>
      <c r="CM108" s="1138"/>
      <c r="CN108" s="1138"/>
      <c r="CO108" s="1138"/>
      <c r="CP108" s="1138"/>
      <c r="CQ108" s="1138"/>
      <c r="CR108" s="1138"/>
      <c r="CS108" s="1138"/>
      <c r="CT108" s="1138"/>
      <c r="CU108" s="1138"/>
      <c r="CV108" s="1138"/>
      <c r="CW108" s="1138"/>
      <c r="CX108" s="1138"/>
      <c r="CY108" s="1138"/>
      <c r="CZ108" s="1138"/>
      <c r="DA108" s="1138"/>
      <c r="DB108" s="1138"/>
      <c r="DC108" s="1138"/>
      <c r="DD108" s="1138"/>
      <c r="DE108" s="1138"/>
      <c r="DF108" s="1138"/>
      <c r="DG108" s="1138"/>
      <c r="DH108" s="1138"/>
      <c r="DI108" s="1138"/>
      <c r="DJ108" s="1138"/>
      <c r="DK108" s="1138"/>
      <c r="DL108" s="1138"/>
      <c r="DM108" s="1138"/>
      <c r="DN108" s="1138"/>
      <c r="DO108" s="1138"/>
      <c r="DP108" s="1138"/>
      <c r="DQ108" s="1138"/>
      <c r="DR108" s="1138"/>
      <c r="DS108" s="1138"/>
      <c r="DT108" s="1138"/>
      <c r="DU108" s="1138"/>
      <c r="DV108" s="1138"/>
      <c r="DW108" s="1138"/>
      <c r="DX108" s="1138"/>
      <c r="DY108" s="1138"/>
      <c r="DZ108" s="1138"/>
      <c r="EA108" s="1138"/>
      <c r="EB108" s="1138"/>
      <c r="EC108" s="1138"/>
      <c r="ED108" s="1138"/>
      <c r="EE108" s="1138"/>
      <c r="EF108" s="1138"/>
      <c r="EG108" s="1138"/>
      <c r="EH108" s="1138"/>
      <c r="EI108" s="1138"/>
      <c r="EJ108" s="1138"/>
      <c r="EK108" s="1138"/>
      <c r="EL108" s="1138"/>
      <c r="EM108" s="1138"/>
      <c r="EN108" s="1138"/>
      <c r="EO108" s="1138"/>
      <c r="EP108" s="1138"/>
      <c r="EQ108" s="1138"/>
      <c r="ER108" s="1138"/>
      <c r="ES108" s="1138"/>
      <c r="ET108" s="1138"/>
      <c r="EU108" s="1138"/>
      <c r="EV108" s="1138"/>
      <c r="EW108" s="1138"/>
      <c r="EX108" s="1138"/>
      <c r="EY108" s="1138"/>
      <c r="EZ108" s="1138"/>
      <c r="FA108" s="1138"/>
      <c r="FB108" s="1138"/>
      <c r="FC108" s="1138"/>
      <c r="FD108" s="1138"/>
      <c r="FE108" s="1138"/>
      <c r="FF108" s="1138"/>
      <c r="FG108" s="1138"/>
      <c r="FH108" s="1138"/>
      <c r="FI108" s="1138"/>
      <c r="FJ108" s="1138"/>
      <c r="FK108" s="1138"/>
      <c r="FL108" s="1138"/>
      <c r="FM108" s="1138"/>
      <c r="FN108" s="1138"/>
      <c r="FO108" s="1138"/>
      <c r="FP108" s="1138"/>
      <c r="FQ108" s="1138"/>
      <c r="FR108" s="1138"/>
      <c r="FS108" s="1138"/>
      <c r="FT108" s="1138"/>
      <c r="FU108" s="1138"/>
      <c r="FV108" s="1138"/>
      <c r="FW108" s="1138"/>
      <c r="FX108" s="1138"/>
      <c r="FY108" s="1138"/>
      <c r="FZ108" s="1138"/>
      <c r="GA108" s="1138"/>
      <c r="GB108" s="1138"/>
      <c r="GC108" s="1138"/>
      <c r="GD108" s="1138"/>
      <c r="GE108" s="1138"/>
      <c r="GF108" s="1138"/>
      <c r="GG108" s="1138"/>
      <c r="GH108" s="1138"/>
      <c r="GI108" s="1138"/>
      <c r="GJ108" s="1138"/>
      <c r="GK108" s="1138"/>
      <c r="GL108" s="1138"/>
      <c r="GM108" s="1138"/>
      <c r="GN108" s="1138"/>
      <c r="GO108" s="1138"/>
      <c r="GP108" s="1138"/>
      <c r="GQ108" s="1138"/>
      <c r="GR108" s="1138"/>
      <c r="GS108" s="1138"/>
      <c r="GT108" s="1138"/>
      <c r="GU108" s="1138"/>
      <c r="GV108" s="1138"/>
      <c r="GW108" s="1138"/>
      <c r="GX108" s="1138"/>
      <c r="GY108" s="1138"/>
      <c r="GZ108" s="1138"/>
      <c r="HA108" s="1138"/>
      <c r="HB108" s="1138"/>
      <c r="HC108" s="1138"/>
      <c r="HD108" s="1138"/>
      <c r="HE108" s="1138"/>
      <c r="HF108" s="1138"/>
      <c r="HG108" s="1138"/>
      <c r="HH108" s="1138"/>
      <c r="HI108" s="1138"/>
      <c r="HJ108" s="1138"/>
      <c r="HK108" s="1138"/>
      <c r="HL108" s="1138"/>
      <c r="HM108" s="1138"/>
      <c r="HN108" s="1138"/>
      <c r="HO108" s="1138"/>
      <c r="HP108" s="1138"/>
      <c r="HQ108" s="1138"/>
      <c r="HR108" s="1138"/>
      <c r="HS108" s="1138"/>
      <c r="HT108" s="1138"/>
      <c r="HU108" s="1138"/>
      <c r="HV108" s="1138"/>
      <c r="HW108" s="1138"/>
      <c r="HX108" s="1138"/>
      <c r="HY108" s="1138"/>
      <c r="HZ108" s="1138"/>
      <c r="IA108" s="1138"/>
      <c r="IB108" s="1138"/>
      <c r="IC108" s="1138"/>
      <c r="ID108" s="1138"/>
      <c r="IE108" s="1138"/>
      <c r="IF108" s="1138"/>
      <c r="IG108" s="1138"/>
      <c r="IH108" s="1138"/>
      <c r="II108" s="1138"/>
      <c r="IJ108" s="1138"/>
      <c r="IK108" s="1138"/>
      <c r="IL108" s="1138"/>
      <c r="IM108" s="1138"/>
      <c r="IN108" s="1138"/>
      <c r="IO108" s="1138"/>
      <c r="IP108" s="1138"/>
      <c r="IQ108" s="1138"/>
      <c r="IR108" s="1138"/>
      <c r="IS108" s="1138"/>
      <c r="IT108" s="1138"/>
      <c r="IU108" s="1138"/>
      <c r="IV108" s="1138"/>
    </row>
    <row r="109" spans="1:256" ht="15.75">
      <c r="A109" s="1138"/>
      <c r="B109" s="1463" t="s">
        <v>1020</v>
      </c>
      <c r="C109" s="1465" t="str">
        <f>'Data Sheet'!$C$38</f>
        <v>December 31, 2016</v>
      </c>
      <c r="D109" s="1465"/>
      <c r="E109" s="1138"/>
      <c r="F109" s="1138"/>
      <c r="G109" s="1138"/>
      <c r="H109" s="1138"/>
      <c r="I109" s="1138"/>
      <c r="J109" s="1138"/>
      <c r="K109" s="1138"/>
      <c r="L109" s="1138"/>
      <c r="M109" s="1138"/>
      <c r="N109" s="1138"/>
      <c r="O109" s="1138"/>
      <c r="P109" s="1138"/>
      <c r="Q109" s="1138"/>
      <c r="R109" s="1138"/>
      <c r="S109" s="1138"/>
      <c r="T109" s="1138"/>
      <c r="U109" s="1138"/>
      <c r="V109" s="1138"/>
      <c r="W109" s="1138"/>
      <c r="X109" s="1138"/>
      <c r="Y109" s="1138"/>
      <c r="Z109" s="1138"/>
      <c r="AA109" s="1138"/>
      <c r="AB109" s="1138"/>
      <c r="AC109" s="1138"/>
      <c r="AD109" s="1138"/>
      <c r="AE109" s="1138"/>
      <c r="AF109" s="1138"/>
      <c r="AG109" s="1138"/>
      <c r="AH109" s="1138"/>
      <c r="AI109" s="1138"/>
      <c r="AJ109" s="1138"/>
      <c r="AK109" s="1138"/>
      <c r="AL109" s="1138"/>
      <c r="AM109" s="1138"/>
      <c r="AN109" s="1138"/>
      <c r="AO109" s="1138"/>
      <c r="AP109" s="1138"/>
      <c r="AQ109" s="1138"/>
      <c r="AR109" s="1138"/>
      <c r="AS109" s="1138"/>
      <c r="AT109" s="1138"/>
      <c r="AU109" s="1138"/>
      <c r="AV109" s="1138"/>
      <c r="AW109" s="1138"/>
      <c r="AX109" s="1138"/>
      <c r="AY109" s="1138"/>
      <c r="AZ109" s="1138"/>
      <c r="BA109" s="1138"/>
      <c r="BB109" s="1138"/>
      <c r="BC109" s="1138"/>
      <c r="BD109" s="1138"/>
      <c r="BE109" s="1138"/>
      <c r="BF109" s="1138"/>
      <c r="BG109" s="1138"/>
      <c r="BH109" s="1138"/>
      <c r="BI109" s="1138"/>
      <c r="BJ109" s="1138"/>
      <c r="BK109" s="1138"/>
      <c r="BL109" s="1138"/>
      <c r="BM109" s="1138"/>
      <c r="BN109" s="1138"/>
      <c r="BO109" s="1138"/>
      <c r="BP109" s="1138"/>
      <c r="BQ109" s="1138"/>
      <c r="BR109" s="1138"/>
      <c r="BS109" s="1138"/>
      <c r="BT109" s="1138"/>
      <c r="BU109" s="1138"/>
      <c r="BV109" s="1138"/>
      <c r="BW109" s="1138"/>
      <c r="BX109" s="1138"/>
      <c r="BY109" s="1138"/>
      <c r="BZ109" s="1138"/>
      <c r="CA109" s="1138"/>
      <c r="CB109" s="1138"/>
      <c r="CC109" s="1138"/>
      <c r="CD109" s="1138"/>
      <c r="CE109" s="1138"/>
      <c r="CF109" s="1138"/>
      <c r="CG109" s="1138"/>
      <c r="CH109" s="1138"/>
      <c r="CI109" s="1138"/>
      <c r="CJ109" s="1138"/>
      <c r="CK109" s="1138"/>
      <c r="CL109" s="1138"/>
      <c r="CM109" s="1138"/>
      <c r="CN109" s="1138"/>
      <c r="CO109" s="1138"/>
      <c r="CP109" s="1138"/>
      <c r="CQ109" s="1138"/>
      <c r="CR109" s="1138"/>
      <c r="CS109" s="1138"/>
      <c r="CT109" s="1138"/>
      <c r="CU109" s="1138"/>
      <c r="CV109" s="1138"/>
      <c r="CW109" s="1138"/>
      <c r="CX109" s="1138"/>
      <c r="CY109" s="1138"/>
      <c r="CZ109" s="1138"/>
      <c r="DA109" s="1138"/>
      <c r="DB109" s="1138"/>
      <c r="DC109" s="1138"/>
      <c r="DD109" s="1138"/>
      <c r="DE109" s="1138"/>
      <c r="DF109" s="1138"/>
      <c r="DG109" s="1138"/>
      <c r="DH109" s="1138"/>
      <c r="DI109" s="1138"/>
      <c r="DJ109" s="1138"/>
      <c r="DK109" s="1138"/>
      <c r="DL109" s="1138"/>
      <c r="DM109" s="1138"/>
      <c r="DN109" s="1138"/>
      <c r="DO109" s="1138"/>
      <c r="DP109" s="1138"/>
      <c r="DQ109" s="1138"/>
      <c r="DR109" s="1138"/>
      <c r="DS109" s="1138"/>
      <c r="DT109" s="1138"/>
      <c r="DU109" s="1138"/>
      <c r="DV109" s="1138"/>
      <c r="DW109" s="1138"/>
      <c r="DX109" s="1138"/>
      <c r="DY109" s="1138"/>
      <c r="DZ109" s="1138"/>
      <c r="EA109" s="1138"/>
      <c r="EB109" s="1138"/>
      <c r="EC109" s="1138"/>
      <c r="ED109" s="1138"/>
      <c r="EE109" s="1138"/>
      <c r="EF109" s="1138"/>
      <c r="EG109" s="1138"/>
      <c r="EH109" s="1138"/>
      <c r="EI109" s="1138"/>
      <c r="EJ109" s="1138"/>
      <c r="EK109" s="1138"/>
      <c r="EL109" s="1138"/>
      <c r="EM109" s="1138"/>
      <c r="EN109" s="1138"/>
      <c r="EO109" s="1138"/>
      <c r="EP109" s="1138"/>
      <c r="EQ109" s="1138"/>
      <c r="ER109" s="1138"/>
      <c r="ES109" s="1138"/>
      <c r="ET109" s="1138"/>
      <c r="EU109" s="1138"/>
      <c r="EV109" s="1138"/>
      <c r="EW109" s="1138"/>
      <c r="EX109" s="1138"/>
      <c r="EY109" s="1138"/>
      <c r="EZ109" s="1138"/>
      <c r="FA109" s="1138"/>
      <c r="FB109" s="1138"/>
      <c r="FC109" s="1138"/>
      <c r="FD109" s="1138"/>
      <c r="FE109" s="1138"/>
      <c r="FF109" s="1138"/>
      <c r="FG109" s="1138"/>
      <c r="FH109" s="1138"/>
      <c r="FI109" s="1138"/>
      <c r="FJ109" s="1138"/>
      <c r="FK109" s="1138"/>
      <c r="FL109" s="1138"/>
      <c r="FM109" s="1138"/>
      <c r="FN109" s="1138"/>
      <c r="FO109" s="1138"/>
      <c r="FP109" s="1138"/>
      <c r="FQ109" s="1138"/>
      <c r="FR109" s="1138"/>
      <c r="FS109" s="1138"/>
      <c r="FT109" s="1138"/>
      <c r="FU109" s="1138"/>
      <c r="FV109" s="1138"/>
      <c r="FW109" s="1138"/>
      <c r="FX109" s="1138"/>
      <c r="FY109" s="1138"/>
      <c r="FZ109" s="1138"/>
      <c r="GA109" s="1138"/>
      <c r="GB109" s="1138"/>
      <c r="GC109" s="1138"/>
      <c r="GD109" s="1138"/>
      <c r="GE109" s="1138"/>
      <c r="GF109" s="1138"/>
      <c r="GG109" s="1138"/>
      <c r="GH109" s="1138"/>
      <c r="GI109" s="1138"/>
      <c r="GJ109" s="1138"/>
      <c r="GK109" s="1138"/>
      <c r="GL109" s="1138"/>
      <c r="GM109" s="1138"/>
      <c r="GN109" s="1138"/>
      <c r="GO109" s="1138"/>
      <c r="GP109" s="1138"/>
      <c r="GQ109" s="1138"/>
      <c r="GR109" s="1138"/>
      <c r="GS109" s="1138"/>
      <c r="GT109" s="1138"/>
      <c r="GU109" s="1138"/>
      <c r="GV109" s="1138"/>
      <c r="GW109" s="1138"/>
      <c r="GX109" s="1138"/>
      <c r="GY109" s="1138"/>
      <c r="GZ109" s="1138"/>
      <c r="HA109" s="1138"/>
      <c r="HB109" s="1138"/>
      <c r="HC109" s="1138"/>
      <c r="HD109" s="1138"/>
      <c r="HE109" s="1138"/>
      <c r="HF109" s="1138"/>
      <c r="HG109" s="1138"/>
      <c r="HH109" s="1138"/>
      <c r="HI109" s="1138"/>
      <c r="HJ109" s="1138"/>
      <c r="HK109" s="1138"/>
      <c r="HL109" s="1138"/>
      <c r="HM109" s="1138"/>
      <c r="HN109" s="1138"/>
      <c r="HO109" s="1138"/>
      <c r="HP109" s="1138"/>
      <c r="HQ109" s="1138"/>
      <c r="HR109" s="1138"/>
      <c r="HS109" s="1138"/>
      <c r="HT109" s="1138"/>
      <c r="HU109" s="1138"/>
      <c r="HV109" s="1138"/>
      <c r="HW109" s="1138"/>
      <c r="HX109" s="1138"/>
      <c r="HY109" s="1138"/>
      <c r="HZ109" s="1138"/>
      <c r="IA109" s="1138"/>
      <c r="IB109" s="1138"/>
      <c r="IC109" s="1138"/>
      <c r="ID109" s="1138"/>
      <c r="IE109" s="1138"/>
      <c r="IF109" s="1138"/>
      <c r="IG109" s="1138"/>
      <c r="IH109" s="1138"/>
      <c r="II109" s="1138"/>
      <c r="IJ109" s="1138"/>
      <c r="IK109" s="1138"/>
      <c r="IL109" s="1138"/>
      <c r="IM109" s="1138"/>
      <c r="IN109" s="1138"/>
      <c r="IO109" s="1138"/>
      <c r="IP109" s="1138"/>
      <c r="IQ109" s="1138"/>
      <c r="IR109" s="1138"/>
      <c r="IS109" s="1138"/>
      <c r="IT109" s="1138"/>
      <c r="IU109" s="1138"/>
      <c r="IV109" s="1138"/>
    </row>
    <row r="110" spans="1:256" ht="15.75">
      <c r="A110" s="1138"/>
      <c r="B110" s="1465"/>
      <c r="C110" s="1465"/>
      <c r="D110" s="1138"/>
      <c r="E110" s="1138"/>
      <c r="F110" s="1138"/>
      <c r="G110" s="1138"/>
      <c r="H110" s="1138"/>
      <c r="I110" s="1138"/>
      <c r="J110" s="1138"/>
      <c r="K110" s="1138"/>
      <c r="L110" s="1138"/>
      <c r="M110" s="1138"/>
      <c r="N110" s="1138"/>
      <c r="O110" s="1138"/>
      <c r="P110" s="1138"/>
      <c r="Q110" s="1138"/>
      <c r="R110" s="1138"/>
      <c r="S110" s="1138"/>
      <c r="T110" s="1138"/>
      <c r="U110" s="1138"/>
      <c r="V110" s="1138"/>
      <c r="W110" s="1138"/>
      <c r="X110" s="1138"/>
      <c r="Y110" s="1138"/>
      <c r="Z110" s="1138"/>
      <c r="AA110" s="1138"/>
      <c r="AB110" s="1138"/>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8"/>
      <c r="CM110" s="1138"/>
      <c r="CN110" s="1138"/>
      <c r="CO110" s="1138"/>
      <c r="CP110" s="1138"/>
      <c r="CQ110" s="1138"/>
      <c r="CR110" s="1138"/>
      <c r="CS110" s="1138"/>
      <c r="CT110" s="1138"/>
      <c r="CU110" s="1138"/>
      <c r="CV110" s="1138"/>
      <c r="CW110" s="1138"/>
      <c r="CX110" s="1138"/>
      <c r="CY110" s="1138"/>
      <c r="CZ110" s="1138"/>
      <c r="DA110" s="1138"/>
      <c r="DB110" s="1138"/>
      <c r="DC110" s="1138"/>
      <c r="DD110" s="1138"/>
      <c r="DE110" s="1138"/>
      <c r="DF110" s="1138"/>
      <c r="DG110" s="1138"/>
      <c r="DH110" s="1138"/>
      <c r="DI110" s="1138"/>
      <c r="DJ110" s="1138"/>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38"/>
      <c r="FY110" s="1138"/>
      <c r="FZ110" s="1138"/>
      <c r="GA110" s="1138"/>
      <c r="GB110" s="1138"/>
      <c r="GC110" s="1138"/>
      <c r="GD110" s="1138"/>
      <c r="GE110" s="1138"/>
      <c r="GF110" s="1138"/>
      <c r="GG110" s="1138"/>
      <c r="GH110" s="1138"/>
      <c r="GI110" s="1138"/>
      <c r="GJ110" s="1138"/>
      <c r="GK110" s="1138"/>
      <c r="GL110" s="1138"/>
      <c r="GM110" s="1138"/>
      <c r="GN110" s="1138"/>
      <c r="GO110" s="1138"/>
      <c r="GP110" s="1138"/>
      <c r="GQ110" s="1138"/>
      <c r="GR110" s="1138"/>
      <c r="GS110" s="1138"/>
      <c r="GT110" s="1138"/>
      <c r="GU110" s="1138"/>
      <c r="GV110" s="1138"/>
      <c r="GW110" s="1138"/>
      <c r="GX110" s="1138"/>
      <c r="GY110" s="1138"/>
      <c r="GZ110" s="1138"/>
      <c r="HA110" s="1138"/>
      <c r="HB110" s="1138"/>
      <c r="HC110" s="1138"/>
      <c r="HD110" s="1138"/>
      <c r="HE110" s="1138"/>
      <c r="HF110" s="1138"/>
      <c r="HG110" s="1138"/>
      <c r="HH110" s="1138"/>
      <c r="HI110" s="1138"/>
      <c r="HJ110" s="1138"/>
      <c r="HK110" s="1138"/>
      <c r="HL110" s="1138"/>
      <c r="HM110" s="1138"/>
      <c r="HN110" s="1138"/>
      <c r="HO110" s="1138"/>
      <c r="HP110" s="1138"/>
      <c r="HQ110" s="1138"/>
      <c r="HR110" s="1138"/>
      <c r="HS110" s="1138"/>
      <c r="HT110" s="1138"/>
      <c r="HU110" s="1138"/>
      <c r="HV110" s="1138"/>
      <c r="HW110" s="1138"/>
      <c r="HX110" s="1138"/>
      <c r="HY110" s="1138"/>
      <c r="HZ110" s="1138"/>
      <c r="IA110" s="1138"/>
      <c r="IB110" s="1138"/>
      <c r="IC110" s="1138"/>
      <c r="ID110" s="1138"/>
      <c r="IE110" s="1138"/>
      <c r="IF110" s="1138"/>
      <c r="IG110" s="1138"/>
      <c r="IH110" s="1138"/>
      <c r="II110" s="1138"/>
      <c r="IJ110" s="1138"/>
      <c r="IK110" s="1138"/>
      <c r="IL110" s="1138"/>
      <c r="IM110" s="1138"/>
      <c r="IN110" s="1138"/>
      <c r="IO110" s="1138"/>
      <c r="IP110" s="1138"/>
      <c r="IQ110" s="1138"/>
      <c r="IR110" s="1138"/>
      <c r="IS110" s="1138"/>
      <c r="IT110" s="1138"/>
      <c r="IU110" s="1138"/>
      <c r="IV110" s="1138"/>
    </row>
    <row r="111" spans="1:256">
      <c r="A111" s="1138" t="s">
        <v>1211</v>
      </c>
      <c r="B111" s="1138" t="s">
        <v>803</v>
      </c>
      <c r="C111" s="428">
        <f>C32</f>
        <v>1411100201</v>
      </c>
      <c r="D111" s="428"/>
      <c r="E111" s="1138"/>
      <c r="F111" s="1138"/>
      <c r="G111" s="1138"/>
      <c r="H111" s="1138"/>
      <c r="I111" s="1138"/>
      <c r="J111" s="1138"/>
      <c r="K111" s="1138"/>
      <c r="L111" s="1138"/>
      <c r="M111" s="1138"/>
      <c r="N111" s="1138"/>
      <c r="O111" s="1138"/>
      <c r="P111" s="1138"/>
      <c r="Q111" s="1138"/>
      <c r="R111" s="1138"/>
      <c r="S111" s="1138"/>
      <c r="T111" s="1138"/>
      <c r="U111" s="1138"/>
      <c r="V111" s="1138"/>
      <c r="W111" s="1138"/>
      <c r="X111" s="1138"/>
      <c r="Y111" s="1138"/>
      <c r="Z111" s="1138"/>
      <c r="AA111" s="1138"/>
      <c r="AB111" s="1138"/>
      <c r="AC111" s="1138"/>
      <c r="AD111" s="1138"/>
      <c r="AE111" s="1138"/>
      <c r="AF111" s="1138"/>
      <c r="AG111" s="1138"/>
      <c r="AH111" s="1138"/>
      <c r="AI111" s="1138"/>
      <c r="AJ111" s="1138"/>
      <c r="AK111" s="1138"/>
      <c r="AL111" s="1138"/>
      <c r="AM111" s="1138"/>
      <c r="AN111" s="1138"/>
      <c r="AO111" s="1138"/>
      <c r="AP111" s="1138"/>
      <c r="AQ111" s="1138"/>
      <c r="AR111" s="1138"/>
      <c r="AS111" s="1138"/>
      <c r="AT111" s="1138"/>
      <c r="AU111" s="1138"/>
      <c r="AV111" s="1138"/>
      <c r="AW111" s="1138"/>
      <c r="AX111" s="1138"/>
      <c r="AY111" s="1138"/>
      <c r="AZ111" s="1138"/>
      <c r="BA111" s="1138"/>
      <c r="BB111" s="1138"/>
      <c r="BC111" s="1138"/>
      <c r="BD111" s="1138"/>
      <c r="BE111" s="1138"/>
      <c r="BF111" s="1138"/>
      <c r="BG111" s="1138"/>
      <c r="BH111" s="1138"/>
      <c r="BI111" s="1138"/>
      <c r="BJ111" s="1138"/>
      <c r="BK111" s="1138"/>
      <c r="BL111" s="1138"/>
      <c r="BM111" s="1138"/>
      <c r="BN111" s="1138"/>
      <c r="BO111" s="1138"/>
      <c r="BP111" s="1138"/>
      <c r="BQ111" s="1138"/>
      <c r="BR111" s="1138"/>
      <c r="BS111" s="1138"/>
      <c r="BT111" s="1138"/>
      <c r="BU111" s="1138"/>
      <c r="BV111" s="1138"/>
      <c r="BW111" s="1138"/>
      <c r="BX111" s="1138"/>
      <c r="BY111" s="1138"/>
      <c r="BZ111" s="1138"/>
      <c r="CA111" s="1138"/>
      <c r="CB111" s="1138"/>
      <c r="CC111" s="1138"/>
      <c r="CD111" s="1138"/>
      <c r="CE111" s="1138"/>
      <c r="CF111" s="1138"/>
      <c r="CG111" s="1138"/>
      <c r="CH111" s="1138"/>
      <c r="CI111" s="1138"/>
      <c r="CJ111" s="1138"/>
      <c r="CK111" s="1138"/>
      <c r="CL111" s="1138"/>
      <c r="CM111" s="1138"/>
      <c r="CN111" s="1138"/>
      <c r="CO111" s="1138"/>
      <c r="CP111" s="1138"/>
      <c r="CQ111" s="1138"/>
      <c r="CR111" s="1138"/>
      <c r="CS111" s="1138"/>
      <c r="CT111" s="1138"/>
      <c r="CU111" s="1138"/>
      <c r="CV111" s="1138"/>
      <c r="CW111" s="1138"/>
      <c r="CX111" s="1138"/>
      <c r="CY111" s="1138"/>
      <c r="CZ111" s="1138"/>
      <c r="DA111" s="1138"/>
      <c r="DB111" s="1138"/>
      <c r="DC111" s="1138"/>
      <c r="DD111" s="1138"/>
      <c r="DE111" s="1138"/>
      <c r="DF111" s="1138"/>
      <c r="DG111" s="1138"/>
      <c r="DH111" s="1138"/>
      <c r="DI111" s="1138"/>
      <c r="DJ111" s="1138"/>
      <c r="DK111" s="1138"/>
      <c r="DL111" s="1138"/>
      <c r="DM111" s="1138"/>
      <c r="DN111" s="1138"/>
      <c r="DO111" s="1138"/>
      <c r="DP111" s="1138"/>
      <c r="DQ111" s="1138"/>
      <c r="DR111" s="1138"/>
      <c r="DS111" s="1138"/>
      <c r="DT111" s="1138"/>
      <c r="DU111" s="1138"/>
      <c r="DV111" s="1138"/>
      <c r="DW111" s="1138"/>
      <c r="DX111" s="1138"/>
      <c r="DY111" s="1138"/>
      <c r="DZ111" s="1138"/>
      <c r="EA111" s="1138"/>
      <c r="EB111" s="1138"/>
      <c r="EC111" s="1138"/>
      <c r="ED111" s="1138"/>
      <c r="EE111" s="1138"/>
      <c r="EF111" s="1138"/>
      <c r="EG111" s="1138"/>
      <c r="EH111" s="1138"/>
      <c r="EI111" s="1138"/>
      <c r="EJ111" s="1138"/>
      <c r="EK111" s="1138"/>
      <c r="EL111" s="1138"/>
      <c r="EM111" s="1138"/>
      <c r="EN111" s="1138"/>
      <c r="EO111" s="1138"/>
      <c r="EP111" s="1138"/>
      <c r="EQ111" s="1138"/>
      <c r="ER111" s="1138"/>
      <c r="ES111" s="1138"/>
      <c r="ET111" s="1138"/>
      <c r="EU111" s="1138"/>
      <c r="EV111" s="1138"/>
      <c r="EW111" s="1138"/>
      <c r="EX111" s="1138"/>
      <c r="EY111" s="1138"/>
      <c r="EZ111" s="1138"/>
      <c r="FA111" s="1138"/>
      <c r="FB111" s="1138"/>
      <c r="FC111" s="1138"/>
      <c r="FD111" s="1138"/>
      <c r="FE111" s="1138"/>
      <c r="FF111" s="1138"/>
      <c r="FG111" s="1138"/>
      <c r="FH111" s="1138"/>
      <c r="FI111" s="1138"/>
      <c r="FJ111" s="1138"/>
      <c r="FK111" s="1138"/>
      <c r="FL111" s="1138"/>
      <c r="FM111" s="1138"/>
      <c r="FN111" s="1138"/>
      <c r="FO111" s="1138"/>
      <c r="FP111" s="1138"/>
      <c r="FQ111" s="1138"/>
      <c r="FR111" s="1138"/>
      <c r="FS111" s="1138"/>
      <c r="FT111" s="1138"/>
      <c r="FU111" s="1138"/>
      <c r="FV111" s="1138"/>
      <c r="FW111" s="1138"/>
      <c r="FX111" s="1138"/>
      <c r="FY111" s="1138"/>
      <c r="FZ111" s="1138"/>
      <c r="GA111" s="1138"/>
      <c r="GB111" s="1138"/>
      <c r="GC111" s="1138"/>
      <c r="GD111" s="1138"/>
      <c r="GE111" s="1138"/>
      <c r="GF111" s="1138"/>
      <c r="GG111" s="1138"/>
      <c r="GH111" s="1138"/>
      <c r="GI111" s="1138"/>
      <c r="GJ111" s="1138"/>
      <c r="GK111" s="1138"/>
      <c r="GL111" s="1138"/>
      <c r="GM111" s="1138"/>
      <c r="GN111" s="1138"/>
      <c r="GO111" s="1138"/>
      <c r="GP111" s="1138"/>
      <c r="GQ111" s="1138"/>
      <c r="GR111" s="1138"/>
      <c r="GS111" s="1138"/>
      <c r="GT111" s="1138"/>
      <c r="GU111" s="1138"/>
      <c r="GV111" s="1138"/>
      <c r="GW111" s="1138"/>
      <c r="GX111" s="1138"/>
      <c r="GY111" s="1138"/>
      <c r="GZ111" s="1138"/>
      <c r="HA111" s="1138"/>
      <c r="HB111" s="1138"/>
      <c r="HC111" s="1138"/>
      <c r="HD111" s="1138"/>
      <c r="HE111" s="1138"/>
      <c r="HF111" s="1138"/>
      <c r="HG111" s="1138"/>
      <c r="HH111" s="1138"/>
      <c r="HI111" s="1138"/>
      <c r="HJ111" s="1138"/>
      <c r="HK111" s="1138"/>
      <c r="HL111" s="1138"/>
      <c r="HM111" s="1138"/>
      <c r="HN111" s="1138"/>
      <c r="HO111" s="1138"/>
      <c r="HP111" s="1138"/>
      <c r="HQ111" s="1138"/>
      <c r="HR111" s="1138"/>
      <c r="HS111" s="1138"/>
      <c r="HT111" s="1138"/>
      <c r="HU111" s="1138"/>
      <c r="HV111" s="1138"/>
      <c r="HW111" s="1138"/>
      <c r="HX111" s="1138"/>
      <c r="HY111" s="1138"/>
      <c r="HZ111" s="1138"/>
      <c r="IA111" s="1138"/>
      <c r="IB111" s="1138"/>
      <c r="IC111" s="1138"/>
      <c r="ID111" s="1138"/>
      <c r="IE111" s="1138"/>
      <c r="IF111" s="1138"/>
      <c r="IG111" s="1138"/>
      <c r="IH111" s="1138"/>
      <c r="II111" s="1138"/>
      <c r="IJ111" s="1138"/>
      <c r="IK111" s="1138"/>
      <c r="IL111" s="1138"/>
      <c r="IM111" s="1138"/>
      <c r="IN111" s="1138"/>
      <c r="IO111" s="1138"/>
      <c r="IP111" s="1138"/>
      <c r="IQ111" s="1138"/>
      <c r="IR111" s="1138"/>
      <c r="IS111" s="1138"/>
      <c r="IT111" s="1138"/>
      <c r="IU111" s="1138"/>
      <c r="IV111" s="1138"/>
    </row>
    <row r="112" spans="1:256">
      <c r="A112" s="1138"/>
      <c r="B112" s="1138"/>
      <c r="C112" s="1138"/>
      <c r="D112" s="428"/>
      <c r="E112" s="1138"/>
      <c r="F112" s="1138"/>
      <c r="G112" s="1138"/>
      <c r="H112" s="1138"/>
      <c r="I112" s="1138"/>
      <c r="J112" s="1138"/>
      <c r="K112" s="1138"/>
      <c r="L112" s="1138"/>
      <c r="M112" s="1138"/>
      <c r="N112" s="1138"/>
      <c r="O112" s="1138"/>
      <c r="P112" s="1138"/>
      <c r="Q112" s="1138"/>
      <c r="R112" s="1138"/>
      <c r="S112" s="1138"/>
      <c r="T112" s="1138"/>
      <c r="U112" s="1138"/>
      <c r="V112" s="1138"/>
      <c r="W112" s="1138"/>
      <c r="X112" s="1138"/>
      <c r="Y112" s="1138"/>
      <c r="Z112" s="1138"/>
      <c r="AA112" s="1138"/>
      <c r="AB112" s="1138"/>
      <c r="AC112" s="1138"/>
      <c r="AD112" s="1138"/>
      <c r="AE112" s="1138"/>
      <c r="AF112" s="1138"/>
      <c r="AG112" s="1138"/>
      <c r="AH112" s="1138"/>
      <c r="AI112" s="1138"/>
      <c r="AJ112" s="1138"/>
      <c r="AK112" s="1138"/>
      <c r="AL112" s="1138"/>
      <c r="AM112" s="1138"/>
      <c r="AN112" s="1138"/>
      <c r="AO112" s="1138"/>
      <c r="AP112" s="1138"/>
      <c r="AQ112" s="1138"/>
      <c r="AR112" s="1138"/>
      <c r="AS112" s="1138"/>
      <c r="AT112" s="1138"/>
      <c r="AU112" s="1138"/>
      <c r="AV112" s="1138"/>
      <c r="AW112" s="1138"/>
      <c r="AX112" s="1138"/>
      <c r="AY112" s="1138"/>
      <c r="AZ112" s="1138"/>
      <c r="BA112" s="1138"/>
      <c r="BB112" s="1138"/>
      <c r="BC112" s="1138"/>
      <c r="BD112" s="1138"/>
      <c r="BE112" s="1138"/>
      <c r="BF112" s="1138"/>
      <c r="BG112" s="1138"/>
      <c r="BH112" s="1138"/>
      <c r="BI112" s="1138"/>
      <c r="BJ112" s="1138"/>
      <c r="BK112" s="1138"/>
      <c r="BL112" s="1138"/>
      <c r="BM112" s="1138"/>
      <c r="BN112" s="1138"/>
      <c r="BO112" s="1138"/>
      <c r="BP112" s="1138"/>
      <c r="BQ112" s="1138"/>
      <c r="BR112" s="1138"/>
      <c r="BS112" s="1138"/>
      <c r="BT112" s="1138"/>
      <c r="BU112" s="1138"/>
      <c r="BV112" s="1138"/>
      <c r="BW112" s="1138"/>
      <c r="BX112" s="1138"/>
      <c r="BY112" s="1138"/>
      <c r="BZ112" s="1138"/>
      <c r="CA112" s="1138"/>
      <c r="CB112" s="1138"/>
      <c r="CC112" s="1138"/>
      <c r="CD112" s="1138"/>
      <c r="CE112" s="1138"/>
      <c r="CF112" s="1138"/>
      <c r="CG112" s="1138"/>
      <c r="CH112" s="1138"/>
      <c r="CI112" s="1138"/>
      <c r="CJ112" s="1138"/>
      <c r="CK112" s="1138"/>
      <c r="CL112" s="1138"/>
      <c r="CM112" s="1138"/>
      <c r="CN112" s="1138"/>
      <c r="CO112" s="1138"/>
      <c r="CP112" s="1138"/>
      <c r="CQ112" s="1138"/>
      <c r="CR112" s="1138"/>
      <c r="CS112" s="1138"/>
      <c r="CT112" s="1138"/>
      <c r="CU112" s="1138"/>
      <c r="CV112" s="1138"/>
      <c r="CW112" s="1138"/>
      <c r="CX112" s="1138"/>
      <c r="CY112" s="1138"/>
      <c r="CZ112" s="1138"/>
      <c r="DA112" s="1138"/>
      <c r="DB112" s="1138"/>
      <c r="DC112" s="1138"/>
      <c r="DD112" s="1138"/>
      <c r="DE112" s="1138"/>
      <c r="DF112" s="1138"/>
      <c r="DG112" s="1138"/>
      <c r="DH112" s="1138"/>
      <c r="DI112" s="1138"/>
      <c r="DJ112" s="1138"/>
      <c r="DK112" s="1138"/>
      <c r="DL112" s="1138"/>
      <c r="DM112" s="1138"/>
      <c r="DN112" s="1138"/>
      <c r="DO112" s="1138"/>
      <c r="DP112" s="1138"/>
      <c r="DQ112" s="1138"/>
      <c r="DR112" s="1138"/>
      <c r="DS112" s="1138"/>
      <c r="DT112" s="1138"/>
      <c r="DU112" s="1138"/>
      <c r="DV112" s="1138"/>
      <c r="DW112" s="1138"/>
      <c r="DX112" s="1138"/>
      <c r="DY112" s="1138"/>
      <c r="DZ112" s="1138"/>
      <c r="EA112" s="1138"/>
      <c r="EB112" s="1138"/>
      <c r="EC112" s="1138"/>
      <c r="ED112" s="1138"/>
      <c r="EE112" s="1138"/>
      <c r="EF112" s="1138"/>
      <c r="EG112" s="1138"/>
      <c r="EH112" s="1138"/>
      <c r="EI112" s="1138"/>
      <c r="EJ112" s="1138"/>
      <c r="EK112" s="1138"/>
      <c r="EL112" s="1138"/>
      <c r="EM112" s="1138"/>
      <c r="EN112" s="1138"/>
      <c r="EO112" s="1138"/>
      <c r="EP112" s="1138"/>
      <c r="EQ112" s="1138"/>
      <c r="ER112" s="1138"/>
      <c r="ES112" s="1138"/>
      <c r="ET112" s="1138"/>
      <c r="EU112" s="1138"/>
      <c r="EV112" s="1138"/>
      <c r="EW112" s="1138"/>
      <c r="EX112" s="1138"/>
      <c r="EY112" s="1138"/>
      <c r="EZ112" s="1138"/>
      <c r="FA112" s="1138"/>
      <c r="FB112" s="1138"/>
      <c r="FC112" s="1138"/>
      <c r="FD112" s="1138"/>
      <c r="FE112" s="1138"/>
      <c r="FF112" s="1138"/>
      <c r="FG112" s="1138"/>
      <c r="FH112" s="1138"/>
      <c r="FI112" s="1138"/>
      <c r="FJ112" s="1138"/>
      <c r="FK112" s="1138"/>
      <c r="FL112" s="1138"/>
      <c r="FM112" s="1138"/>
      <c r="FN112" s="1138"/>
      <c r="FO112" s="1138"/>
      <c r="FP112" s="1138"/>
      <c r="FQ112" s="1138"/>
      <c r="FR112" s="1138"/>
      <c r="FS112" s="1138"/>
      <c r="FT112" s="1138"/>
      <c r="FU112" s="1138"/>
      <c r="FV112" s="1138"/>
      <c r="FW112" s="1138"/>
      <c r="FX112" s="1138"/>
      <c r="FY112" s="1138"/>
      <c r="FZ112" s="1138"/>
      <c r="GA112" s="1138"/>
      <c r="GB112" s="1138"/>
      <c r="GC112" s="1138"/>
      <c r="GD112" s="1138"/>
      <c r="GE112" s="1138"/>
      <c r="GF112" s="1138"/>
      <c r="GG112" s="1138"/>
      <c r="GH112" s="1138"/>
      <c r="GI112" s="1138"/>
      <c r="GJ112" s="1138"/>
      <c r="GK112" s="1138"/>
      <c r="GL112" s="1138"/>
      <c r="GM112" s="1138"/>
      <c r="GN112" s="1138"/>
      <c r="GO112" s="1138"/>
      <c r="GP112" s="1138"/>
      <c r="GQ112" s="1138"/>
      <c r="GR112" s="1138"/>
      <c r="GS112" s="1138"/>
      <c r="GT112" s="1138"/>
      <c r="GU112" s="1138"/>
      <c r="GV112" s="1138"/>
      <c r="GW112" s="1138"/>
      <c r="GX112" s="1138"/>
      <c r="GY112" s="1138"/>
      <c r="GZ112" s="1138"/>
      <c r="HA112" s="1138"/>
      <c r="HB112" s="1138"/>
      <c r="HC112" s="1138"/>
      <c r="HD112" s="1138"/>
      <c r="HE112" s="1138"/>
      <c r="HF112" s="1138"/>
      <c r="HG112" s="1138"/>
      <c r="HH112" s="1138"/>
      <c r="HI112" s="1138"/>
      <c r="HJ112" s="1138"/>
      <c r="HK112" s="1138"/>
      <c r="HL112" s="1138"/>
      <c r="HM112" s="1138"/>
      <c r="HN112" s="1138"/>
      <c r="HO112" s="1138"/>
      <c r="HP112" s="1138"/>
      <c r="HQ112" s="1138"/>
      <c r="HR112" s="1138"/>
      <c r="HS112" s="1138"/>
      <c r="HT112" s="1138"/>
      <c r="HU112" s="1138"/>
      <c r="HV112" s="1138"/>
      <c r="HW112" s="1138"/>
      <c r="HX112" s="1138"/>
      <c r="HY112" s="1138"/>
      <c r="HZ112" s="1138"/>
      <c r="IA112" s="1138"/>
      <c r="IB112" s="1138"/>
      <c r="IC112" s="1138"/>
      <c r="ID112" s="1138"/>
      <c r="IE112" s="1138"/>
      <c r="IF112" s="1138"/>
      <c r="IG112" s="1138"/>
      <c r="IH112" s="1138"/>
      <c r="II112" s="1138"/>
      <c r="IJ112" s="1138"/>
      <c r="IK112" s="1138"/>
      <c r="IL112" s="1138"/>
      <c r="IM112" s="1138"/>
      <c r="IN112" s="1138"/>
      <c r="IO112" s="1138"/>
      <c r="IP112" s="1138"/>
      <c r="IQ112" s="1138"/>
      <c r="IR112" s="1138"/>
      <c r="IS112" s="1138"/>
      <c r="IT112" s="1138"/>
      <c r="IU112" s="1138"/>
      <c r="IV112" s="1138"/>
    </row>
    <row r="113" spans="1:256">
      <c r="A113" s="1138" t="s">
        <v>1212</v>
      </c>
      <c r="B113" s="1138" t="s">
        <v>803</v>
      </c>
      <c r="C113" s="664">
        <f>IF(ISERR(C40+C41),"  ",C40+C41)</f>
        <v>119406517.39381126</v>
      </c>
      <c r="D113" s="664"/>
      <c r="E113" s="1138"/>
      <c r="F113" s="1138"/>
      <c r="G113" s="1138"/>
      <c r="H113" s="1138"/>
      <c r="I113" s="1138"/>
      <c r="J113" s="1138"/>
      <c r="K113" s="1138"/>
      <c r="L113" s="1138"/>
      <c r="M113" s="1138"/>
      <c r="N113" s="1138"/>
      <c r="O113" s="1138"/>
      <c r="P113" s="1138"/>
      <c r="Q113" s="1138"/>
      <c r="R113" s="1138"/>
      <c r="S113" s="1138"/>
      <c r="T113" s="1138"/>
      <c r="U113" s="1138"/>
      <c r="V113" s="1138"/>
      <c r="W113" s="1138"/>
      <c r="X113" s="1138"/>
      <c r="Y113" s="1138"/>
      <c r="Z113" s="1138"/>
      <c r="AA113" s="1138"/>
      <c r="AB113" s="1138"/>
      <c r="AC113" s="1138"/>
      <c r="AD113" s="1138"/>
      <c r="AE113" s="1138"/>
      <c r="AF113" s="1138"/>
      <c r="AG113" s="1138"/>
      <c r="AH113" s="1138"/>
      <c r="AI113" s="1138"/>
      <c r="AJ113" s="1138"/>
      <c r="AK113" s="1138"/>
      <c r="AL113" s="1138"/>
      <c r="AM113" s="1138"/>
      <c r="AN113" s="1138"/>
      <c r="AO113" s="1138"/>
      <c r="AP113" s="1138"/>
      <c r="AQ113" s="1138"/>
      <c r="AR113" s="1138"/>
      <c r="AS113" s="1138"/>
      <c r="AT113" s="1138"/>
      <c r="AU113" s="1138"/>
      <c r="AV113" s="1138"/>
      <c r="AW113" s="1138"/>
      <c r="AX113" s="1138"/>
      <c r="AY113" s="1138"/>
      <c r="AZ113" s="1138"/>
      <c r="BA113" s="1138"/>
      <c r="BB113" s="1138"/>
      <c r="BC113" s="1138"/>
      <c r="BD113" s="1138"/>
      <c r="BE113" s="1138"/>
      <c r="BF113" s="1138"/>
      <c r="BG113" s="1138"/>
      <c r="BH113" s="1138"/>
      <c r="BI113" s="1138"/>
      <c r="BJ113" s="1138"/>
      <c r="BK113" s="1138"/>
      <c r="BL113" s="1138"/>
      <c r="BM113" s="1138"/>
      <c r="BN113" s="1138"/>
      <c r="BO113" s="1138"/>
      <c r="BP113" s="1138"/>
      <c r="BQ113" s="1138"/>
      <c r="BR113" s="1138"/>
      <c r="BS113" s="1138"/>
      <c r="BT113" s="1138"/>
      <c r="BU113" s="1138"/>
      <c r="BV113" s="1138"/>
      <c r="BW113" s="1138"/>
      <c r="BX113" s="1138"/>
      <c r="BY113" s="1138"/>
      <c r="BZ113" s="1138"/>
      <c r="CA113" s="1138"/>
      <c r="CB113" s="1138"/>
      <c r="CC113" s="1138"/>
      <c r="CD113" s="1138"/>
      <c r="CE113" s="1138"/>
      <c r="CF113" s="1138"/>
      <c r="CG113" s="1138"/>
      <c r="CH113" s="1138"/>
      <c r="CI113" s="1138"/>
      <c r="CJ113" s="1138"/>
      <c r="CK113" s="1138"/>
      <c r="CL113" s="1138"/>
      <c r="CM113" s="1138"/>
      <c r="CN113" s="1138"/>
      <c r="CO113" s="1138"/>
      <c r="CP113" s="1138"/>
      <c r="CQ113" s="1138"/>
      <c r="CR113" s="1138"/>
      <c r="CS113" s="1138"/>
      <c r="CT113" s="1138"/>
      <c r="CU113" s="1138"/>
      <c r="CV113" s="1138"/>
      <c r="CW113" s="1138"/>
      <c r="CX113" s="1138"/>
      <c r="CY113" s="1138"/>
      <c r="CZ113" s="1138"/>
      <c r="DA113" s="1138"/>
      <c r="DB113" s="1138"/>
      <c r="DC113" s="1138"/>
      <c r="DD113" s="1138"/>
      <c r="DE113" s="1138"/>
      <c r="DF113" s="1138"/>
      <c r="DG113" s="1138"/>
      <c r="DH113" s="1138"/>
      <c r="DI113" s="1138"/>
      <c r="DJ113" s="1138"/>
      <c r="DK113" s="1138"/>
      <c r="DL113" s="1138"/>
      <c r="DM113" s="1138"/>
      <c r="DN113" s="1138"/>
      <c r="DO113" s="1138"/>
      <c r="DP113" s="1138"/>
      <c r="DQ113" s="1138"/>
      <c r="DR113" s="1138"/>
      <c r="DS113" s="1138"/>
      <c r="DT113" s="1138"/>
      <c r="DU113" s="1138"/>
      <c r="DV113" s="1138"/>
      <c r="DW113" s="1138"/>
      <c r="DX113" s="1138"/>
      <c r="DY113" s="1138"/>
      <c r="DZ113" s="1138"/>
      <c r="EA113" s="1138"/>
      <c r="EB113" s="1138"/>
      <c r="EC113" s="1138"/>
      <c r="ED113" s="1138"/>
      <c r="EE113" s="1138"/>
      <c r="EF113" s="1138"/>
      <c r="EG113" s="1138"/>
      <c r="EH113" s="1138"/>
      <c r="EI113" s="1138"/>
      <c r="EJ113" s="1138"/>
      <c r="EK113" s="1138"/>
      <c r="EL113" s="1138"/>
      <c r="EM113" s="1138"/>
      <c r="EN113" s="1138"/>
      <c r="EO113" s="1138"/>
      <c r="EP113" s="1138"/>
      <c r="EQ113" s="1138"/>
      <c r="ER113" s="1138"/>
      <c r="ES113" s="1138"/>
      <c r="ET113" s="1138"/>
      <c r="EU113" s="1138"/>
      <c r="EV113" s="1138"/>
      <c r="EW113" s="1138"/>
      <c r="EX113" s="1138"/>
      <c r="EY113" s="1138"/>
      <c r="EZ113" s="1138"/>
      <c r="FA113" s="1138"/>
      <c r="FB113" s="1138"/>
      <c r="FC113" s="1138"/>
      <c r="FD113" s="1138"/>
      <c r="FE113" s="1138"/>
      <c r="FF113" s="1138"/>
      <c r="FG113" s="1138"/>
      <c r="FH113" s="1138"/>
      <c r="FI113" s="1138"/>
      <c r="FJ113" s="1138"/>
      <c r="FK113" s="1138"/>
      <c r="FL113" s="1138"/>
      <c r="FM113" s="1138"/>
      <c r="FN113" s="1138"/>
      <c r="FO113" s="1138"/>
      <c r="FP113" s="1138"/>
      <c r="FQ113" s="1138"/>
      <c r="FR113" s="1138"/>
      <c r="FS113" s="1138"/>
      <c r="FT113" s="1138"/>
      <c r="FU113" s="1138"/>
      <c r="FV113" s="1138"/>
      <c r="FW113" s="1138"/>
      <c r="FX113" s="1138"/>
      <c r="FY113" s="1138"/>
      <c r="FZ113" s="1138"/>
      <c r="GA113" s="1138"/>
      <c r="GB113" s="1138"/>
      <c r="GC113" s="1138"/>
      <c r="GD113" s="1138"/>
      <c r="GE113" s="1138"/>
      <c r="GF113" s="1138"/>
      <c r="GG113" s="1138"/>
      <c r="GH113" s="1138"/>
      <c r="GI113" s="1138"/>
      <c r="GJ113" s="1138"/>
      <c r="GK113" s="1138"/>
      <c r="GL113" s="1138"/>
      <c r="GM113" s="1138"/>
      <c r="GN113" s="1138"/>
      <c r="GO113" s="1138"/>
      <c r="GP113" s="1138"/>
      <c r="GQ113" s="1138"/>
      <c r="GR113" s="1138"/>
      <c r="GS113" s="1138"/>
      <c r="GT113" s="1138"/>
      <c r="GU113" s="1138"/>
      <c r="GV113" s="1138"/>
      <c r="GW113" s="1138"/>
      <c r="GX113" s="1138"/>
      <c r="GY113" s="1138"/>
      <c r="GZ113" s="1138"/>
      <c r="HA113" s="1138"/>
      <c r="HB113" s="1138"/>
      <c r="HC113" s="1138"/>
      <c r="HD113" s="1138"/>
      <c r="HE113" s="1138"/>
      <c r="HF113" s="1138"/>
      <c r="HG113" s="1138"/>
      <c r="HH113" s="1138"/>
      <c r="HI113" s="1138"/>
      <c r="HJ113" s="1138"/>
      <c r="HK113" s="1138"/>
      <c r="HL113" s="1138"/>
      <c r="HM113" s="1138"/>
      <c r="HN113" s="1138"/>
      <c r="HO113" s="1138"/>
      <c r="HP113" s="1138"/>
      <c r="HQ113" s="1138"/>
      <c r="HR113" s="1138"/>
      <c r="HS113" s="1138"/>
      <c r="HT113" s="1138"/>
      <c r="HU113" s="1138"/>
      <c r="HV113" s="1138"/>
      <c r="HW113" s="1138"/>
      <c r="HX113" s="1138"/>
      <c r="HY113" s="1138"/>
      <c r="HZ113" s="1138"/>
      <c r="IA113" s="1138"/>
      <c r="IB113" s="1138"/>
      <c r="IC113" s="1138"/>
      <c r="ID113" s="1138"/>
      <c r="IE113" s="1138"/>
      <c r="IF113" s="1138"/>
      <c r="IG113" s="1138"/>
      <c r="IH113" s="1138"/>
      <c r="II113" s="1138"/>
      <c r="IJ113" s="1138"/>
      <c r="IK113" s="1138"/>
      <c r="IL113" s="1138"/>
      <c r="IM113" s="1138"/>
      <c r="IN113" s="1138"/>
      <c r="IO113" s="1138"/>
      <c r="IP113" s="1138"/>
      <c r="IQ113" s="1138"/>
      <c r="IR113" s="1138"/>
      <c r="IS113" s="1138"/>
      <c r="IT113" s="1138"/>
      <c r="IU113" s="1138"/>
      <c r="IV113" s="1138"/>
    </row>
    <row r="114" spans="1:256">
      <c r="A114" s="1138"/>
      <c r="B114" s="1138"/>
      <c r="C114" s="664"/>
      <c r="D114" s="664"/>
      <c r="E114" s="1138"/>
      <c r="F114" s="1138"/>
      <c r="G114" s="1138"/>
      <c r="H114" s="1138"/>
      <c r="I114" s="1138"/>
      <c r="J114" s="1138"/>
      <c r="K114" s="1138"/>
      <c r="L114" s="1138"/>
      <c r="M114" s="1138"/>
      <c r="N114" s="1138"/>
      <c r="O114" s="1138"/>
      <c r="P114" s="1138"/>
      <c r="Q114" s="1138"/>
      <c r="R114" s="1138"/>
      <c r="S114" s="1138"/>
      <c r="T114" s="1138"/>
      <c r="U114" s="1138"/>
      <c r="V114" s="1138"/>
      <c r="W114" s="1138"/>
      <c r="X114" s="1138"/>
      <c r="Y114" s="1138"/>
      <c r="Z114" s="1138"/>
      <c r="AA114" s="1138"/>
      <c r="AB114" s="1138"/>
      <c r="AC114" s="1138"/>
      <c r="AD114" s="1138"/>
      <c r="AE114" s="1138"/>
      <c r="AF114" s="1138"/>
      <c r="AG114" s="1138"/>
      <c r="AH114" s="1138"/>
      <c r="AI114" s="1138"/>
      <c r="AJ114" s="1138"/>
      <c r="AK114" s="1138"/>
      <c r="AL114" s="1138"/>
      <c r="AM114" s="1138"/>
      <c r="AN114" s="1138"/>
      <c r="AO114" s="1138"/>
      <c r="AP114" s="1138"/>
      <c r="AQ114" s="1138"/>
      <c r="AR114" s="1138"/>
      <c r="AS114" s="1138"/>
      <c r="AT114" s="1138"/>
      <c r="AU114" s="1138"/>
      <c r="AV114" s="1138"/>
      <c r="AW114" s="1138"/>
      <c r="AX114" s="1138"/>
      <c r="AY114" s="1138"/>
      <c r="AZ114" s="1138"/>
      <c r="BA114" s="1138"/>
      <c r="BB114" s="1138"/>
      <c r="BC114" s="1138"/>
      <c r="BD114" s="1138"/>
      <c r="BE114" s="1138"/>
      <c r="BF114" s="1138"/>
      <c r="BG114" s="1138"/>
      <c r="BH114" s="1138"/>
      <c r="BI114" s="1138"/>
      <c r="BJ114" s="1138"/>
      <c r="BK114" s="1138"/>
      <c r="BL114" s="1138"/>
      <c r="BM114" s="1138"/>
      <c r="BN114" s="1138"/>
      <c r="BO114" s="1138"/>
      <c r="BP114" s="1138"/>
      <c r="BQ114" s="1138"/>
      <c r="BR114" s="1138"/>
      <c r="BS114" s="1138"/>
      <c r="BT114" s="1138"/>
      <c r="BU114" s="1138"/>
      <c r="BV114" s="1138"/>
      <c r="BW114" s="1138"/>
      <c r="BX114" s="1138"/>
      <c r="BY114" s="1138"/>
      <c r="BZ114" s="1138"/>
      <c r="CA114" s="1138"/>
      <c r="CB114" s="1138"/>
      <c r="CC114" s="1138"/>
      <c r="CD114" s="1138"/>
      <c r="CE114" s="1138"/>
      <c r="CF114" s="1138"/>
      <c r="CG114" s="1138"/>
      <c r="CH114" s="1138"/>
      <c r="CI114" s="1138"/>
      <c r="CJ114" s="1138"/>
      <c r="CK114" s="1138"/>
      <c r="CL114" s="1138"/>
      <c r="CM114" s="1138"/>
      <c r="CN114" s="1138"/>
      <c r="CO114" s="1138"/>
      <c r="CP114" s="1138"/>
      <c r="CQ114" s="1138"/>
      <c r="CR114" s="1138"/>
      <c r="CS114" s="1138"/>
      <c r="CT114" s="1138"/>
      <c r="CU114" s="1138"/>
      <c r="CV114" s="1138"/>
      <c r="CW114" s="1138"/>
      <c r="CX114" s="1138"/>
      <c r="CY114" s="1138"/>
      <c r="CZ114" s="1138"/>
      <c r="DA114" s="1138"/>
      <c r="DB114" s="1138"/>
      <c r="DC114" s="1138"/>
      <c r="DD114" s="1138"/>
      <c r="DE114" s="1138"/>
      <c r="DF114" s="1138"/>
      <c r="DG114" s="1138"/>
      <c r="DH114" s="1138"/>
      <c r="DI114" s="1138"/>
      <c r="DJ114" s="1138"/>
      <c r="DK114" s="1138"/>
      <c r="DL114" s="1138"/>
      <c r="DM114" s="1138"/>
      <c r="DN114" s="1138"/>
      <c r="DO114" s="1138"/>
      <c r="DP114" s="1138"/>
      <c r="DQ114" s="1138"/>
      <c r="DR114" s="1138"/>
      <c r="DS114" s="1138"/>
      <c r="DT114" s="1138"/>
      <c r="DU114" s="1138"/>
      <c r="DV114" s="1138"/>
      <c r="DW114" s="1138"/>
      <c r="DX114" s="1138"/>
      <c r="DY114" s="1138"/>
      <c r="DZ114" s="1138"/>
      <c r="EA114" s="1138"/>
      <c r="EB114" s="1138"/>
      <c r="EC114" s="1138"/>
      <c r="ED114" s="1138"/>
      <c r="EE114" s="1138"/>
      <c r="EF114" s="1138"/>
      <c r="EG114" s="1138"/>
      <c r="EH114" s="1138"/>
      <c r="EI114" s="1138"/>
      <c r="EJ114" s="1138"/>
      <c r="EK114" s="1138"/>
      <c r="EL114" s="1138"/>
      <c r="EM114" s="1138"/>
      <c r="EN114" s="1138"/>
      <c r="EO114" s="1138"/>
      <c r="EP114" s="1138"/>
      <c r="EQ114" s="1138"/>
      <c r="ER114" s="1138"/>
      <c r="ES114" s="1138"/>
      <c r="ET114" s="1138"/>
      <c r="EU114" s="1138"/>
      <c r="EV114" s="1138"/>
      <c r="EW114" s="1138"/>
      <c r="EX114" s="1138"/>
      <c r="EY114" s="1138"/>
      <c r="EZ114" s="1138"/>
      <c r="FA114" s="1138"/>
      <c r="FB114" s="1138"/>
      <c r="FC114" s="1138"/>
      <c r="FD114" s="1138"/>
      <c r="FE114" s="1138"/>
      <c r="FF114" s="1138"/>
      <c r="FG114" s="1138"/>
      <c r="FH114" s="1138"/>
      <c r="FI114" s="1138"/>
      <c r="FJ114" s="1138"/>
      <c r="FK114" s="1138"/>
      <c r="FL114" s="1138"/>
      <c r="FM114" s="1138"/>
      <c r="FN114" s="1138"/>
      <c r="FO114" s="1138"/>
      <c r="FP114" s="1138"/>
      <c r="FQ114" s="1138"/>
      <c r="FR114" s="1138"/>
      <c r="FS114" s="1138"/>
      <c r="FT114" s="1138"/>
      <c r="FU114" s="1138"/>
      <c r="FV114" s="1138"/>
      <c r="FW114" s="1138"/>
      <c r="FX114" s="1138"/>
      <c r="FY114" s="1138"/>
      <c r="FZ114" s="1138"/>
      <c r="GA114" s="1138"/>
      <c r="GB114" s="1138"/>
      <c r="GC114" s="1138"/>
      <c r="GD114" s="1138"/>
      <c r="GE114" s="1138"/>
      <c r="GF114" s="1138"/>
      <c r="GG114" s="1138"/>
      <c r="GH114" s="1138"/>
      <c r="GI114" s="1138"/>
      <c r="GJ114" s="1138"/>
      <c r="GK114" s="1138"/>
      <c r="GL114" s="1138"/>
      <c r="GM114" s="1138"/>
      <c r="GN114" s="1138"/>
      <c r="GO114" s="1138"/>
      <c r="GP114" s="1138"/>
      <c r="GQ114" s="1138"/>
      <c r="GR114" s="1138"/>
      <c r="GS114" s="1138"/>
      <c r="GT114" s="1138"/>
      <c r="GU114" s="1138"/>
      <c r="GV114" s="1138"/>
      <c r="GW114" s="1138"/>
      <c r="GX114" s="1138"/>
      <c r="GY114" s="1138"/>
      <c r="GZ114" s="1138"/>
      <c r="HA114" s="1138"/>
      <c r="HB114" s="1138"/>
      <c r="HC114" s="1138"/>
      <c r="HD114" s="1138"/>
      <c r="HE114" s="1138"/>
      <c r="HF114" s="1138"/>
      <c r="HG114" s="1138"/>
      <c r="HH114" s="1138"/>
      <c r="HI114" s="1138"/>
      <c r="HJ114" s="1138"/>
      <c r="HK114" s="1138"/>
      <c r="HL114" s="1138"/>
      <c r="HM114" s="1138"/>
      <c r="HN114" s="1138"/>
      <c r="HO114" s="1138"/>
      <c r="HP114" s="1138"/>
      <c r="HQ114" s="1138"/>
      <c r="HR114" s="1138"/>
      <c r="HS114" s="1138"/>
      <c r="HT114" s="1138"/>
      <c r="HU114" s="1138"/>
      <c r="HV114" s="1138"/>
      <c r="HW114" s="1138"/>
      <c r="HX114" s="1138"/>
      <c r="HY114" s="1138"/>
      <c r="HZ114" s="1138"/>
      <c r="IA114" s="1138"/>
      <c r="IB114" s="1138"/>
      <c r="IC114" s="1138"/>
      <c r="ID114" s="1138"/>
      <c r="IE114" s="1138"/>
      <c r="IF114" s="1138"/>
      <c r="IG114" s="1138"/>
      <c r="IH114" s="1138"/>
      <c r="II114" s="1138"/>
      <c r="IJ114" s="1138"/>
      <c r="IK114" s="1138"/>
      <c r="IL114" s="1138"/>
      <c r="IM114" s="1138"/>
      <c r="IN114" s="1138"/>
      <c r="IO114" s="1138"/>
      <c r="IP114" s="1138"/>
      <c r="IQ114" s="1138"/>
      <c r="IR114" s="1138"/>
      <c r="IS114" s="1138"/>
      <c r="IT114" s="1138"/>
      <c r="IU114" s="1138"/>
      <c r="IV114" s="1138"/>
    </row>
    <row r="115" spans="1:256" ht="15.75">
      <c r="A115" s="1502" t="s">
        <v>303</v>
      </c>
      <c r="B115" s="1502"/>
      <c r="C115" s="1502"/>
      <c r="D115" s="1502"/>
      <c r="E115" s="1138"/>
      <c r="F115" s="1138"/>
      <c r="G115" s="1138"/>
      <c r="H115" s="1138"/>
      <c r="I115" s="1138"/>
      <c r="J115" s="1138"/>
      <c r="K115" s="1138"/>
      <c r="L115" s="1138"/>
      <c r="M115" s="1138"/>
      <c r="N115" s="1138"/>
      <c r="O115" s="1138"/>
      <c r="P115" s="1138"/>
      <c r="Q115" s="1138"/>
      <c r="R115" s="1138"/>
      <c r="S115" s="1138"/>
      <c r="T115" s="1138"/>
      <c r="U115" s="1138"/>
      <c r="V115" s="1138"/>
      <c r="W115" s="1138"/>
      <c r="X115" s="1138"/>
      <c r="Y115" s="1138"/>
      <c r="Z115" s="1138"/>
      <c r="AA115" s="1138"/>
      <c r="AB115" s="1138"/>
      <c r="AC115" s="1138"/>
      <c r="AD115" s="1138"/>
      <c r="AE115" s="1138"/>
      <c r="AF115" s="1138"/>
      <c r="AG115" s="1138"/>
      <c r="AH115" s="1138"/>
      <c r="AI115" s="1138"/>
      <c r="AJ115" s="1138"/>
      <c r="AK115" s="1138"/>
      <c r="AL115" s="1138"/>
      <c r="AM115" s="1138"/>
      <c r="AN115" s="1138"/>
      <c r="AO115" s="1138"/>
      <c r="AP115" s="1138"/>
      <c r="AQ115" s="1138"/>
      <c r="AR115" s="1138"/>
      <c r="AS115" s="1138"/>
      <c r="AT115" s="1138"/>
      <c r="AU115" s="1138"/>
      <c r="AV115" s="1138"/>
      <c r="AW115" s="1138"/>
      <c r="AX115" s="1138"/>
      <c r="AY115" s="1138"/>
      <c r="AZ115" s="1138"/>
      <c r="BA115" s="1138"/>
      <c r="BB115" s="1138"/>
      <c r="BC115" s="1138"/>
      <c r="BD115" s="1138"/>
      <c r="BE115" s="1138"/>
      <c r="BF115" s="1138"/>
      <c r="BG115" s="1138"/>
      <c r="BH115" s="1138"/>
      <c r="BI115" s="1138"/>
      <c r="BJ115" s="1138"/>
      <c r="BK115" s="1138"/>
      <c r="BL115" s="1138"/>
      <c r="BM115" s="1138"/>
      <c r="BN115" s="1138"/>
      <c r="BO115" s="1138"/>
      <c r="BP115" s="1138"/>
      <c r="BQ115" s="1138"/>
      <c r="BR115" s="1138"/>
      <c r="BS115" s="1138"/>
      <c r="BT115" s="1138"/>
      <c r="BU115" s="1138"/>
      <c r="BV115" s="1138"/>
      <c r="BW115" s="1138"/>
      <c r="BX115" s="1138"/>
      <c r="BY115" s="1138"/>
      <c r="BZ115" s="1138"/>
      <c r="CA115" s="1138"/>
      <c r="CB115" s="1138"/>
      <c r="CC115" s="1138"/>
      <c r="CD115" s="1138"/>
      <c r="CE115" s="1138"/>
      <c r="CF115" s="1138"/>
      <c r="CG115" s="1138"/>
      <c r="CH115" s="1138"/>
      <c r="CI115" s="1138"/>
      <c r="CJ115" s="1138"/>
      <c r="CK115" s="1138"/>
      <c r="CL115" s="1138"/>
      <c r="CM115" s="1138"/>
      <c r="CN115" s="1138"/>
      <c r="CO115" s="1138"/>
      <c r="CP115" s="1138"/>
      <c r="CQ115" s="1138"/>
      <c r="CR115" s="1138"/>
      <c r="CS115" s="1138"/>
      <c r="CT115" s="1138"/>
      <c r="CU115" s="1138"/>
      <c r="CV115" s="1138"/>
      <c r="CW115" s="1138"/>
      <c r="CX115" s="1138"/>
      <c r="CY115" s="1138"/>
      <c r="CZ115" s="1138"/>
      <c r="DA115" s="1138"/>
      <c r="DB115" s="1138"/>
      <c r="DC115" s="1138"/>
      <c r="DD115" s="1138"/>
      <c r="DE115" s="1138"/>
      <c r="DF115" s="1138"/>
      <c r="DG115" s="1138"/>
      <c r="DH115" s="1138"/>
      <c r="DI115" s="1138"/>
      <c r="DJ115" s="1138"/>
      <c r="DK115" s="1138"/>
      <c r="DL115" s="1138"/>
      <c r="DM115" s="1138"/>
      <c r="DN115" s="1138"/>
      <c r="DO115" s="1138"/>
      <c r="DP115" s="1138"/>
      <c r="DQ115" s="1138"/>
      <c r="DR115" s="1138"/>
      <c r="DS115" s="1138"/>
      <c r="DT115" s="1138"/>
      <c r="DU115" s="1138"/>
      <c r="DV115" s="1138"/>
      <c r="DW115" s="1138"/>
      <c r="DX115" s="1138"/>
      <c r="DY115" s="1138"/>
      <c r="DZ115" s="1138"/>
      <c r="EA115" s="1138"/>
      <c r="EB115" s="1138"/>
      <c r="EC115" s="1138"/>
      <c r="ED115" s="1138"/>
      <c r="EE115" s="1138"/>
      <c r="EF115" s="1138"/>
      <c r="EG115" s="1138"/>
      <c r="EH115" s="1138"/>
      <c r="EI115" s="1138"/>
      <c r="EJ115" s="1138"/>
      <c r="EK115" s="1138"/>
      <c r="EL115" s="1138"/>
      <c r="EM115" s="1138"/>
      <c r="EN115" s="1138"/>
      <c r="EO115" s="1138"/>
      <c r="EP115" s="1138"/>
      <c r="EQ115" s="1138"/>
      <c r="ER115" s="1138"/>
      <c r="ES115" s="1138"/>
      <c r="ET115" s="1138"/>
      <c r="EU115" s="1138"/>
      <c r="EV115" s="1138"/>
      <c r="EW115" s="1138"/>
      <c r="EX115" s="1138"/>
      <c r="EY115" s="1138"/>
      <c r="EZ115" s="1138"/>
      <c r="FA115" s="1138"/>
      <c r="FB115" s="1138"/>
      <c r="FC115" s="1138"/>
      <c r="FD115" s="1138"/>
      <c r="FE115" s="1138"/>
      <c r="FF115" s="1138"/>
      <c r="FG115" s="1138"/>
      <c r="FH115" s="1138"/>
      <c r="FI115" s="1138"/>
      <c r="FJ115" s="1138"/>
      <c r="FK115" s="1138"/>
      <c r="FL115" s="1138"/>
      <c r="FM115" s="1138"/>
      <c r="FN115" s="1138"/>
      <c r="FO115" s="1138"/>
      <c r="FP115" s="1138"/>
      <c r="FQ115" s="1138"/>
      <c r="FR115" s="1138"/>
      <c r="FS115" s="1138"/>
      <c r="FT115" s="1138"/>
      <c r="FU115" s="1138"/>
      <c r="FV115" s="1138"/>
      <c r="FW115" s="1138"/>
      <c r="FX115" s="1138"/>
      <c r="FY115" s="1138"/>
      <c r="FZ115" s="1138"/>
      <c r="GA115" s="1138"/>
      <c r="GB115" s="1138"/>
      <c r="GC115" s="1138"/>
      <c r="GD115" s="1138"/>
      <c r="GE115" s="1138"/>
      <c r="GF115" s="1138"/>
      <c r="GG115" s="1138"/>
      <c r="GH115" s="1138"/>
      <c r="GI115" s="1138"/>
      <c r="GJ115" s="1138"/>
      <c r="GK115" s="1138"/>
      <c r="GL115" s="1138"/>
      <c r="GM115" s="1138"/>
      <c r="GN115" s="1138"/>
      <c r="GO115" s="1138"/>
      <c r="GP115" s="1138"/>
      <c r="GQ115" s="1138"/>
      <c r="GR115" s="1138"/>
      <c r="GS115" s="1138"/>
      <c r="GT115" s="1138"/>
      <c r="GU115" s="1138"/>
      <c r="GV115" s="1138"/>
      <c r="GW115" s="1138"/>
      <c r="GX115" s="1138"/>
      <c r="GY115" s="1138"/>
      <c r="GZ115" s="1138"/>
      <c r="HA115" s="1138"/>
      <c r="HB115" s="1138"/>
      <c r="HC115" s="1138"/>
      <c r="HD115" s="1138"/>
      <c r="HE115" s="1138"/>
      <c r="HF115" s="1138"/>
      <c r="HG115" s="1138"/>
      <c r="HH115" s="1138"/>
      <c r="HI115" s="1138"/>
      <c r="HJ115" s="1138"/>
      <c r="HK115" s="1138"/>
      <c r="HL115" s="1138"/>
      <c r="HM115" s="1138"/>
      <c r="HN115" s="1138"/>
      <c r="HO115" s="1138"/>
      <c r="HP115" s="1138"/>
      <c r="HQ115" s="1138"/>
      <c r="HR115" s="1138"/>
      <c r="HS115" s="1138"/>
      <c r="HT115" s="1138"/>
      <c r="HU115" s="1138"/>
      <c r="HV115" s="1138"/>
      <c r="HW115" s="1138"/>
      <c r="HX115" s="1138"/>
      <c r="HY115" s="1138"/>
      <c r="HZ115" s="1138"/>
      <c r="IA115" s="1138"/>
      <c r="IB115" s="1138"/>
      <c r="IC115" s="1138"/>
      <c r="ID115" s="1138"/>
      <c r="IE115" s="1138"/>
      <c r="IF115" s="1138"/>
      <c r="IG115" s="1138"/>
      <c r="IH115" s="1138"/>
      <c r="II115" s="1138"/>
      <c r="IJ115" s="1138"/>
      <c r="IK115" s="1138"/>
      <c r="IL115" s="1138"/>
      <c r="IM115" s="1138"/>
      <c r="IN115" s="1138"/>
      <c r="IO115" s="1138"/>
      <c r="IP115" s="1138"/>
      <c r="IQ115" s="1138"/>
      <c r="IR115" s="1138"/>
      <c r="IS115" s="1138"/>
      <c r="IT115" s="1138"/>
      <c r="IU115" s="1138"/>
      <c r="IV115" s="1138"/>
    </row>
    <row r="116" spans="1:256">
      <c r="A116" s="1138"/>
      <c r="B116" s="1138"/>
      <c r="C116" s="1138"/>
      <c r="D116" s="1138"/>
      <c r="E116" s="1138"/>
      <c r="F116" s="1138"/>
      <c r="G116" s="1138"/>
      <c r="H116" s="1138"/>
      <c r="I116" s="1138"/>
      <c r="J116" s="1138"/>
      <c r="K116" s="1138"/>
      <c r="L116" s="1138"/>
      <c r="M116" s="1138"/>
      <c r="N116" s="1138"/>
      <c r="O116" s="1138"/>
      <c r="P116" s="1138"/>
      <c r="Q116" s="1138"/>
      <c r="R116" s="1138"/>
      <c r="S116" s="1138"/>
      <c r="T116" s="1138"/>
      <c r="U116" s="1138"/>
      <c r="V116" s="1138"/>
      <c r="W116" s="1138"/>
      <c r="X116" s="1138"/>
      <c r="Y116" s="1138"/>
      <c r="Z116" s="1138"/>
      <c r="AA116" s="1138"/>
      <c r="AB116" s="1138"/>
      <c r="AC116" s="1138"/>
      <c r="AD116" s="1138"/>
      <c r="AE116" s="1138"/>
      <c r="AF116" s="1138"/>
      <c r="AG116" s="1138"/>
      <c r="AH116" s="1138"/>
      <c r="AI116" s="1138"/>
      <c r="AJ116" s="1138"/>
      <c r="AK116" s="1138"/>
      <c r="AL116" s="1138"/>
      <c r="AM116" s="1138"/>
      <c r="AN116" s="1138"/>
      <c r="AO116" s="1138"/>
      <c r="AP116" s="1138"/>
      <c r="AQ116" s="1138"/>
      <c r="AR116" s="1138"/>
      <c r="AS116" s="1138"/>
      <c r="AT116" s="1138"/>
      <c r="AU116" s="1138"/>
      <c r="AV116" s="1138"/>
      <c r="AW116" s="1138"/>
      <c r="AX116" s="1138"/>
      <c r="AY116" s="1138"/>
      <c r="AZ116" s="1138"/>
      <c r="BA116" s="1138"/>
      <c r="BB116" s="1138"/>
      <c r="BC116" s="1138"/>
      <c r="BD116" s="1138"/>
      <c r="BE116" s="1138"/>
      <c r="BF116" s="1138"/>
      <c r="BG116" s="1138"/>
      <c r="BH116" s="1138"/>
      <c r="BI116" s="1138"/>
      <c r="BJ116" s="1138"/>
      <c r="BK116" s="1138"/>
      <c r="BL116" s="1138"/>
      <c r="BM116" s="1138"/>
      <c r="BN116" s="1138"/>
      <c r="BO116" s="1138"/>
      <c r="BP116" s="1138"/>
      <c r="BQ116" s="1138"/>
      <c r="BR116" s="1138"/>
      <c r="BS116" s="1138"/>
      <c r="BT116" s="1138"/>
      <c r="BU116" s="1138"/>
      <c r="BV116" s="1138"/>
      <c r="BW116" s="1138"/>
      <c r="BX116" s="1138"/>
      <c r="BY116" s="1138"/>
      <c r="BZ116" s="1138"/>
      <c r="CA116" s="1138"/>
      <c r="CB116" s="1138"/>
      <c r="CC116" s="1138"/>
      <c r="CD116" s="1138"/>
      <c r="CE116" s="1138"/>
      <c r="CF116" s="1138"/>
      <c r="CG116" s="1138"/>
      <c r="CH116" s="1138"/>
      <c r="CI116" s="1138"/>
      <c r="CJ116" s="1138"/>
      <c r="CK116" s="1138"/>
      <c r="CL116" s="1138"/>
      <c r="CM116" s="1138"/>
      <c r="CN116" s="1138"/>
      <c r="CO116" s="1138"/>
      <c r="CP116" s="1138"/>
      <c r="CQ116" s="1138"/>
      <c r="CR116" s="1138"/>
      <c r="CS116" s="1138"/>
      <c r="CT116" s="1138"/>
      <c r="CU116" s="1138"/>
      <c r="CV116" s="1138"/>
      <c r="CW116" s="1138"/>
      <c r="CX116" s="1138"/>
      <c r="CY116" s="1138"/>
      <c r="CZ116" s="1138"/>
      <c r="DA116" s="1138"/>
      <c r="DB116" s="1138"/>
      <c r="DC116" s="1138"/>
      <c r="DD116" s="1138"/>
      <c r="DE116" s="1138"/>
      <c r="DF116" s="1138"/>
      <c r="DG116" s="1138"/>
      <c r="DH116" s="1138"/>
      <c r="DI116" s="1138"/>
      <c r="DJ116" s="1138"/>
      <c r="DK116" s="1138"/>
      <c r="DL116" s="1138"/>
      <c r="DM116" s="1138"/>
      <c r="DN116" s="1138"/>
      <c r="DO116" s="1138"/>
      <c r="DP116" s="1138"/>
      <c r="DQ116" s="1138"/>
      <c r="DR116" s="1138"/>
      <c r="DS116" s="1138"/>
      <c r="DT116" s="1138"/>
      <c r="DU116" s="1138"/>
      <c r="DV116" s="1138"/>
      <c r="DW116" s="1138"/>
      <c r="DX116" s="1138"/>
      <c r="DY116" s="1138"/>
      <c r="DZ116" s="1138"/>
      <c r="EA116" s="1138"/>
      <c r="EB116" s="1138"/>
      <c r="EC116" s="1138"/>
      <c r="ED116" s="1138"/>
      <c r="EE116" s="1138"/>
      <c r="EF116" s="1138"/>
      <c r="EG116" s="1138"/>
      <c r="EH116" s="1138"/>
      <c r="EI116" s="1138"/>
      <c r="EJ116" s="1138"/>
      <c r="EK116" s="1138"/>
      <c r="EL116" s="1138"/>
      <c r="EM116" s="1138"/>
      <c r="EN116" s="1138"/>
      <c r="EO116" s="1138"/>
      <c r="EP116" s="1138"/>
      <c r="EQ116" s="1138"/>
      <c r="ER116" s="1138"/>
      <c r="ES116" s="1138"/>
      <c r="ET116" s="1138"/>
      <c r="EU116" s="1138"/>
      <c r="EV116" s="1138"/>
      <c r="EW116" s="1138"/>
      <c r="EX116" s="1138"/>
      <c r="EY116" s="1138"/>
      <c r="EZ116" s="1138"/>
      <c r="FA116" s="1138"/>
      <c r="FB116" s="1138"/>
      <c r="FC116" s="1138"/>
      <c r="FD116" s="1138"/>
      <c r="FE116" s="1138"/>
      <c r="FF116" s="1138"/>
      <c r="FG116" s="1138"/>
      <c r="FH116" s="1138"/>
      <c r="FI116" s="1138"/>
      <c r="FJ116" s="1138"/>
      <c r="FK116" s="1138"/>
      <c r="FL116" s="1138"/>
      <c r="FM116" s="1138"/>
      <c r="FN116" s="1138"/>
      <c r="FO116" s="1138"/>
      <c r="FP116" s="1138"/>
      <c r="FQ116" s="1138"/>
      <c r="FR116" s="1138"/>
      <c r="FS116" s="1138"/>
      <c r="FT116" s="1138"/>
      <c r="FU116" s="1138"/>
      <c r="FV116" s="1138"/>
      <c r="FW116" s="1138"/>
      <c r="FX116" s="1138"/>
      <c r="FY116" s="1138"/>
      <c r="FZ116" s="1138"/>
      <c r="GA116" s="1138"/>
      <c r="GB116" s="1138"/>
      <c r="GC116" s="1138"/>
      <c r="GD116" s="1138"/>
      <c r="GE116" s="1138"/>
      <c r="GF116" s="1138"/>
      <c r="GG116" s="1138"/>
      <c r="GH116" s="1138"/>
      <c r="GI116" s="1138"/>
      <c r="GJ116" s="1138"/>
      <c r="GK116" s="1138"/>
      <c r="GL116" s="1138"/>
      <c r="GM116" s="1138"/>
      <c r="GN116" s="1138"/>
      <c r="GO116" s="1138"/>
      <c r="GP116" s="1138"/>
      <c r="GQ116" s="1138"/>
      <c r="GR116" s="1138"/>
      <c r="GS116" s="1138"/>
      <c r="GT116" s="1138"/>
      <c r="GU116" s="1138"/>
      <c r="GV116" s="1138"/>
      <c r="GW116" s="1138"/>
      <c r="GX116" s="1138"/>
      <c r="GY116" s="1138"/>
      <c r="GZ116" s="1138"/>
      <c r="HA116" s="1138"/>
      <c r="HB116" s="1138"/>
      <c r="HC116" s="1138"/>
      <c r="HD116" s="1138"/>
      <c r="HE116" s="1138"/>
      <c r="HF116" s="1138"/>
      <c r="HG116" s="1138"/>
      <c r="HH116" s="1138"/>
      <c r="HI116" s="1138"/>
      <c r="HJ116" s="1138"/>
      <c r="HK116" s="1138"/>
      <c r="HL116" s="1138"/>
      <c r="HM116" s="1138"/>
      <c r="HN116" s="1138"/>
      <c r="HO116" s="1138"/>
      <c r="HP116" s="1138"/>
      <c r="HQ116" s="1138"/>
      <c r="HR116" s="1138"/>
      <c r="HS116" s="1138"/>
      <c r="HT116" s="1138"/>
      <c r="HU116" s="1138"/>
      <c r="HV116" s="1138"/>
      <c r="HW116" s="1138"/>
      <c r="HX116" s="1138"/>
      <c r="HY116" s="1138"/>
      <c r="HZ116" s="1138"/>
      <c r="IA116" s="1138"/>
      <c r="IB116" s="1138"/>
      <c r="IC116" s="1138"/>
      <c r="ID116" s="1138"/>
      <c r="IE116" s="1138"/>
      <c r="IF116" s="1138"/>
      <c r="IG116" s="1138"/>
      <c r="IH116" s="1138"/>
      <c r="II116" s="1138"/>
      <c r="IJ116" s="1138"/>
      <c r="IK116" s="1138"/>
      <c r="IL116" s="1138"/>
      <c r="IM116" s="1138"/>
      <c r="IN116" s="1138"/>
      <c r="IO116" s="1138"/>
      <c r="IP116" s="1138"/>
      <c r="IQ116" s="1138"/>
      <c r="IR116" s="1138"/>
      <c r="IS116" s="1138"/>
      <c r="IT116" s="1138"/>
      <c r="IU116" s="1138"/>
      <c r="IV116" s="1138"/>
    </row>
    <row r="117" spans="1:256">
      <c r="A117" s="1138" t="s">
        <v>304</v>
      </c>
      <c r="B117" s="1138" t="s">
        <v>803</v>
      </c>
      <c r="C117" s="428">
        <f>C183</f>
        <v>0</v>
      </c>
      <c r="D117" s="428"/>
      <c r="E117" s="1138"/>
      <c r="F117" s="1138"/>
      <c r="G117" s="1138"/>
      <c r="H117" s="1138"/>
      <c r="I117" s="1138"/>
      <c r="J117" s="1138"/>
      <c r="K117" s="1138"/>
      <c r="L117" s="1138"/>
      <c r="M117" s="1138"/>
      <c r="N117" s="1138"/>
      <c r="O117" s="1138"/>
      <c r="P117" s="1138"/>
      <c r="Q117" s="1138"/>
      <c r="R117" s="1138"/>
      <c r="S117" s="1138"/>
      <c r="T117" s="1138"/>
      <c r="U117" s="1138"/>
      <c r="V117" s="1138"/>
      <c r="W117" s="1138"/>
      <c r="X117" s="1138"/>
      <c r="Y117" s="1138"/>
      <c r="Z117" s="1138"/>
      <c r="AA117" s="1138"/>
      <c r="AB117" s="1138"/>
      <c r="AC117" s="1138"/>
      <c r="AD117" s="1138"/>
      <c r="AE117" s="1138"/>
      <c r="AF117" s="1138"/>
      <c r="AG117" s="1138"/>
      <c r="AH117" s="1138"/>
      <c r="AI117" s="1138"/>
      <c r="AJ117" s="1138"/>
      <c r="AK117" s="1138"/>
      <c r="AL117" s="1138"/>
      <c r="AM117" s="1138"/>
      <c r="AN117" s="1138"/>
      <c r="AO117" s="1138"/>
      <c r="AP117" s="1138"/>
      <c r="AQ117" s="1138"/>
      <c r="AR117" s="1138"/>
      <c r="AS117" s="1138"/>
      <c r="AT117" s="1138"/>
      <c r="AU117" s="1138"/>
      <c r="AV117" s="1138"/>
      <c r="AW117" s="1138"/>
      <c r="AX117" s="1138"/>
      <c r="AY117" s="1138"/>
      <c r="AZ117" s="1138"/>
      <c r="BA117" s="1138"/>
      <c r="BB117" s="1138"/>
      <c r="BC117" s="1138"/>
      <c r="BD117" s="1138"/>
      <c r="BE117" s="1138"/>
      <c r="BF117" s="1138"/>
      <c r="BG117" s="1138"/>
      <c r="BH117" s="1138"/>
      <c r="BI117" s="1138"/>
      <c r="BJ117" s="1138"/>
      <c r="BK117" s="1138"/>
      <c r="BL117" s="1138"/>
      <c r="BM117" s="1138"/>
      <c r="BN117" s="1138"/>
      <c r="BO117" s="1138"/>
      <c r="BP117" s="1138"/>
      <c r="BQ117" s="1138"/>
      <c r="BR117" s="1138"/>
      <c r="BS117" s="1138"/>
      <c r="BT117" s="1138"/>
      <c r="BU117" s="1138"/>
      <c r="BV117" s="1138"/>
      <c r="BW117" s="1138"/>
      <c r="BX117" s="1138"/>
      <c r="BY117" s="1138"/>
      <c r="BZ117" s="1138"/>
      <c r="CA117" s="1138"/>
      <c r="CB117" s="1138"/>
      <c r="CC117" s="1138"/>
      <c r="CD117" s="1138"/>
      <c r="CE117" s="1138"/>
      <c r="CF117" s="1138"/>
      <c r="CG117" s="1138"/>
      <c r="CH117" s="1138"/>
      <c r="CI117" s="1138"/>
      <c r="CJ117" s="1138"/>
      <c r="CK117" s="1138"/>
      <c r="CL117" s="1138"/>
      <c r="CM117" s="1138"/>
      <c r="CN117" s="1138"/>
      <c r="CO117" s="1138"/>
      <c r="CP117" s="1138"/>
      <c r="CQ117" s="1138"/>
      <c r="CR117" s="1138"/>
      <c r="CS117" s="1138"/>
      <c r="CT117" s="1138"/>
      <c r="CU117" s="1138"/>
      <c r="CV117" s="1138"/>
      <c r="CW117" s="1138"/>
      <c r="CX117" s="1138"/>
      <c r="CY117" s="1138"/>
      <c r="CZ117" s="1138"/>
      <c r="DA117" s="1138"/>
      <c r="DB117" s="1138"/>
      <c r="DC117" s="1138"/>
      <c r="DD117" s="1138"/>
      <c r="DE117" s="1138"/>
      <c r="DF117" s="1138"/>
      <c r="DG117" s="1138"/>
      <c r="DH117" s="1138"/>
      <c r="DI117" s="1138"/>
      <c r="DJ117" s="1138"/>
      <c r="DK117" s="1138"/>
      <c r="DL117" s="1138"/>
      <c r="DM117" s="1138"/>
      <c r="DN117" s="1138"/>
      <c r="DO117" s="1138"/>
      <c r="DP117" s="1138"/>
      <c r="DQ117" s="1138"/>
      <c r="DR117" s="1138"/>
      <c r="DS117" s="1138"/>
      <c r="DT117" s="1138"/>
      <c r="DU117" s="1138"/>
      <c r="DV117" s="1138"/>
      <c r="DW117" s="1138"/>
      <c r="DX117" s="1138"/>
      <c r="DY117" s="1138"/>
      <c r="DZ117" s="1138"/>
      <c r="EA117" s="1138"/>
      <c r="EB117" s="1138"/>
      <c r="EC117" s="1138"/>
      <c r="ED117" s="1138"/>
      <c r="EE117" s="1138"/>
      <c r="EF117" s="1138"/>
      <c r="EG117" s="1138"/>
      <c r="EH117" s="1138"/>
      <c r="EI117" s="1138"/>
      <c r="EJ117" s="1138"/>
      <c r="EK117" s="1138"/>
      <c r="EL117" s="1138"/>
      <c r="EM117" s="1138"/>
      <c r="EN117" s="1138"/>
      <c r="EO117" s="1138"/>
      <c r="EP117" s="1138"/>
      <c r="EQ117" s="1138"/>
      <c r="ER117" s="1138"/>
      <c r="ES117" s="1138"/>
      <c r="ET117" s="1138"/>
      <c r="EU117" s="1138"/>
      <c r="EV117" s="1138"/>
      <c r="EW117" s="1138"/>
      <c r="EX117" s="1138"/>
      <c r="EY117" s="1138"/>
      <c r="EZ117" s="1138"/>
      <c r="FA117" s="1138"/>
      <c r="FB117" s="1138"/>
      <c r="FC117" s="1138"/>
      <c r="FD117" s="1138"/>
      <c r="FE117" s="1138"/>
      <c r="FF117" s="1138"/>
      <c r="FG117" s="1138"/>
      <c r="FH117" s="1138"/>
      <c r="FI117" s="1138"/>
      <c r="FJ117" s="1138"/>
      <c r="FK117" s="1138"/>
      <c r="FL117" s="1138"/>
      <c r="FM117" s="1138"/>
      <c r="FN117" s="1138"/>
      <c r="FO117" s="1138"/>
      <c r="FP117" s="1138"/>
      <c r="FQ117" s="1138"/>
      <c r="FR117" s="1138"/>
      <c r="FS117" s="1138"/>
      <c r="FT117" s="1138"/>
      <c r="FU117" s="1138"/>
      <c r="FV117" s="1138"/>
      <c r="FW117" s="1138"/>
      <c r="FX117" s="1138"/>
      <c r="FY117" s="1138"/>
      <c r="FZ117" s="1138"/>
      <c r="GA117" s="1138"/>
      <c r="GB117" s="1138"/>
      <c r="GC117" s="1138"/>
      <c r="GD117" s="1138"/>
      <c r="GE117" s="1138"/>
      <c r="GF117" s="1138"/>
      <c r="GG117" s="1138"/>
      <c r="GH117" s="1138"/>
      <c r="GI117" s="1138"/>
      <c r="GJ117" s="1138"/>
      <c r="GK117" s="1138"/>
      <c r="GL117" s="1138"/>
      <c r="GM117" s="1138"/>
      <c r="GN117" s="1138"/>
      <c r="GO117" s="1138"/>
      <c r="GP117" s="1138"/>
      <c r="GQ117" s="1138"/>
      <c r="GR117" s="1138"/>
      <c r="GS117" s="1138"/>
      <c r="GT117" s="1138"/>
      <c r="GU117" s="1138"/>
      <c r="GV117" s="1138"/>
      <c r="GW117" s="1138"/>
      <c r="GX117" s="1138"/>
      <c r="GY117" s="1138"/>
      <c r="GZ117" s="1138"/>
      <c r="HA117" s="1138"/>
      <c r="HB117" s="1138"/>
      <c r="HC117" s="1138"/>
      <c r="HD117" s="1138"/>
      <c r="HE117" s="1138"/>
      <c r="HF117" s="1138"/>
      <c r="HG117" s="1138"/>
      <c r="HH117" s="1138"/>
      <c r="HI117" s="1138"/>
      <c r="HJ117" s="1138"/>
      <c r="HK117" s="1138"/>
      <c r="HL117" s="1138"/>
      <c r="HM117" s="1138"/>
      <c r="HN117" s="1138"/>
      <c r="HO117" s="1138"/>
      <c r="HP117" s="1138"/>
      <c r="HQ117" s="1138"/>
      <c r="HR117" s="1138"/>
      <c r="HS117" s="1138"/>
      <c r="HT117" s="1138"/>
      <c r="HU117" s="1138"/>
      <c r="HV117" s="1138"/>
      <c r="HW117" s="1138"/>
      <c r="HX117" s="1138"/>
      <c r="HY117" s="1138"/>
      <c r="HZ117" s="1138"/>
      <c r="IA117" s="1138"/>
      <c r="IB117" s="1138"/>
      <c r="IC117" s="1138"/>
      <c r="ID117" s="1138"/>
      <c r="IE117" s="1138"/>
      <c r="IF117" s="1138"/>
      <c r="IG117" s="1138"/>
      <c r="IH117" s="1138"/>
      <c r="II117" s="1138"/>
      <c r="IJ117" s="1138"/>
      <c r="IK117" s="1138"/>
      <c r="IL117" s="1138"/>
      <c r="IM117" s="1138"/>
      <c r="IN117" s="1138"/>
      <c r="IO117" s="1138"/>
      <c r="IP117" s="1138"/>
      <c r="IQ117" s="1138"/>
      <c r="IR117" s="1138"/>
      <c r="IS117" s="1138"/>
      <c r="IT117" s="1138"/>
      <c r="IU117" s="1138"/>
      <c r="IV117" s="1138"/>
    </row>
    <row r="118" spans="1:256">
      <c r="A118" s="1138"/>
      <c r="B118" s="1138"/>
      <c r="C118" s="428"/>
      <c r="D118" s="428"/>
      <c r="E118" s="1138"/>
      <c r="F118" s="1138"/>
      <c r="G118" s="1138"/>
      <c r="H118" s="1138"/>
      <c r="I118" s="1138"/>
      <c r="J118" s="1138"/>
      <c r="K118" s="1138"/>
      <c r="L118" s="1138"/>
      <c r="M118" s="1138"/>
      <c r="N118" s="1138"/>
      <c r="O118" s="1138"/>
      <c r="P118" s="1138"/>
      <c r="Q118" s="1138"/>
      <c r="R118" s="1138"/>
      <c r="S118" s="1138"/>
      <c r="T118" s="1138"/>
      <c r="U118" s="1138"/>
      <c r="V118" s="1138"/>
      <c r="W118" s="1138"/>
      <c r="X118" s="1138"/>
      <c r="Y118" s="1138"/>
      <c r="Z118" s="1138"/>
      <c r="AA118" s="1138"/>
      <c r="AB118" s="1138"/>
      <c r="AC118" s="1138"/>
      <c r="AD118" s="1138"/>
      <c r="AE118" s="1138"/>
      <c r="AF118" s="1138"/>
      <c r="AG118" s="1138"/>
      <c r="AH118" s="1138"/>
      <c r="AI118" s="1138"/>
      <c r="AJ118" s="1138"/>
      <c r="AK118" s="1138"/>
      <c r="AL118" s="1138"/>
      <c r="AM118" s="1138"/>
      <c r="AN118" s="1138"/>
      <c r="AO118" s="1138"/>
      <c r="AP118" s="1138"/>
      <c r="AQ118" s="1138"/>
      <c r="AR118" s="1138"/>
      <c r="AS118" s="1138"/>
      <c r="AT118" s="1138"/>
      <c r="AU118" s="1138"/>
      <c r="AV118" s="1138"/>
      <c r="AW118" s="1138"/>
      <c r="AX118" s="1138"/>
      <c r="AY118" s="1138"/>
      <c r="AZ118" s="1138"/>
      <c r="BA118" s="1138"/>
      <c r="BB118" s="1138"/>
      <c r="BC118" s="1138"/>
      <c r="BD118" s="1138"/>
      <c r="BE118" s="1138"/>
      <c r="BF118" s="1138"/>
      <c r="BG118" s="1138"/>
      <c r="BH118" s="1138"/>
      <c r="BI118" s="1138"/>
      <c r="BJ118" s="1138"/>
      <c r="BK118" s="1138"/>
      <c r="BL118" s="1138"/>
      <c r="BM118" s="1138"/>
      <c r="BN118" s="1138"/>
      <c r="BO118" s="1138"/>
      <c r="BP118" s="1138"/>
      <c r="BQ118" s="1138"/>
      <c r="BR118" s="1138"/>
      <c r="BS118" s="1138"/>
      <c r="BT118" s="1138"/>
      <c r="BU118" s="1138"/>
      <c r="BV118" s="1138"/>
      <c r="BW118" s="1138"/>
      <c r="BX118" s="1138"/>
      <c r="BY118" s="1138"/>
      <c r="BZ118" s="1138"/>
      <c r="CA118" s="1138"/>
      <c r="CB118" s="1138"/>
      <c r="CC118" s="1138"/>
      <c r="CD118" s="1138"/>
      <c r="CE118" s="1138"/>
      <c r="CF118" s="1138"/>
      <c r="CG118" s="1138"/>
      <c r="CH118" s="1138"/>
      <c r="CI118" s="1138"/>
      <c r="CJ118" s="1138"/>
      <c r="CK118" s="1138"/>
      <c r="CL118" s="1138"/>
      <c r="CM118" s="1138"/>
      <c r="CN118" s="1138"/>
      <c r="CO118" s="1138"/>
      <c r="CP118" s="1138"/>
      <c r="CQ118" s="1138"/>
      <c r="CR118" s="1138"/>
      <c r="CS118" s="1138"/>
      <c r="CT118" s="1138"/>
      <c r="CU118" s="1138"/>
      <c r="CV118" s="1138"/>
      <c r="CW118" s="1138"/>
      <c r="CX118" s="1138"/>
      <c r="CY118" s="1138"/>
      <c r="CZ118" s="1138"/>
      <c r="DA118" s="1138"/>
      <c r="DB118" s="1138"/>
      <c r="DC118" s="1138"/>
      <c r="DD118" s="1138"/>
      <c r="DE118" s="1138"/>
      <c r="DF118" s="1138"/>
      <c r="DG118" s="1138"/>
      <c r="DH118" s="1138"/>
      <c r="DI118" s="1138"/>
      <c r="DJ118" s="1138"/>
      <c r="DK118" s="1138"/>
      <c r="DL118" s="1138"/>
      <c r="DM118" s="1138"/>
      <c r="DN118" s="1138"/>
      <c r="DO118" s="1138"/>
      <c r="DP118" s="1138"/>
      <c r="DQ118" s="1138"/>
      <c r="DR118" s="1138"/>
      <c r="DS118" s="1138"/>
      <c r="DT118" s="1138"/>
      <c r="DU118" s="1138"/>
      <c r="DV118" s="1138"/>
      <c r="DW118" s="1138"/>
      <c r="DX118" s="1138"/>
      <c r="DY118" s="1138"/>
      <c r="DZ118" s="1138"/>
      <c r="EA118" s="1138"/>
      <c r="EB118" s="1138"/>
      <c r="EC118" s="1138"/>
      <c r="ED118" s="1138"/>
      <c r="EE118" s="1138"/>
      <c r="EF118" s="1138"/>
      <c r="EG118" s="1138"/>
      <c r="EH118" s="1138"/>
      <c r="EI118" s="1138"/>
      <c r="EJ118" s="1138"/>
      <c r="EK118" s="1138"/>
      <c r="EL118" s="1138"/>
      <c r="EM118" s="1138"/>
      <c r="EN118" s="1138"/>
      <c r="EO118" s="1138"/>
      <c r="EP118" s="1138"/>
      <c r="EQ118" s="1138"/>
      <c r="ER118" s="1138"/>
      <c r="ES118" s="1138"/>
      <c r="ET118" s="1138"/>
      <c r="EU118" s="1138"/>
      <c r="EV118" s="1138"/>
      <c r="EW118" s="1138"/>
      <c r="EX118" s="1138"/>
      <c r="EY118" s="1138"/>
      <c r="EZ118" s="1138"/>
      <c r="FA118" s="1138"/>
      <c r="FB118" s="1138"/>
      <c r="FC118" s="1138"/>
      <c r="FD118" s="1138"/>
      <c r="FE118" s="1138"/>
      <c r="FF118" s="1138"/>
      <c r="FG118" s="1138"/>
      <c r="FH118" s="1138"/>
      <c r="FI118" s="1138"/>
      <c r="FJ118" s="1138"/>
      <c r="FK118" s="1138"/>
      <c r="FL118" s="1138"/>
      <c r="FM118" s="1138"/>
      <c r="FN118" s="1138"/>
      <c r="FO118" s="1138"/>
      <c r="FP118" s="1138"/>
      <c r="FQ118" s="1138"/>
      <c r="FR118" s="1138"/>
      <c r="FS118" s="1138"/>
      <c r="FT118" s="1138"/>
      <c r="FU118" s="1138"/>
      <c r="FV118" s="1138"/>
      <c r="FW118" s="1138"/>
      <c r="FX118" s="1138"/>
      <c r="FY118" s="1138"/>
      <c r="FZ118" s="1138"/>
      <c r="GA118" s="1138"/>
      <c r="GB118" s="1138"/>
      <c r="GC118" s="1138"/>
      <c r="GD118" s="1138"/>
      <c r="GE118" s="1138"/>
      <c r="GF118" s="1138"/>
      <c r="GG118" s="1138"/>
      <c r="GH118" s="1138"/>
      <c r="GI118" s="1138"/>
      <c r="GJ118" s="1138"/>
      <c r="GK118" s="1138"/>
      <c r="GL118" s="1138"/>
      <c r="GM118" s="1138"/>
      <c r="GN118" s="1138"/>
      <c r="GO118" s="1138"/>
      <c r="GP118" s="1138"/>
      <c r="GQ118" s="1138"/>
      <c r="GR118" s="1138"/>
      <c r="GS118" s="1138"/>
      <c r="GT118" s="1138"/>
      <c r="GU118" s="1138"/>
      <c r="GV118" s="1138"/>
      <c r="GW118" s="1138"/>
      <c r="GX118" s="1138"/>
      <c r="GY118" s="1138"/>
      <c r="GZ118" s="1138"/>
      <c r="HA118" s="1138"/>
      <c r="HB118" s="1138"/>
      <c r="HC118" s="1138"/>
      <c r="HD118" s="1138"/>
      <c r="HE118" s="1138"/>
      <c r="HF118" s="1138"/>
      <c r="HG118" s="1138"/>
      <c r="HH118" s="1138"/>
      <c r="HI118" s="1138"/>
      <c r="HJ118" s="1138"/>
      <c r="HK118" s="1138"/>
      <c r="HL118" s="1138"/>
      <c r="HM118" s="1138"/>
      <c r="HN118" s="1138"/>
      <c r="HO118" s="1138"/>
      <c r="HP118" s="1138"/>
      <c r="HQ118" s="1138"/>
      <c r="HR118" s="1138"/>
      <c r="HS118" s="1138"/>
      <c r="HT118" s="1138"/>
      <c r="HU118" s="1138"/>
      <c r="HV118" s="1138"/>
      <c r="HW118" s="1138"/>
      <c r="HX118" s="1138"/>
      <c r="HY118" s="1138"/>
      <c r="HZ118" s="1138"/>
      <c r="IA118" s="1138"/>
      <c r="IB118" s="1138"/>
      <c r="IC118" s="1138"/>
      <c r="ID118" s="1138"/>
      <c r="IE118" s="1138"/>
      <c r="IF118" s="1138"/>
      <c r="IG118" s="1138"/>
      <c r="IH118" s="1138"/>
      <c r="II118" s="1138"/>
      <c r="IJ118" s="1138"/>
      <c r="IK118" s="1138"/>
      <c r="IL118" s="1138"/>
      <c r="IM118" s="1138"/>
      <c r="IN118" s="1138"/>
      <c r="IO118" s="1138"/>
      <c r="IP118" s="1138"/>
      <c r="IQ118" s="1138"/>
      <c r="IR118" s="1138"/>
      <c r="IS118" s="1138"/>
      <c r="IT118" s="1138"/>
      <c r="IU118" s="1138"/>
      <c r="IV118" s="1138"/>
    </row>
    <row r="119" spans="1:256">
      <c r="A119" s="1138" t="s">
        <v>305</v>
      </c>
      <c r="B119" s="1138" t="s">
        <v>803</v>
      </c>
      <c r="C119" s="664">
        <f>C188</f>
        <v>1301066286</v>
      </c>
      <c r="D119" s="664"/>
      <c r="E119" s="1138"/>
      <c r="F119" s="1138"/>
      <c r="G119" s="1138"/>
      <c r="H119" s="1138"/>
      <c r="I119" s="1138"/>
      <c r="J119" s="1138"/>
      <c r="K119" s="1138"/>
      <c r="L119" s="1138"/>
      <c r="M119" s="1138"/>
      <c r="N119" s="1138"/>
      <c r="O119" s="1138"/>
      <c r="P119" s="1138"/>
      <c r="Q119" s="1138"/>
      <c r="R119" s="1138"/>
      <c r="S119" s="1138"/>
      <c r="T119" s="1138"/>
      <c r="U119" s="1138"/>
      <c r="V119" s="1138"/>
      <c r="W119" s="1138"/>
      <c r="X119" s="1138"/>
      <c r="Y119" s="1138"/>
      <c r="Z119" s="1138"/>
      <c r="AA119" s="1138"/>
      <c r="AB119" s="1138"/>
      <c r="AC119" s="1138"/>
      <c r="AD119" s="1138"/>
      <c r="AE119" s="1138"/>
      <c r="AF119" s="1138"/>
      <c r="AG119" s="1138"/>
      <c r="AH119" s="1138"/>
      <c r="AI119" s="1138"/>
      <c r="AJ119" s="1138"/>
      <c r="AK119" s="1138"/>
      <c r="AL119" s="1138"/>
      <c r="AM119" s="1138"/>
      <c r="AN119" s="1138"/>
      <c r="AO119" s="1138"/>
      <c r="AP119" s="1138"/>
      <c r="AQ119" s="1138"/>
      <c r="AR119" s="1138"/>
      <c r="AS119" s="1138"/>
      <c r="AT119" s="1138"/>
      <c r="AU119" s="1138"/>
      <c r="AV119" s="1138"/>
      <c r="AW119" s="1138"/>
      <c r="AX119" s="1138"/>
      <c r="AY119" s="1138"/>
      <c r="AZ119" s="1138"/>
      <c r="BA119" s="1138"/>
      <c r="BB119" s="1138"/>
      <c r="BC119" s="1138"/>
      <c r="BD119" s="1138"/>
      <c r="BE119" s="1138"/>
      <c r="BF119" s="1138"/>
      <c r="BG119" s="1138"/>
      <c r="BH119" s="1138"/>
      <c r="BI119" s="1138"/>
      <c r="BJ119" s="1138"/>
      <c r="BK119" s="1138"/>
      <c r="BL119" s="1138"/>
      <c r="BM119" s="1138"/>
      <c r="BN119" s="1138"/>
      <c r="BO119" s="1138"/>
      <c r="BP119" s="1138"/>
      <c r="BQ119" s="1138"/>
      <c r="BR119" s="1138"/>
      <c r="BS119" s="1138"/>
      <c r="BT119" s="1138"/>
      <c r="BU119" s="1138"/>
      <c r="BV119" s="1138"/>
      <c r="BW119" s="1138"/>
      <c r="BX119" s="1138"/>
      <c r="BY119" s="1138"/>
      <c r="BZ119" s="1138"/>
      <c r="CA119" s="1138"/>
      <c r="CB119" s="1138"/>
      <c r="CC119" s="1138"/>
      <c r="CD119" s="1138"/>
      <c r="CE119" s="1138"/>
      <c r="CF119" s="1138"/>
      <c r="CG119" s="1138"/>
      <c r="CH119" s="1138"/>
      <c r="CI119" s="1138"/>
      <c r="CJ119" s="1138"/>
      <c r="CK119" s="1138"/>
      <c r="CL119" s="1138"/>
      <c r="CM119" s="1138"/>
      <c r="CN119" s="1138"/>
      <c r="CO119" s="1138"/>
      <c r="CP119" s="1138"/>
      <c r="CQ119" s="1138"/>
      <c r="CR119" s="1138"/>
      <c r="CS119" s="1138"/>
      <c r="CT119" s="1138"/>
      <c r="CU119" s="1138"/>
      <c r="CV119" s="1138"/>
      <c r="CW119" s="1138"/>
      <c r="CX119" s="1138"/>
      <c r="CY119" s="1138"/>
      <c r="CZ119" s="1138"/>
      <c r="DA119" s="1138"/>
      <c r="DB119" s="1138"/>
      <c r="DC119" s="1138"/>
      <c r="DD119" s="1138"/>
      <c r="DE119" s="1138"/>
      <c r="DF119" s="1138"/>
      <c r="DG119" s="1138"/>
      <c r="DH119" s="1138"/>
      <c r="DI119" s="1138"/>
      <c r="DJ119" s="1138"/>
      <c r="DK119" s="1138"/>
      <c r="DL119" s="1138"/>
      <c r="DM119" s="1138"/>
      <c r="DN119" s="1138"/>
      <c r="DO119" s="1138"/>
      <c r="DP119" s="1138"/>
      <c r="DQ119" s="1138"/>
      <c r="DR119" s="1138"/>
      <c r="DS119" s="1138"/>
      <c r="DT119" s="1138"/>
      <c r="DU119" s="1138"/>
      <c r="DV119" s="1138"/>
      <c r="DW119" s="1138"/>
      <c r="DX119" s="1138"/>
      <c r="DY119" s="1138"/>
      <c r="DZ119" s="1138"/>
      <c r="EA119" s="1138"/>
      <c r="EB119" s="1138"/>
      <c r="EC119" s="1138"/>
      <c r="ED119" s="1138"/>
      <c r="EE119" s="1138"/>
      <c r="EF119" s="1138"/>
      <c r="EG119" s="1138"/>
      <c r="EH119" s="1138"/>
      <c r="EI119" s="1138"/>
      <c r="EJ119" s="1138"/>
      <c r="EK119" s="1138"/>
      <c r="EL119" s="1138"/>
      <c r="EM119" s="1138"/>
      <c r="EN119" s="1138"/>
      <c r="EO119" s="1138"/>
      <c r="EP119" s="1138"/>
      <c r="EQ119" s="1138"/>
      <c r="ER119" s="1138"/>
      <c r="ES119" s="1138"/>
      <c r="ET119" s="1138"/>
      <c r="EU119" s="1138"/>
      <c r="EV119" s="1138"/>
      <c r="EW119" s="1138"/>
      <c r="EX119" s="1138"/>
      <c r="EY119" s="1138"/>
      <c r="EZ119" s="1138"/>
      <c r="FA119" s="1138"/>
      <c r="FB119" s="1138"/>
      <c r="FC119" s="1138"/>
      <c r="FD119" s="1138"/>
      <c r="FE119" s="1138"/>
      <c r="FF119" s="1138"/>
      <c r="FG119" s="1138"/>
      <c r="FH119" s="1138"/>
      <c r="FI119" s="1138"/>
      <c r="FJ119" s="1138"/>
      <c r="FK119" s="1138"/>
      <c r="FL119" s="1138"/>
      <c r="FM119" s="1138"/>
      <c r="FN119" s="1138"/>
      <c r="FO119" s="1138"/>
      <c r="FP119" s="1138"/>
      <c r="FQ119" s="1138"/>
      <c r="FR119" s="1138"/>
      <c r="FS119" s="1138"/>
      <c r="FT119" s="1138"/>
      <c r="FU119" s="1138"/>
      <c r="FV119" s="1138"/>
      <c r="FW119" s="1138"/>
      <c r="FX119" s="1138"/>
      <c r="FY119" s="1138"/>
      <c r="FZ119" s="1138"/>
      <c r="GA119" s="1138"/>
      <c r="GB119" s="1138"/>
      <c r="GC119" s="1138"/>
      <c r="GD119" s="1138"/>
      <c r="GE119" s="1138"/>
      <c r="GF119" s="1138"/>
      <c r="GG119" s="1138"/>
      <c r="GH119" s="1138"/>
      <c r="GI119" s="1138"/>
      <c r="GJ119" s="1138"/>
      <c r="GK119" s="1138"/>
      <c r="GL119" s="1138"/>
      <c r="GM119" s="1138"/>
      <c r="GN119" s="1138"/>
      <c r="GO119" s="1138"/>
      <c r="GP119" s="1138"/>
      <c r="GQ119" s="1138"/>
      <c r="GR119" s="1138"/>
      <c r="GS119" s="1138"/>
      <c r="GT119" s="1138"/>
      <c r="GU119" s="1138"/>
      <c r="GV119" s="1138"/>
      <c r="GW119" s="1138"/>
      <c r="GX119" s="1138"/>
      <c r="GY119" s="1138"/>
      <c r="GZ119" s="1138"/>
      <c r="HA119" s="1138"/>
      <c r="HB119" s="1138"/>
      <c r="HC119" s="1138"/>
      <c r="HD119" s="1138"/>
      <c r="HE119" s="1138"/>
      <c r="HF119" s="1138"/>
      <c r="HG119" s="1138"/>
      <c r="HH119" s="1138"/>
      <c r="HI119" s="1138"/>
      <c r="HJ119" s="1138"/>
      <c r="HK119" s="1138"/>
      <c r="HL119" s="1138"/>
      <c r="HM119" s="1138"/>
      <c r="HN119" s="1138"/>
      <c r="HO119" s="1138"/>
      <c r="HP119" s="1138"/>
      <c r="HQ119" s="1138"/>
      <c r="HR119" s="1138"/>
      <c r="HS119" s="1138"/>
      <c r="HT119" s="1138"/>
      <c r="HU119" s="1138"/>
      <c r="HV119" s="1138"/>
      <c r="HW119" s="1138"/>
      <c r="HX119" s="1138"/>
      <c r="HY119" s="1138"/>
      <c r="HZ119" s="1138"/>
      <c r="IA119" s="1138"/>
      <c r="IB119" s="1138"/>
      <c r="IC119" s="1138"/>
      <c r="ID119" s="1138"/>
      <c r="IE119" s="1138"/>
      <c r="IF119" s="1138"/>
      <c r="IG119" s="1138"/>
      <c r="IH119" s="1138"/>
      <c r="II119" s="1138"/>
      <c r="IJ119" s="1138"/>
      <c r="IK119" s="1138"/>
      <c r="IL119" s="1138"/>
      <c r="IM119" s="1138"/>
      <c r="IN119" s="1138"/>
      <c r="IO119" s="1138"/>
      <c r="IP119" s="1138"/>
      <c r="IQ119" s="1138"/>
      <c r="IR119" s="1138"/>
      <c r="IS119" s="1138"/>
      <c r="IT119" s="1138"/>
      <c r="IU119" s="1138"/>
      <c r="IV119" s="1138"/>
    </row>
    <row r="120" spans="1:256">
      <c r="A120" s="1138"/>
      <c r="B120" s="1138"/>
      <c r="C120" s="664"/>
      <c r="D120" s="664"/>
      <c r="E120" s="1138"/>
      <c r="F120" s="1138"/>
      <c r="G120" s="1138"/>
      <c r="H120" s="1138"/>
      <c r="I120" s="1138"/>
      <c r="J120" s="1138"/>
      <c r="K120" s="1138"/>
      <c r="L120" s="1138"/>
      <c r="M120" s="1138"/>
      <c r="N120" s="1138"/>
      <c r="O120" s="1138"/>
      <c r="P120" s="1138"/>
      <c r="Q120" s="1138"/>
      <c r="R120" s="1138"/>
      <c r="S120" s="1138"/>
      <c r="T120" s="1138"/>
      <c r="U120" s="1138"/>
      <c r="V120" s="1138"/>
      <c r="W120" s="1138"/>
      <c r="X120" s="1138"/>
      <c r="Y120" s="1138"/>
      <c r="Z120" s="1138"/>
      <c r="AA120" s="1138"/>
      <c r="AB120" s="1138"/>
      <c r="AC120" s="1138"/>
      <c r="AD120" s="1138"/>
      <c r="AE120" s="1138"/>
      <c r="AF120" s="1138"/>
      <c r="AG120" s="1138"/>
      <c r="AH120" s="1138"/>
      <c r="AI120" s="1138"/>
      <c r="AJ120" s="1138"/>
      <c r="AK120" s="1138"/>
      <c r="AL120" s="1138"/>
      <c r="AM120" s="1138"/>
      <c r="AN120" s="1138"/>
      <c r="AO120" s="1138"/>
      <c r="AP120" s="1138"/>
      <c r="AQ120" s="1138"/>
      <c r="AR120" s="1138"/>
      <c r="AS120" s="1138"/>
      <c r="AT120" s="1138"/>
      <c r="AU120" s="1138"/>
      <c r="AV120" s="1138"/>
      <c r="AW120" s="1138"/>
      <c r="AX120" s="1138"/>
      <c r="AY120" s="1138"/>
      <c r="AZ120" s="1138"/>
      <c r="BA120" s="1138"/>
      <c r="BB120" s="1138"/>
      <c r="BC120" s="1138"/>
      <c r="BD120" s="1138"/>
      <c r="BE120" s="1138"/>
      <c r="BF120" s="1138"/>
      <c r="BG120" s="1138"/>
      <c r="BH120" s="1138"/>
      <c r="BI120" s="1138"/>
      <c r="BJ120" s="1138"/>
      <c r="BK120" s="1138"/>
      <c r="BL120" s="1138"/>
      <c r="BM120" s="1138"/>
      <c r="BN120" s="1138"/>
      <c r="BO120" s="1138"/>
      <c r="BP120" s="1138"/>
      <c r="BQ120" s="1138"/>
      <c r="BR120" s="1138"/>
      <c r="BS120" s="1138"/>
      <c r="BT120" s="1138"/>
      <c r="BU120" s="1138"/>
      <c r="BV120" s="1138"/>
      <c r="BW120" s="1138"/>
      <c r="BX120" s="1138"/>
      <c r="BY120" s="1138"/>
      <c r="BZ120" s="1138"/>
      <c r="CA120" s="1138"/>
      <c r="CB120" s="1138"/>
      <c r="CC120" s="1138"/>
      <c r="CD120" s="1138"/>
      <c r="CE120" s="1138"/>
      <c r="CF120" s="1138"/>
      <c r="CG120" s="1138"/>
      <c r="CH120" s="1138"/>
      <c r="CI120" s="1138"/>
      <c r="CJ120" s="1138"/>
      <c r="CK120" s="1138"/>
      <c r="CL120" s="1138"/>
      <c r="CM120" s="1138"/>
      <c r="CN120" s="1138"/>
      <c r="CO120" s="1138"/>
      <c r="CP120" s="1138"/>
      <c r="CQ120" s="1138"/>
      <c r="CR120" s="1138"/>
      <c r="CS120" s="1138"/>
      <c r="CT120" s="1138"/>
      <c r="CU120" s="1138"/>
      <c r="CV120" s="1138"/>
      <c r="CW120" s="1138"/>
      <c r="CX120" s="1138"/>
      <c r="CY120" s="1138"/>
      <c r="CZ120" s="1138"/>
      <c r="DA120" s="1138"/>
      <c r="DB120" s="1138"/>
      <c r="DC120" s="1138"/>
      <c r="DD120" s="1138"/>
      <c r="DE120" s="1138"/>
      <c r="DF120" s="1138"/>
      <c r="DG120" s="1138"/>
      <c r="DH120" s="1138"/>
      <c r="DI120" s="1138"/>
      <c r="DJ120" s="1138"/>
      <c r="DK120" s="1138"/>
      <c r="DL120" s="1138"/>
      <c r="DM120" s="1138"/>
      <c r="DN120" s="1138"/>
      <c r="DO120" s="1138"/>
      <c r="DP120" s="1138"/>
      <c r="DQ120" s="1138"/>
      <c r="DR120" s="1138"/>
      <c r="DS120" s="1138"/>
      <c r="DT120" s="1138"/>
      <c r="DU120" s="1138"/>
      <c r="DV120" s="1138"/>
      <c r="DW120" s="1138"/>
      <c r="DX120" s="1138"/>
      <c r="DY120" s="1138"/>
      <c r="DZ120" s="1138"/>
      <c r="EA120" s="1138"/>
      <c r="EB120" s="1138"/>
      <c r="EC120" s="1138"/>
      <c r="ED120" s="1138"/>
      <c r="EE120" s="1138"/>
      <c r="EF120" s="1138"/>
      <c r="EG120" s="1138"/>
      <c r="EH120" s="1138"/>
      <c r="EI120" s="1138"/>
      <c r="EJ120" s="1138"/>
      <c r="EK120" s="1138"/>
      <c r="EL120" s="1138"/>
      <c r="EM120" s="1138"/>
      <c r="EN120" s="1138"/>
      <c r="EO120" s="1138"/>
      <c r="EP120" s="1138"/>
      <c r="EQ120" s="1138"/>
      <c r="ER120" s="1138"/>
      <c r="ES120" s="1138"/>
      <c r="ET120" s="1138"/>
      <c r="EU120" s="1138"/>
      <c r="EV120" s="1138"/>
      <c r="EW120" s="1138"/>
      <c r="EX120" s="1138"/>
      <c r="EY120" s="1138"/>
      <c r="EZ120" s="1138"/>
      <c r="FA120" s="1138"/>
      <c r="FB120" s="1138"/>
      <c r="FC120" s="1138"/>
      <c r="FD120" s="1138"/>
      <c r="FE120" s="1138"/>
      <c r="FF120" s="1138"/>
      <c r="FG120" s="1138"/>
      <c r="FH120" s="1138"/>
      <c r="FI120" s="1138"/>
      <c r="FJ120" s="1138"/>
      <c r="FK120" s="1138"/>
      <c r="FL120" s="1138"/>
      <c r="FM120" s="1138"/>
      <c r="FN120" s="1138"/>
      <c r="FO120" s="1138"/>
      <c r="FP120" s="1138"/>
      <c r="FQ120" s="1138"/>
      <c r="FR120" s="1138"/>
      <c r="FS120" s="1138"/>
      <c r="FT120" s="1138"/>
      <c r="FU120" s="1138"/>
      <c r="FV120" s="1138"/>
      <c r="FW120" s="1138"/>
      <c r="FX120" s="1138"/>
      <c r="FY120" s="1138"/>
      <c r="FZ120" s="1138"/>
      <c r="GA120" s="1138"/>
      <c r="GB120" s="1138"/>
      <c r="GC120" s="1138"/>
      <c r="GD120" s="1138"/>
      <c r="GE120" s="1138"/>
      <c r="GF120" s="1138"/>
      <c r="GG120" s="1138"/>
      <c r="GH120" s="1138"/>
      <c r="GI120" s="1138"/>
      <c r="GJ120" s="1138"/>
      <c r="GK120" s="1138"/>
      <c r="GL120" s="1138"/>
      <c r="GM120" s="1138"/>
      <c r="GN120" s="1138"/>
      <c r="GO120" s="1138"/>
      <c r="GP120" s="1138"/>
      <c r="GQ120" s="1138"/>
      <c r="GR120" s="1138"/>
      <c r="GS120" s="1138"/>
      <c r="GT120" s="1138"/>
      <c r="GU120" s="1138"/>
      <c r="GV120" s="1138"/>
      <c r="GW120" s="1138"/>
      <c r="GX120" s="1138"/>
      <c r="GY120" s="1138"/>
      <c r="GZ120" s="1138"/>
      <c r="HA120" s="1138"/>
      <c r="HB120" s="1138"/>
      <c r="HC120" s="1138"/>
      <c r="HD120" s="1138"/>
      <c r="HE120" s="1138"/>
      <c r="HF120" s="1138"/>
      <c r="HG120" s="1138"/>
      <c r="HH120" s="1138"/>
      <c r="HI120" s="1138"/>
      <c r="HJ120" s="1138"/>
      <c r="HK120" s="1138"/>
      <c r="HL120" s="1138"/>
      <c r="HM120" s="1138"/>
      <c r="HN120" s="1138"/>
      <c r="HO120" s="1138"/>
      <c r="HP120" s="1138"/>
      <c r="HQ120" s="1138"/>
      <c r="HR120" s="1138"/>
      <c r="HS120" s="1138"/>
      <c r="HT120" s="1138"/>
      <c r="HU120" s="1138"/>
      <c r="HV120" s="1138"/>
      <c r="HW120" s="1138"/>
      <c r="HX120" s="1138"/>
      <c r="HY120" s="1138"/>
      <c r="HZ120" s="1138"/>
      <c r="IA120" s="1138"/>
      <c r="IB120" s="1138"/>
      <c r="IC120" s="1138"/>
      <c r="ID120" s="1138"/>
      <c r="IE120" s="1138"/>
      <c r="IF120" s="1138"/>
      <c r="IG120" s="1138"/>
      <c r="IH120" s="1138"/>
      <c r="II120" s="1138"/>
      <c r="IJ120" s="1138"/>
      <c r="IK120" s="1138"/>
      <c r="IL120" s="1138"/>
      <c r="IM120" s="1138"/>
      <c r="IN120" s="1138"/>
      <c r="IO120" s="1138"/>
      <c r="IP120" s="1138"/>
      <c r="IQ120" s="1138"/>
      <c r="IR120" s="1138"/>
      <c r="IS120" s="1138"/>
      <c r="IT120" s="1138"/>
      <c r="IU120" s="1138"/>
      <c r="IV120" s="1138"/>
    </row>
    <row r="121" spans="1:256">
      <c r="A121" s="1138" t="s">
        <v>306</v>
      </c>
      <c r="B121" s="1138" t="s">
        <v>803</v>
      </c>
      <c r="C121" s="664">
        <f>C197</f>
        <v>-437151799</v>
      </c>
      <c r="D121" s="664"/>
      <c r="E121" s="1138"/>
      <c r="F121" s="1138"/>
      <c r="G121" s="1138"/>
      <c r="H121" s="1138"/>
      <c r="I121" s="1138"/>
      <c r="J121" s="1138"/>
      <c r="K121" s="1138"/>
      <c r="L121" s="1138"/>
      <c r="M121" s="1138"/>
      <c r="N121" s="1138"/>
      <c r="O121" s="1138"/>
      <c r="P121" s="1138"/>
      <c r="Q121" s="1138"/>
      <c r="R121" s="1138"/>
      <c r="S121" s="1138"/>
      <c r="T121" s="1138"/>
      <c r="U121" s="1138"/>
      <c r="V121" s="1138"/>
      <c r="W121" s="1138"/>
      <c r="X121" s="1138"/>
      <c r="Y121" s="1138"/>
      <c r="Z121" s="1138"/>
      <c r="AA121" s="1138"/>
      <c r="AB121" s="1138"/>
      <c r="AC121" s="1138"/>
      <c r="AD121" s="1138"/>
      <c r="AE121" s="1138"/>
      <c r="AF121" s="1138"/>
      <c r="AG121" s="1138"/>
      <c r="AH121" s="1138"/>
      <c r="AI121" s="1138"/>
      <c r="AJ121" s="1138"/>
      <c r="AK121" s="1138"/>
      <c r="AL121" s="1138"/>
      <c r="AM121" s="1138"/>
      <c r="AN121" s="1138"/>
      <c r="AO121" s="1138"/>
      <c r="AP121" s="1138"/>
      <c r="AQ121" s="1138"/>
      <c r="AR121" s="1138"/>
      <c r="AS121" s="1138"/>
      <c r="AT121" s="1138"/>
      <c r="AU121" s="1138"/>
      <c r="AV121" s="1138"/>
      <c r="AW121" s="1138"/>
      <c r="AX121" s="1138"/>
      <c r="AY121" s="1138"/>
      <c r="AZ121" s="1138"/>
      <c r="BA121" s="1138"/>
      <c r="BB121" s="1138"/>
      <c r="BC121" s="1138"/>
      <c r="BD121" s="1138"/>
      <c r="BE121" s="1138"/>
      <c r="BF121" s="1138"/>
      <c r="BG121" s="1138"/>
      <c r="BH121" s="1138"/>
      <c r="BI121" s="1138"/>
      <c r="BJ121" s="1138"/>
      <c r="BK121" s="1138"/>
      <c r="BL121" s="1138"/>
      <c r="BM121" s="1138"/>
      <c r="BN121" s="1138"/>
      <c r="BO121" s="1138"/>
      <c r="BP121" s="1138"/>
      <c r="BQ121" s="1138"/>
      <c r="BR121" s="1138"/>
      <c r="BS121" s="1138"/>
      <c r="BT121" s="1138"/>
      <c r="BU121" s="1138"/>
      <c r="BV121" s="1138"/>
      <c r="BW121" s="1138"/>
      <c r="BX121" s="1138"/>
      <c r="BY121" s="1138"/>
      <c r="BZ121" s="1138"/>
      <c r="CA121" s="1138"/>
      <c r="CB121" s="1138"/>
      <c r="CC121" s="1138"/>
      <c r="CD121" s="1138"/>
      <c r="CE121" s="1138"/>
      <c r="CF121" s="1138"/>
      <c r="CG121" s="1138"/>
      <c r="CH121" s="1138"/>
      <c r="CI121" s="1138"/>
      <c r="CJ121" s="1138"/>
      <c r="CK121" s="1138"/>
      <c r="CL121" s="1138"/>
      <c r="CM121" s="1138"/>
      <c r="CN121" s="1138"/>
      <c r="CO121" s="1138"/>
      <c r="CP121" s="1138"/>
      <c r="CQ121" s="1138"/>
      <c r="CR121" s="1138"/>
      <c r="CS121" s="1138"/>
      <c r="CT121" s="1138"/>
      <c r="CU121" s="1138"/>
      <c r="CV121" s="1138"/>
      <c r="CW121" s="1138"/>
      <c r="CX121" s="1138"/>
      <c r="CY121" s="1138"/>
      <c r="CZ121" s="1138"/>
      <c r="DA121" s="1138"/>
      <c r="DB121" s="1138"/>
      <c r="DC121" s="1138"/>
      <c r="DD121" s="1138"/>
      <c r="DE121" s="1138"/>
      <c r="DF121" s="1138"/>
      <c r="DG121" s="1138"/>
      <c r="DH121" s="1138"/>
      <c r="DI121" s="1138"/>
      <c r="DJ121" s="1138"/>
      <c r="DK121" s="1138"/>
      <c r="DL121" s="1138"/>
      <c r="DM121" s="1138"/>
      <c r="DN121" s="1138"/>
      <c r="DO121" s="1138"/>
      <c r="DP121" s="1138"/>
      <c r="DQ121" s="1138"/>
      <c r="DR121" s="1138"/>
      <c r="DS121" s="1138"/>
      <c r="DT121" s="1138"/>
      <c r="DU121" s="1138"/>
      <c r="DV121" s="1138"/>
      <c r="DW121" s="1138"/>
      <c r="DX121" s="1138"/>
      <c r="DY121" s="1138"/>
      <c r="DZ121" s="1138"/>
      <c r="EA121" s="1138"/>
      <c r="EB121" s="1138"/>
      <c r="EC121" s="1138"/>
      <c r="ED121" s="1138"/>
      <c r="EE121" s="1138"/>
      <c r="EF121" s="1138"/>
      <c r="EG121" s="1138"/>
      <c r="EH121" s="1138"/>
      <c r="EI121" s="1138"/>
      <c r="EJ121" s="1138"/>
      <c r="EK121" s="1138"/>
      <c r="EL121" s="1138"/>
      <c r="EM121" s="1138"/>
      <c r="EN121" s="1138"/>
      <c r="EO121" s="1138"/>
      <c r="EP121" s="1138"/>
      <c r="EQ121" s="1138"/>
      <c r="ER121" s="1138"/>
      <c r="ES121" s="1138"/>
      <c r="ET121" s="1138"/>
      <c r="EU121" s="1138"/>
      <c r="EV121" s="1138"/>
      <c r="EW121" s="1138"/>
      <c r="EX121" s="1138"/>
      <c r="EY121" s="1138"/>
      <c r="EZ121" s="1138"/>
      <c r="FA121" s="1138"/>
      <c r="FB121" s="1138"/>
      <c r="FC121" s="1138"/>
      <c r="FD121" s="1138"/>
      <c r="FE121" s="1138"/>
      <c r="FF121" s="1138"/>
      <c r="FG121" s="1138"/>
      <c r="FH121" s="1138"/>
      <c r="FI121" s="1138"/>
      <c r="FJ121" s="1138"/>
      <c r="FK121" s="1138"/>
      <c r="FL121" s="1138"/>
      <c r="FM121" s="1138"/>
      <c r="FN121" s="1138"/>
      <c r="FO121" s="1138"/>
      <c r="FP121" s="1138"/>
      <c r="FQ121" s="1138"/>
      <c r="FR121" s="1138"/>
      <c r="FS121" s="1138"/>
      <c r="FT121" s="1138"/>
      <c r="FU121" s="1138"/>
      <c r="FV121" s="1138"/>
      <c r="FW121" s="1138"/>
      <c r="FX121" s="1138"/>
      <c r="FY121" s="1138"/>
      <c r="FZ121" s="1138"/>
      <c r="GA121" s="1138"/>
      <c r="GB121" s="1138"/>
      <c r="GC121" s="1138"/>
      <c r="GD121" s="1138"/>
      <c r="GE121" s="1138"/>
      <c r="GF121" s="1138"/>
      <c r="GG121" s="1138"/>
      <c r="GH121" s="1138"/>
      <c r="GI121" s="1138"/>
      <c r="GJ121" s="1138"/>
      <c r="GK121" s="1138"/>
      <c r="GL121" s="1138"/>
      <c r="GM121" s="1138"/>
      <c r="GN121" s="1138"/>
      <c r="GO121" s="1138"/>
      <c r="GP121" s="1138"/>
      <c r="GQ121" s="1138"/>
      <c r="GR121" s="1138"/>
      <c r="GS121" s="1138"/>
      <c r="GT121" s="1138"/>
      <c r="GU121" s="1138"/>
      <c r="GV121" s="1138"/>
      <c r="GW121" s="1138"/>
      <c r="GX121" s="1138"/>
      <c r="GY121" s="1138"/>
      <c r="GZ121" s="1138"/>
      <c r="HA121" s="1138"/>
      <c r="HB121" s="1138"/>
      <c r="HC121" s="1138"/>
      <c r="HD121" s="1138"/>
      <c r="HE121" s="1138"/>
      <c r="HF121" s="1138"/>
      <c r="HG121" s="1138"/>
      <c r="HH121" s="1138"/>
      <c r="HI121" s="1138"/>
      <c r="HJ121" s="1138"/>
      <c r="HK121" s="1138"/>
      <c r="HL121" s="1138"/>
      <c r="HM121" s="1138"/>
      <c r="HN121" s="1138"/>
      <c r="HO121" s="1138"/>
      <c r="HP121" s="1138"/>
      <c r="HQ121" s="1138"/>
      <c r="HR121" s="1138"/>
      <c r="HS121" s="1138"/>
      <c r="HT121" s="1138"/>
      <c r="HU121" s="1138"/>
      <c r="HV121" s="1138"/>
      <c r="HW121" s="1138"/>
      <c r="HX121" s="1138"/>
      <c r="HY121" s="1138"/>
      <c r="HZ121" s="1138"/>
      <c r="IA121" s="1138"/>
      <c r="IB121" s="1138"/>
      <c r="IC121" s="1138"/>
      <c r="ID121" s="1138"/>
      <c r="IE121" s="1138"/>
      <c r="IF121" s="1138"/>
      <c r="IG121" s="1138"/>
      <c r="IH121" s="1138"/>
      <c r="II121" s="1138"/>
      <c r="IJ121" s="1138"/>
      <c r="IK121" s="1138"/>
      <c r="IL121" s="1138"/>
      <c r="IM121" s="1138"/>
      <c r="IN121" s="1138"/>
      <c r="IO121" s="1138"/>
      <c r="IP121" s="1138"/>
      <c r="IQ121" s="1138"/>
      <c r="IR121" s="1138"/>
      <c r="IS121" s="1138"/>
      <c r="IT121" s="1138"/>
      <c r="IU121" s="1138"/>
      <c r="IV121" s="1138"/>
    </row>
    <row r="122" spans="1:256">
      <c r="A122" s="1138"/>
      <c r="B122" s="1138"/>
      <c r="C122" s="664"/>
      <c r="D122" s="664"/>
      <c r="E122" s="1138"/>
      <c r="F122" s="1138"/>
      <c r="G122" s="1138"/>
      <c r="H122" s="1138"/>
      <c r="I122" s="1138"/>
      <c r="J122" s="1138"/>
      <c r="K122" s="1138"/>
      <c r="L122" s="1138"/>
      <c r="M122" s="1138"/>
      <c r="N122" s="1138"/>
      <c r="O122" s="1138"/>
      <c r="P122" s="1138"/>
      <c r="Q122" s="1138"/>
      <c r="R122" s="1138"/>
      <c r="S122" s="1138"/>
      <c r="T122" s="1138"/>
      <c r="U122" s="1138"/>
      <c r="V122" s="1138"/>
      <c r="W122" s="1138"/>
      <c r="X122" s="1138"/>
      <c r="Y122" s="1138"/>
      <c r="Z122" s="1138"/>
      <c r="AA122" s="1138"/>
      <c r="AB122" s="1138"/>
      <c r="AC122" s="1138"/>
      <c r="AD122" s="1138"/>
      <c r="AE122" s="1138"/>
      <c r="AF122" s="1138"/>
      <c r="AG122" s="1138"/>
      <c r="AH122" s="1138"/>
      <c r="AI122" s="1138"/>
      <c r="AJ122" s="1138"/>
      <c r="AK122" s="1138"/>
      <c r="AL122" s="1138"/>
      <c r="AM122" s="1138"/>
      <c r="AN122" s="1138"/>
      <c r="AO122" s="1138"/>
      <c r="AP122" s="1138"/>
      <c r="AQ122" s="1138"/>
      <c r="AR122" s="1138"/>
      <c r="AS122" s="1138"/>
      <c r="AT122" s="1138"/>
      <c r="AU122" s="1138"/>
      <c r="AV122" s="1138"/>
      <c r="AW122" s="1138"/>
      <c r="AX122" s="1138"/>
      <c r="AY122" s="1138"/>
      <c r="AZ122" s="1138"/>
      <c r="BA122" s="1138"/>
      <c r="BB122" s="1138"/>
      <c r="BC122" s="1138"/>
      <c r="BD122" s="1138"/>
      <c r="BE122" s="1138"/>
      <c r="BF122" s="1138"/>
      <c r="BG122" s="1138"/>
      <c r="BH122" s="1138"/>
      <c r="BI122" s="1138"/>
      <c r="BJ122" s="1138"/>
      <c r="BK122" s="1138"/>
      <c r="BL122" s="1138"/>
      <c r="BM122" s="1138"/>
      <c r="BN122" s="1138"/>
      <c r="BO122" s="1138"/>
      <c r="BP122" s="1138"/>
      <c r="BQ122" s="1138"/>
      <c r="BR122" s="1138"/>
      <c r="BS122" s="1138"/>
      <c r="BT122" s="1138"/>
      <c r="BU122" s="1138"/>
      <c r="BV122" s="1138"/>
      <c r="BW122" s="1138"/>
      <c r="BX122" s="1138"/>
      <c r="BY122" s="1138"/>
      <c r="BZ122" s="1138"/>
      <c r="CA122" s="1138"/>
      <c r="CB122" s="1138"/>
      <c r="CC122" s="1138"/>
      <c r="CD122" s="1138"/>
      <c r="CE122" s="1138"/>
      <c r="CF122" s="1138"/>
      <c r="CG122" s="1138"/>
      <c r="CH122" s="1138"/>
      <c r="CI122" s="1138"/>
      <c r="CJ122" s="1138"/>
      <c r="CK122" s="1138"/>
      <c r="CL122" s="1138"/>
      <c r="CM122" s="1138"/>
      <c r="CN122" s="1138"/>
      <c r="CO122" s="1138"/>
      <c r="CP122" s="1138"/>
      <c r="CQ122" s="1138"/>
      <c r="CR122" s="1138"/>
      <c r="CS122" s="1138"/>
      <c r="CT122" s="1138"/>
      <c r="CU122" s="1138"/>
      <c r="CV122" s="1138"/>
      <c r="CW122" s="1138"/>
      <c r="CX122" s="1138"/>
      <c r="CY122" s="1138"/>
      <c r="CZ122" s="1138"/>
      <c r="DA122" s="1138"/>
      <c r="DB122" s="1138"/>
      <c r="DC122" s="1138"/>
      <c r="DD122" s="1138"/>
      <c r="DE122" s="1138"/>
      <c r="DF122" s="1138"/>
      <c r="DG122" s="1138"/>
      <c r="DH122" s="1138"/>
      <c r="DI122" s="1138"/>
      <c r="DJ122" s="1138"/>
      <c r="DK122" s="1138"/>
      <c r="DL122" s="1138"/>
      <c r="DM122" s="1138"/>
      <c r="DN122" s="1138"/>
      <c r="DO122" s="1138"/>
      <c r="DP122" s="1138"/>
      <c r="DQ122" s="1138"/>
      <c r="DR122" s="1138"/>
      <c r="DS122" s="1138"/>
      <c r="DT122" s="1138"/>
      <c r="DU122" s="1138"/>
      <c r="DV122" s="1138"/>
      <c r="DW122" s="1138"/>
      <c r="DX122" s="1138"/>
      <c r="DY122" s="1138"/>
      <c r="DZ122" s="1138"/>
      <c r="EA122" s="1138"/>
      <c r="EB122" s="1138"/>
      <c r="EC122" s="1138"/>
      <c r="ED122" s="1138"/>
      <c r="EE122" s="1138"/>
      <c r="EF122" s="1138"/>
      <c r="EG122" s="1138"/>
      <c r="EH122" s="1138"/>
      <c r="EI122" s="1138"/>
      <c r="EJ122" s="1138"/>
      <c r="EK122" s="1138"/>
      <c r="EL122" s="1138"/>
      <c r="EM122" s="1138"/>
      <c r="EN122" s="1138"/>
      <c r="EO122" s="1138"/>
      <c r="EP122" s="1138"/>
      <c r="EQ122" s="1138"/>
      <c r="ER122" s="1138"/>
      <c r="ES122" s="1138"/>
      <c r="ET122" s="1138"/>
      <c r="EU122" s="1138"/>
      <c r="EV122" s="1138"/>
      <c r="EW122" s="1138"/>
      <c r="EX122" s="1138"/>
      <c r="EY122" s="1138"/>
      <c r="EZ122" s="1138"/>
      <c r="FA122" s="1138"/>
      <c r="FB122" s="1138"/>
      <c r="FC122" s="1138"/>
      <c r="FD122" s="1138"/>
      <c r="FE122" s="1138"/>
      <c r="FF122" s="1138"/>
      <c r="FG122" s="1138"/>
      <c r="FH122" s="1138"/>
      <c r="FI122" s="1138"/>
      <c r="FJ122" s="1138"/>
      <c r="FK122" s="1138"/>
      <c r="FL122" s="1138"/>
      <c r="FM122" s="1138"/>
      <c r="FN122" s="1138"/>
      <c r="FO122" s="1138"/>
      <c r="FP122" s="1138"/>
      <c r="FQ122" s="1138"/>
      <c r="FR122" s="1138"/>
      <c r="FS122" s="1138"/>
      <c r="FT122" s="1138"/>
      <c r="FU122" s="1138"/>
      <c r="FV122" s="1138"/>
      <c r="FW122" s="1138"/>
      <c r="FX122" s="1138"/>
      <c r="FY122" s="1138"/>
      <c r="FZ122" s="1138"/>
      <c r="GA122" s="1138"/>
      <c r="GB122" s="1138"/>
      <c r="GC122" s="1138"/>
      <c r="GD122" s="1138"/>
      <c r="GE122" s="1138"/>
      <c r="GF122" s="1138"/>
      <c r="GG122" s="1138"/>
      <c r="GH122" s="1138"/>
      <c r="GI122" s="1138"/>
      <c r="GJ122" s="1138"/>
      <c r="GK122" s="1138"/>
      <c r="GL122" s="1138"/>
      <c r="GM122" s="1138"/>
      <c r="GN122" s="1138"/>
      <c r="GO122" s="1138"/>
      <c r="GP122" s="1138"/>
      <c r="GQ122" s="1138"/>
      <c r="GR122" s="1138"/>
      <c r="GS122" s="1138"/>
      <c r="GT122" s="1138"/>
      <c r="GU122" s="1138"/>
      <c r="GV122" s="1138"/>
      <c r="GW122" s="1138"/>
      <c r="GX122" s="1138"/>
      <c r="GY122" s="1138"/>
      <c r="GZ122" s="1138"/>
      <c r="HA122" s="1138"/>
      <c r="HB122" s="1138"/>
      <c r="HC122" s="1138"/>
      <c r="HD122" s="1138"/>
      <c r="HE122" s="1138"/>
      <c r="HF122" s="1138"/>
      <c r="HG122" s="1138"/>
      <c r="HH122" s="1138"/>
      <c r="HI122" s="1138"/>
      <c r="HJ122" s="1138"/>
      <c r="HK122" s="1138"/>
      <c r="HL122" s="1138"/>
      <c r="HM122" s="1138"/>
      <c r="HN122" s="1138"/>
      <c r="HO122" s="1138"/>
      <c r="HP122" s="1138"/>
      <c r="HQ122" s="1138"/>
      <c r="HR122" s="1138"/>
      <c r="HS122" s="1138"/>
      <c r="HT122" s="1138"/>
      <c r="HU122" s="1138"/>
      <c r="HV122" s="1138"/>
      <c r="HW122" s="1138"/>
      <c r="HX122" s="1138"/>
      <c r="HY122" s="1138"/>
      <c r="HZ122" s="1138"/>
      <c r="IA122" s="1138"/>
      <c r="IB122" s="1138"/>
      <c r="IC122" s="1138"/>
      <c r="ID122" s="1138"/>
      <c r="IE122" s="1138"/>
      <c r="IF122" s="1138"/>
      <c r="IG122" s="1138"/>
      <c r="IH122" s="1138"/>
      <c r="II122" s="1138"/>
      <c r="IJ122" s="1138"/>
      <c r="IK122" s="1138"/>
      <c r="IL122" s="1138"/>
      <c r="IM122" s="1138"/>
      <c r="IN122" s="1138"/>
      <c r="IO122" s="1138"/>
      <c r="IP122" s="1138"/>
      <c r="IQ122" s="1138"/>
      <c r="IR122" s="1138"/>
      <c r="IS122" s="1138"/>
      <c r="IT122" s="1138"/>
      <c r="IU122" s="1138"/>
      <c r="IV122" s="1138"/>
    </row>
    <row r="123" spans="1:256">
      <c r="A123" s="1138" t="s">
        <v>307</v>
      </c>
      <c r="B123" s="1138" t="s">
        <v>803</v>
      </c>
      <c r="C123" s="664">
        <f>C199</f>
        <v>0</v>
      </c>
      <c r="D123" s="664"/>
      <c r="E123" s="1138"/>
      <c r="F123" s="1138"/>
      <c r="G123" s="1138"/>
      <c r="H123" s="1138"/>
      <c r="I123" s="1138"/>
      <c r="J123" s="1138"/>
      <c r="K123" s="1138"/>
      <c r="L123" s="1138"/>
      <c r="M123" s="1138"/>
      <c r="N123" s="1138"/>
      <c r="O123" s="1138"/>
      <c r="P123" s="1138"/>
      <c r="Q123" s="1138"/>
      <c r="R123" s="1138"/>
      <c r="S123" s="1138"/>
      <c r="T123" s="1138"/>
      <c r="U123" s="1138"/>
      <c r="V123" s="1138"/>
      <c r="W123" s="1138"/>
      <c r="X123" s="1138"/>
      <c r="Y123" s="1138"/>
      <c r="Z123" s="1138"/>
      <c r="AA123" s="1138"/>
      <c r="AB123" s="1138"/>
      <c r="AC123" s="1138"/>
      <c r="AD123" s="1138"/>
      <c r="AE123" s="1138"/>
      <c r="AF123" s="1138"/>
      <c r="AG123" s="1138"/>
      <c r="AH123" s="1138"/>
      <c r="AI123" s="1138"/>
      <c r="AJ123" s="1138"/>
      <c r="AK123" s="1138"/>
      <c r="AL123" s="1138"/>
      <c r="AM123" s="1138"/>
      <c r="AN123" s="1138"/>
      <c r="AO123" s="1138"/>
      <c r="AP123" s="1138"/>
      <c r="AQ123" s="1138"/>
      <c r="AR123" s="1138"/>
      <c r="AS123" s="1138"/>
      <c r="AT123" s="1138"/>
      <c r="AU123" s="1138"/>
      <c r="AV123" s="1138"/>
      <c r="AW123" s="1138"/>
      <c r="AX123" s="1138"/>
      <c r="AY123" s="1138"/>
      <c r="AZ123" s="1138"/>
      <c r="BA123" s="1138"/>
      <c r="BB123" s="1138"/>
      <c r="BC123" s="1138"/>
      <c r="BD123" s="1138"/>
      <c r="BE123" s="1138"/>
      <c r="BF123" s="1138"/>
      <c r="BG123" s="1138"/>
      <c r="BH123" s="1138"/>
      <c r="BI123" s="1138"/>
      <c r="BJ123" s="1138"/>
      <c r="BK123" s="1138"/>
      <c r="BL123" s="1138"/>
      <c r="BM123" s="1138"/>
      <c r="BN123" s="1138"/>
      <c r="BO123" s="1138"/>
      <c r="BP123" s="1138"/>
      <c r="BQ123" s="1138"/>
      <c r="BR123" s="1138"/>
      <c r="BS123" s="1138"/>
      <c r="BT123" s="1138"/>
      <c r="BU123" s="1138"/>
      <c r="BV123" s="1138"/>
      <c r="BW123" s="1138"/>
      <c r="BX123" s="1138"/>
      <c r="BY123" s="1138"/>
      <c r="BZ123" s="1138"/>
      <c r="CA123" s="1138"/>
      <c r="CB123" s="1138"/>
      <c r="CC123" s="1138"/>
      <c r="CD123" s="1138"/>
      <c r="CE123" s="1138"/>
      <c r="CF123" s="1138"/>
      <c r="CG123" s="1138"/>
      <c r="CH123" s="1138"/>
      <c r="CI123" s="1138"/>
      <c r="CJ123" s="1138"/>
      <c r="CK123" s="1138"/>
      <c r="CL123" s="1138"/>
      <c r="CM123" s="1138"/>
      <c r="CN123" s="1138"/>
      <c r="CO123" s="1138"/>
      <c r="CP123" s="1138"/>
      <c r="CQ123" s="1138"/>
      <c r="CR123" s="1138"/>
      <c r="CS123" s="1138"/>
      <c r="CT123" s="1138"/>
      <c r="CU123" s="1138"/>
      <c r="CV123" s="1138"/>
      <c r="CW123" s="1138"/>
      <c r="CX123" s="1138"/>
      <c r="CY123" s="1138"/>
      <c r="CZ123" s="1138"/>
      <c r="DA123" s="1138"/>
      <c r="DB123" s="1138"/>
      <c r="DC123" s="1138"/>
      <c r="DD123" s="1138"/>
      <c r="DE123" s="1138"/>
      <c r="DF123" s="1138"/>
      <c r="DG123" s="1138"/>
      <c r="DH123" s="1138"/>
      <c r="DI123" s="1138"/>
      <c r="DJ123" s="1138"/>
      <c r="DK123" s="1138"/>
      <c r="DL123" s="1138"/>
      <c r="DM123" s="1138"/>
      <c r="DN123" s="1138"/>
      <c r="DO123" s="1138"/>
      <c r="DP123" s="1138"/>
      <c r="DQ123" s="1138"/>
      <c r="DR123" s="1138"/>
      <c r="DS123" s="1138"/>
      <c r="DT123" s="1138"/>
      <c r="DU123" s="1138"/>
      <c r="DV123" s="1138"/>
      <c r="DW123" s="1138"/>
      <c r="DX123" s="1138"/>
      <c r="DY123" s="1138"/>
      <c r="DZ123" s="1138"/>
      <c r="EA123" s="1138"/>
      <c r="EB123" s="1138"/>
      <c r="EC123" s="1138"/>
      <c r="ED123" s="1138"/>
      <c r="EE123" s="1138"/>
      <c r="EF123" s="1138"/>
      <c r="EG123" s="1138"/>
      <c r="EH123" s="1138"/>
      <c r="EI123" s="1138"/>
      <c r="EJ123" s="1138"/>
      <c r="EK123" s="1138"/>
      <c r="EL123" s="1138"/>
      <c r="EM123" s="1138"/>
      <c r="EN123" s="1138"/>
      <c r="EO123" s="1138"/>
      <c r="EP123" s="1138"/>
      <c r="EQ123" s="1138"/>
      <c r="ER123" s="1138"/>
      <c r="ES123" s="1138"/>
      <c r="ET123" s="1138"/>
      <c r="EU123" s="1138"/>
      <c r="EV123" s="1138"/>
      <c r="EW123" s="1138"/>
      <c r="EX123" s="1138"/>
      <c r="EY123" s="1138"/>
      <c r="EZ123" s="1138"/>
      <c r="FA123" s="1138"/>
      <c r="FB123" s="1138"/>
      <c r="FC123" s="1138"/>
      <c r="FD123" s="1138"/>
      <c r="FE123" s="1138"/>
      <c r="FF123" s="1138"/>
      <c r="FG123" s="1138"/>
      <c r="FH123" s="1138"/>
      <c r="FI123" s="1138"/>
      <c r="FJ123" s="1138"/>
      <c r="FK123" s="1138"/>
      <c r="FL123" s="1138"/>
      <c r="FM123" s="1138"/>
      <c r="FN123" s="1138"/>
      <c r="FO123" s="1138"/>
      <c r="FP123" s="1138"/>
      <c r="FQ123" s="1138"/>
      <c r="FR123" s="1138"/>
      <c r="FS123" s="1138"/>
      <c r="FT123" s="1138"/>
      <c r="FU123" s="1138"/>
      <c r="FV123" s="1138"/>
      <c r="FW123" s="1138"/>
      <c r="FX123" s="1138"/>
      <c r="FY123" s="1138"/>
      <c r="FZ123" s="1138"/>
      <c r="GA123" s="1138"/>
      <c r="GB123" s="1138"/>
      <c r="GC123" s="1138"/>
      <c r="GD123" s="1138"/>
      <c r="GE123" s="1138"/>
      <c r="GF123" s="1138"/>
      <c r="GG123" s="1138"/>
      <c r="GH123" s="1138"/>
      <c r="GI123" s="1138"/>
      <c r="GJ123" s="1138"/>
      <c r="GK123" s="1138"/>
      <c r="GL123" s="1138"/>
      <c r="GM123" s="1138"/>
      <c r="GN123" s="1138"/>
      <c r="GO123" s="1138"/>
      <c r="GP123" s="1138"/>
      <c r="GQ123" s="1138"/>
      <c r="GR123" s="1138"/>
      <c r="GS123" s="1138"/>
      <c r="GT123" s="1138"/>
      <c r="GU123" s="1138"/>
      <c r="GV123" s="1138"/>
      <c r="GW123" s="1138"/>
      <c r="GX123" s="1138"/>
      <c r="GY123" s="1138"/>
      <c r="GZ123" s="1138"/>
      <c r="HA123" s="1138"/>
      <c r="HB123" s="1138"/>
      <c r="HC123" s="1138"/>
      <c r="HD123" s="1138"/>
      <c r="HE123" s="1138"/>
      <c r="HF123" s="1138"/>
      <c r="HG123" s="1138"/>
      <c r="HH123" s="1138"/>
      <c r="HI123" s="1138"/>
      <c r="HJ123" s="1138"/>
      <c r="HK123" s="1138"/>
      <c r="HL123" s="1138"/>
      <c r="HM123" s="1138"/>
      <c r="HN123" s="1138"/>
      <c r="HO123" s="1138"/>
      <c r="HP123" s="1138"/>
      <c r="HQ123" s="1138"/>
      <c r="HR123" s="1138"/>
      <c r="HS123" s="1138"/>
      <c r="HT123" s="1138"/>
      <c r="HU123" s="1138"/>
      <c r="HV123" s="1138"/>
      <c r="HW123" s="1138"/>
      <c r="HX123" s="1138"/>
      <c r="HY123" s="1138"/>
      <c r="HZ123" s="1138"/>
      <c r="IA123" s="1138"/>
      <c r="IB123" s="1138"/>
      <c r="IC123" s="1138"/>
      <c r="ID123" s="1138"/>
      <c r="IE123" s="1138"/>
      <c r="IF123" s="1138"/>
      <c r="IG123" s="1138"/>
      <c r="IH123" s="1138"/>
      <c r="II123" s="1138"/>
      <c r="IJ123" s="1138"/>
      <c r="IK123" s="1138"/>
      <c r="IL123" s="1138"/>
      <c r="IM123" s="1138"/>
      <c r="IN123" s="1138"/>
      <c r="IO123" s="1138"/>
      <c r="IP123" s="1138"/>
      <c r="IQ123" s="1138"/>
      <c r="IR123" s="1138"/>
      <c r="IS123" s="1138"/>
      <c r="IT123" s="1138"/>
      <c r="IU123" s="1138"/>
      <c r="IV123" s="1138"/>
    </row>
    <row r="124" spans="1:256" ht="15.75">
      <c r="A124" s="1138"/>
      <c r="B124" s="1472"/>
      <c r="C124" s="664"/>
      <c r="D124" s="664"/>
      <c r="E124" s="1138"/>
      <c r="F124" s="1138"/>
      <c r="G124" s="1138"/>
      <c r="H124" s="1138"/>
      <c r="I124" s="1138"/>
      <c r="J124" s="1138"/>
      <c r="K124" s="1138"/>
      <c r="L124" s="1138"/>
      <c r="M124" s="1138"/>
      <c r="N124" s="1138"/>
      <c r="O124" s="1138"/>
      <c r="P124" s="1138"/>
      <c r="Q124" s="1138"/>
      <c r="R124" s="1138"/>
      <c r="S124" s="1138"/>
      <c r="T124" s="1138"/>
      <c r="U124" s="1138"/>
      <c r="V124" s="1138"/>
      <c r="W124" s="1138"/>
      <c r="X124" s="1138"/>
      <c r="Y124" s="1138"/>
      <c r="Z124" s="1138"/>
      <c r="AA124" s="1138"/>
      <c r="AB124" s="1138"/>
      <c r="AC124" s="1138"/>
      <c r="AD124" s="1138"/>
      <c r="AE124" s="1138"/>
      <c r="AF124" s="1138"/>
      <c r="AG124" s="1138"/>
      <c r="AH124" s="1138"/>
      <c r="AI124" s="1138"/>
      <c r="AJ124" s="1138"/>
      <c r="AK124" s="1138"/>
      <c r="AL124" s="1138"/>
      <c r="AM124" s="1138"/>
      <c r="AN124" s="1138"/>
      <c r="AO124" s="1138"/>
      <c r="AP124" s="1138"/>
      <c r="AQ124" s="1138"/>
      <c r="AR124" s="1138"/>
      <c r="AS124" s="1138"/>
      <c r="AT124" s="1138"/>
      <c r="AU124" s="1138"/>
      <c r="AV124" s="1138"/>
      <c r="AW124" s="1138"/>
      <c r="AX124" s="1138"/>
      <c r="AY124" s="1138"/>
      <c r="AZ124" s="1138"/>
      <c r="BA124" s="1138"/>
      <c r="BB124" s="1138"/>
      <c r="BC124" s="1138"/>
      <c r="BD124" s="1138"/>
      <c r="BE124" s="1138"/>
      <c r="BF124" s="1138"/>
      <c r="BG124" s="1138"/>
      <c r="BH124" s="1138"/>
      <c r="BI124" s="1138"/>
      <c r="BJ124" s="1138"/>
      <c r="BK124" s="1138"/>
      <c r="BL124" s="1138"/>
      <c r="BM124" s="1138"/>
      <c r="BN124" s="1138"/>
      <c r="BO124" s="1138"/>
      <c r="BP124" s="1138"/>
      <c r="BQ124" s="1138"/>
      <c r="BR124" s="1138"/>
      <c r="BS124" s="1138"/>
      <c r="BT124" s="1138"/>
      <c r="BU124" s="1138"/>
      <c r="BV124" s="1138"/>
      <c r="BW124" s="1138"/>
      <c r="BX124" s="1138"/>
      <c r="BY124" s="1138"/>
      <c r="BZ124" s="1138"/>
      <c r="CA124" s="1138"/>
      <c r="CB124" s="1138"/>
      <c r="CC124" s="1138"/>
      <c r="CD124" s="1138"/>
      <c r="CE124" s="1138"/>
      <c r="CF124" s="1138"/>
      <c r="CG124" s="1138"/>
      <c r="CH124" s="1138"/>
      <c r="CI124" s="1138"/>
      <c r="CJ124" s="1138"/>
      <c r="CK124" s="1138"/>
      <c r="CL124" s="1138"/>
      <c r="CM124" s="1138"/>
      <c r="CN124" s="1138"/>
      <c r="CO124" s="1138"/>
      <c r="CP124" s="1138"/>
      <c r="CQ124" s="1138"/>
      <c r="CR124" s="1138"/>
      <c r="CS124" s="1138"/>
      <c r="CT124" s="1138"/>
      <c r="CU124" s="1138"/>
      <c r="CV124" s="1138"/>
      <c r="CW124" s="1138"/>
      <c r="CX124" s="1138"/>
      <c r="CY124" s="1138"/>
      <c r="CZ124" s="1138"/>
      <c r="DA124" s="1138"/>
      <c r="DB124" s="1138"/>
      <c r="DC124" s="1138"/>
      <c r="DD124" s="1138"/>
      <c r="DE124" s="1138"/>
      <c r="DF124" s="1138"/>
      <c r="DG124" s="1138"/>
      <c r="DH124" s="1138"/>
      <c r="DI124" s="1138"/>
      <c r="DJ124" s="1138"/>
      <c r="DK124" s="1138"/>
      <c r="DL124" s="1138"/>
      <c r="DM124" s="1138"/>
      <c r="DN124" s="1138"/>
      <c r="DO124" s="1138"/>
      <c r="DP124" s="1138"/>
      <c r="DQ124" s="1138"/>
      <c r="DR124" s="1138"/>
      <c r="DS124" s="1138"/>
      <c r="DT124" s="1138"/>
      <c r="DU124" s="1138"/>
      <c r="DV124" s="1138"/>
      <c r="DW124" s="1138"/>
      <c r="DX124" s="1138"/>
      <c r="DY124" s="1138"/>
      <c r="DZ124" s="1138"/>
      <c r="EA124" s="1138"/>
      <c r="EB124" s="1138"/>
      <c r="EC124" s="1138"/>
      <c r="ED124" s="1138"/>
      <c r="EE124" s="1138"/>
      <c r="EF124" s="1138"/>
      <c r="EG124" s="1138"/>
      <c r="EH124" s="1138"/>
      <c r="EI124" s="1138"/>
      <c r="EJ124" s="1138"/>
      <c r="EK124" s="1138"/>
      <c r="EL124" s="1138"/>
      <c r="EM124" s="1138"/>
      <c r="EN124" s="1138"/>
      <c r="EO124" s="1138"/>
      <c r="EP124" s="1138"/>
      <c r="EQ124" s="1138"/>
      <c r="ER124" s="1138"/>
      <c r="ES124" s="1138"/>
      <c r="ET124" s="1138"/>
      <c r="EU124" s="1138"/>
      <c r="EV124" s="1138"/>
      <c r="EW124" s="1138"/>
      <c r="EX124" s="1138"/>
      <c r="EY124" s="1138"/>
      <c r="EZ124" s="1138"/>
      <c r="FA124" s="1138"/>
      <c r="FB124" s="1138"/>
      <c r="FC124" s="1138"/>
      <c r="FD124" s="1138"/>
      <c r="FE124" s="1138"/>
      <c r="FF124" s="1138"/>
      <c r="FG124" s="1138"/>
      <c r="FH124" s="1138"/>
      <c r="FI124" s="1138"/>
      <c r="FJ124" s="1138"/>
      <c r="FK124" s="1138"/>
      <c r="FL124" s="1138"/>
      <c r="FM124" s="1138"/>
      <c r="FN124" s="1138"/>
      <c r="FO124" s="1138"/>
      <c r="FP124" s="1138"/>
      <c r="FQ124" s="1138"/>
      <c r="FR124" s="1138"/>
      <c r="FS124" s="1138"/>
      <c r="FT124" s="1138"/>
      <c r="FU124" s="1138"/>
      <c r="FV124" s="1138"/>
      <c r="FW124" s="1138"/>
      <c r="FX124" s="1138"/>
      <c r="FY124" s="1138"/>
      <c r="FZ124" s="1138"/>
      <c r="GA124" s="1138"/>
      <c r="GB124" s="1138"/>
      <c r="GC124" s="1138"/>
      <c r="GD124" s="1138"/>
      <c r="GE124" s="1138"/>
      <c r="GF124" s="1138"/>
      <c r="GG124" s="1138"/>
      <c r="GH124" s="1138"/>
      <c r="GI124" s="1138"/>
      <c r="GJ124" s="1138"/>
      <c r="GK124" s="1138"/>
      <c r="GL124" s="1138"/>
      <c r="GM124" s="1138"/>
      <c r="GN124" s="1138"/>
      <c r="GO124" s="1138"/>
      <c r="GP124" s="1138"/>
      <c r="GQ124" s="1138"/>
      <c r="GR124" s="1138"/>
      <c r="GS124" s="1138"/>
      <c r="GT124" s="1138"/>
      <c r="GU124" s="1138"/>
      <c r="GV124" s="1138"/>
      <c r="GW124" s="1138"/>
      <c r="GX124" s="1138"/>
      <c r="GY124" s="1138"/>
      <c r="GZ124" s="1138"/>
      <c r="HA124" s="1138"/>
      <c r="HB124" s="1138"/>
      <c r="HC124" s="1138"/>
      <c r="HD124" s="1138"/>
      <c r="HE124" s="1138"/>
      <c r="HF124" s="1138"/>
      <c r="HG124" s="1138"/>
      <c r="HH124" s="1138"/>
      <c r="HI124" s="1138"/>
      <c r="HJ124" s="1138"/>
      <c r="HK124" s="1138"/>
      <c r="HL124" s="1138"/>
      <c r="HM124" s="1138"/>
      <c r="HN124" s="1138"/>
      <c r="HO124" s="1138"/>
      <c r="HP124" s="1138"/>
      <c r="HQ124" s="1138"/>
      <c r="HR124" s="1138"/>
      <c r="HS124" s="1138"/>
      <c r="HT124" s="1138"/>
      <c r="HU124" s="1138"/>
      <c r="HV124" s="1138"/>
      <c r="HW124" s="1138"/>
      <c r="HX124" s="1138"/>
      <c r="HY124" s="1138"/>
      <c r="HZ124" s="1138"/>
      <c r="IA124" s="1138"/>
      <c r="IB124" s="1138"/>
      <c r="IC124" s="1138"/>
      <c r="ID124" s="1138"/>
      <c r="IE124" s="1138"/>
      <c r="IF124" s="1138"/>
      <c r="IG124" s="1138"/>
      <c r="IH124" s="1138"/>
      <c r="II124" s="1138"/>
      <c r="IJ124" s="1138"/>
      <c r="IK124" s="1138"/>
      <c r="IL124" s="1138"/>
      <c r="IM124" s="1138"/>
      <c r="IN124" s="1138"/>
      <c r="IO124" s="1138"/>
      <c r="IP124" s="1138"/>
      <c r="IQ124" s="1138"/>
      <c r="IR124" s="1138"/>
      <c r="IS124" s="1138"/>
      <c r="IT124" s="1138"/>
      <c r="IU124" s="1138"/>
      <c r="IV124" s="1138"/>
    </row>
    <row r="125" spans="1:256">
      <c r="A125" s="1138" t="s">
        <v>806</v>
      </c>
      <c r="B125" s="1493" t="s">
        <v>2559</v>
      </c>
      <c r="C125" s="1495">
        <f>'95'!D30</f>
        <v>0</v>
      </c>
      <c r="D125" s="664"/>
      <c r="E125" s="1138"/>
      <c r="F125" s="1138"/>
      <c r="G125" s="1138"/>
      <c r="H125" s="1138"/>
      <c r="I125" s="1138"/>
      <c r="J125" s="1138"/>
      <c r="K125" s="1138"/>
      <c r="L125" s="1138"/>
      <c r="M125" s="1138"/>
      <c r="N125" s="1138"/>
      <c r="O125" s="1138"/>
      <c r="P125" s="1138"/>
      <c r="Q125" s="1138"/>
      <c r="R125" s="1138"/>
      <c r="S125" s="1138"/>
      <c r="T125" s="1138"/>
      <c r="U125" s="1138"/>
      <c r="V125" s="1138"/>
      <c r="W125" s="1138"/>
      <c r="X125" s="1138"/>
      <c r="Y125" s="1138"/>
      <c r="Z125" s="1138"/>
      <c r="AA125" s="1138"/>
      <c r="AB125" s="1138"/>
      <c r="AC125" s="1138"/>
      <c r="AD125" s="1138"/>
      <c r="AE125" s="1138"/>
      <c r="AF125" s="1138"/>
      <c r="AG125" s="1138"/>
      <c r="AH125" s="1138"/>
      <c r="AI125" s="1138"/>
      <c r="AJ125" s="1138"/>
      <c r="AK125" s="1138"/>
      <c r="AL125" s="1138"/>
      <c r="AM125" s="1138"/>
      <c r="AN125" s="1138"/>
      <c r="AO125" s="1138"/>
      <c r="AP125" s="1138"/>
      <c r="AQ125" s="1138"/>
      <c r="AR125" s="1138"/>
      <c r="AS125" s="1138"/>
      <c r="AT125" s="1138"/>
      <c r="AU125" s="1138"/>
      <c r="AV125" s="1138"/>
      <c r="AW125" s="1138"/>
      <c r="AX125" s="1138"/>
      <c r="AY125" s="1138"/>
      <c r="AZ125" s="1138"/>
      <c r="BA125" s="1138"/>
      <c r="BB125" s="1138"/>
      <c r="BC125" s="1138"/>
      <c r="BD125" s="1138"/>
      <c r="BE125" s="1138"/>
      <c r="BF125" s="1138"/>
      <c r="BG125" s="1138"/>
      <c r="BH125" s="1138"/>
      <c r="BI125" s="1138"/>
      <c r="BJ125" s="1138"/>
      <c r="BK125" s="1138"/>
      <c r="BL125" s="1138"/>
      <c r="BM125" s="1138"/>
      <c r="BN125" s="1138"/>
      <c r="BO125" s="1138"/>
      <c r="BP125" s="1138"/>
      <c r="BQ125" s="1138"/>
      <c r="BR125" s="1138"/>
      <c r="BS125" s="1138"/>
      <c r="BT125" s="1138"/>
      <c r="BU125" s="1138"/>
      <c r="BV125" s="1138"/>
      <c r="BW125" s="1138"/>
      <c r="BX125" s="1138"/>
      <c r="BY125" s="1138"/>
      <c r="BZ125" s="1138"/>
      <c r="CA125" s="1138"/>
      <c r="CB125" s="1138"/>
      <c r="CC125" s="1138"/>
      <c r="CD125" s="1138"/>
      <c r="CE125" s="1138"/>
      <c r="CF125" s="1138"/>
      <c r="CG125" s="1138"/>
      <c r="CH125" s="1138"/>
      <c r="CI125" s="1138"/>
      <c r="CJ125" s="1138"/>
      <c r="CK125" s="1138"/>
      <c r="CL125" s="1138"/>
      <c r="CM125" s="1138"/>
      <c r="CN125" s="1138"/>
      <c r="CO125" s="1138"/>
      <c r="CP125" s="1138"/>
      <c r="CQ125" s="1138"/>
      <c r="CR125" s="1138"/>
      <c r="CS125" s="1138"/>
      <c r="CT125" s="1138"/>
      <c r="CU125" s="1138"/>
      <c r="CV125" s="1138"/>
      <c r="CW125" s="1138"/>
      <c r="CX125" s="1138"/>
      <c r="CY125" s="1138"/>
      <c r="CZ125" s="1138"/>
      <c r="DA125" s="1138"/>
      <c r="DB125" s="1138"/>
      <c r="DC125" s="1138"/>
      <c r="DD125" s="1138"/>
      <c r="DE125" s="1138"/>
      <c r="DF125" s="1138"/>
      <c r="DG125" s="1138"/>
      <c r="DH125" s="1138"/>
      <c r="DI125" s="1138"/>
      <c r="DJ125" s="1138"/>
      <c r="DK125" s="1138"/>
      <c r="DL125" s="1138"/>
      <c r="DM125" s="1138"/>
      <c r="DN125" s="1138"/>
      <c r="DO125" s="1138"/>
      <c r="DP125" s="1138"/>
      <c r="DQ125" s="1138"/>
      <c r="DR125" s="1138"/>
      <c r="DS125" s="1138"/>
      <c r="DT125" s="1138"/>
      <c r="DU125" s="1138"/>
      <c r="DV125" s="1138"/>
      <c r="DW125" s="1138"/>
      <c r="DX125" s="1138"/>
      <c r="DY125" s="1138"/>
      <c r="DZ125" s="1138"/>
      <c r="EA125" s="1138"/>
      <c r="EB125" s="1138"/>
      <c r="EC125" s="1138"/>
      <c r="ED125" s="1138"/>
      <c r="EE125" s="1138"/>
      <c r="EF125" s="1138"/>
      <c r="EG125" s="1138"/>
      <c r="EH125" s="1138"/>
      <c r="EI125" s="1138"/>
      <c r="EJ125" s="1138"/>
      <c r="EK125" s="1138"/>
      <c r="EL125" s="1138"/>
      <c r="EM125" s="1138"/>
      <c r="EN125" s="1138"/>
      <c r="EO125" s="1138"/>
      <c r="EP125" s="1138"/>
      <c r="EQ125" s="1138"/>
      <c r="ER125" s="1138"/>
      <c r="ES125" s="1138"/>
      <c r="ET125" s="1138"/>
      <c r="EU125" s="1138"/>
      <c r="EV125" s="1138"/>
      <c r="EW125" s="1138"/>
      <c r="EX125" s="1138"/>
      <c r="EY125" s="1138"/>
      <c r="EZ125" s="1138"/>
      <c r="FA125" s="1138"/>
      <c r="FB125" s="1138"/>
      <c r="FC125" s="1138"/>
      <c r="FD125" s="1138"/>
      <c r="FE125" s="1138"/>
      <c r="FF125" s="1138"/>
      <c r="FG125" s="1138"/>
      <c r="FH125" s="1138"/>
      <c r="FI125" s="1138"/>
      <c r="FJ125" s="1138"/>
      <c r="FK125" s="1138"/>
      <c r="FL125" s="1138"/>
      <c r="FM125" s="1138"/>
      <c r="FN125" s="1138"/>
      <c r="FO125" s="1138"/>
      <c r="FP125" s="1138"/>
      <c r="FQ125" s="1138"/>
      <c r="FR125" s="1138"/>
      <c r="FS125" s="1138"/>
      <c r="FT125" s="1138"/>
      <c r="FU125" s="1138"/>
      <c r="FV125" s="1138"/>
      <c r="FW125" s="1138"/>
      <c r="FX125" s="1138"/>
      <c r="FY125" s="1138"/>
      <c r="FZ125" s="1138"/>
      <c r="GA125" s="1138"/>
      <c r="GB125" s="1138"/>
      <c r="GC125" s="1138"/>
      <c r="GD125" s="1138"/>
      <c r="GE125" s="1138"/>
      <c r="GF125" s="1138"/>
      <c r="GG125" s="1138"/>
      <c r="GH125" s="1138"/>
      <c r="GI125" s="1138"/>
      <c r="GJ125" s="1138"/>
      <c r="GK125" s="1138"/>
      <c r="GL125" s="1138"/>
      <c r="GM125" s="1138"/>
      <c r="GN125" s="1138"/>
      <c r="GO125" s="1138"/>
      <c r="GP125" s="1138"/>
      <c r="GQ125" s="1138"/>
      <c r="GR125" s="1138"/>
      <c r="GS125" s="1138"/>
      <c r="GT125" s="1138"/>
      <c r="GU125" s="1138"/>
      <c r="GV125" s="1138"/>
      <c r="GW125" s="1138"/>
      <c r="GX125" s="1138"/>
      <c r="GY125" s="1138"/>
      <c r="GZ125" s="1138"/>
      <c r="HA125" s="1138"/>
      <c r="HB125" s="1138"/>
      <c r="HC125" s="1138"/>
      <c r="HD125" s="1138"/>
      <c r="HE125" s="1138"/>
      <c r="HF125" s="1138"/>
      <c r="HG125" s="1138"/>
      <c r="HH125" s="1138"/>
      <c r="HI125" s="1138"/>
      <c r="HJ125" s="1138"/>
      <c r="HK125" s="1138"/>
      <c r="HL125" s="1138"/>
      <c r="HM125" s="1138"/>
      <c r="HN125" s="1138"/>
      <c r="HO125" s="1138"/>
      <c r="HP125" s="1138"/>
      <c r="HQ125" s="1138"/>
      <c r="HR125" s="1138"/>
      <c r="HS125" s="1138"/>
      <c r="HT125" s="1138"/>
      <c r="HU125" s="1138"/>
      <c r="HV125" s="1138"/>
      <c r="HW125" s="1138"/>
      <c r="HX125" s="1138"/>
      <c r="HY125" s="1138"/>
      <c r="HZ125" s="1138"/>
      <c r="IA125" s="1138"/>
      <c r="IB125" s="1138"/>
      <c r="IC125" s="1138"/>
      <c r="ID125" s="1138"/>
      <c r="IE125" s="1138"/>
      <c r="IF125" s="1138"/>
      <c r="IG125" s="1138"/>
      <c r="IH125" s="1138"/>
      <c r="II125" s="1138"/>
      <c r="IJ125" s="1138"/>
      <c r="IK125" s="1138"/>
      <c r="IL125" s="1138"/>
      <c r="IM125" s="1138"/>
      <c r="IN125" s="1138"/>
      <c r="IO125" s="1138"/>
      <c r="IP125" s="1138"/>
      <c r="IQ125" s="1138"/>
      <c r="IR125" s="1138"/>
      <c r="IS125" s="1138"/>
      <c r="IT125" s="1138"/>
      <c r="IU125" s="1138"/>
      <c r="IV125" s="1138"/>
    </row>
    <row r="126" spans="1:256" ht="15.75">
      <c r="A126" s="1138"/>
      <c r="B126" s="1472"/>
      <c r="C126" s="664"/>
      <c r="D126" s="664"/>
      <c r="E126" s="1138"/>
      <c r="F126" s="1138"/>
      <c r="G126" s="1138"/>
      <c r="H126" s="1138"/>
      <c r="I126" s="1138"/>
      <c r="J126" s="1138"/>
      <c r="K126" s="1138"/>
      <c r="L126" s="1138"/>
      <c r="M126" s="1138"/>
      <c r="N126" s="1138"/>
      <c r="O126" s="1138"/>
      <c r="P126" s="1138"/>
      <c r="Q126" s="1138"/>
      <c r="R126" s="1138"/>
      <c r="S126" s="1138"/>
      <c r="T126" s="1138"/>
      <c r="U126" s="1138"/>
      <c r="V126" s="1138"/>
      <c r="W126" s="1138"/>
      <c r="X126" s="1138"/>
      <c r="Y126" s="1138"/>
      <c r="Z126" s="1138"/>
      <c r="AA126" s="1138"/>
      <c r="AB126" s="1138"/>
      <c r="AC126" s="1138"/>
      <c r="AD126" s="1138"/>
      <c r="AE126" s="1138"/>
      <c r="AF126" s="1138"/>
      <c r="AG126" s="1138"/>
      <c r="AH126" s="1138"/>
      <c r="AI126" s="1138"/>
      <c r="AJ126" s="1138"/>
      <c r="AK126" s="1138"/>
      <c r="AL126" s="1138"/>
      <c r="AM126" s="1138"/>
      <c r="AN126" s="1138"/>
      <c r="AO126" s="1138"/>
      <c r="AP126" s="1138"/>
      <c r="AQ126" s="1138"/>
      <c r="AR126" s="1138"/>
      <c r="AS126" s="1138"/>
      <c r="AT126" s="1138"/>
      <c r="AU126" s="1138"/>
      <c r="AV126" s="1138"/>
      <c r="AW126" s="1138"/>
      <c r="AX126" s="1138"/>
      <c r="AY126" s="1138"/>
      <c r="AZ126" s="1138"/>
      <c r="BA126" s="1138"/>
      <c r="BB126" s="1138"/>
      <c r="BC126" s="1138"/>
      <c r="BD126" s="1138"/>
      <c r="BE126" s="1138"/>
      <c r="BF126" s="1138"/>
      <c r="BG126" s="1138"/>
      <c r="BH126" s="1138"/>
      <c r="BI126" s="1138"/>
      <c r="BJ126" s="1138"/>
      <c r="BK126" s="1138"/>
      <c r="BL126" s="1138"/>
      <c r="BM126" s="1138"/>
      <c r="BN126" s="1138"/>
      <c r="BO126" s="1138"/>
      <c r="BP126" s="1138"/>
      <c r="BQ126" s="1138"/>
      <c r="BR126" s="1138"/>
      <c r="BS126" s="1138"/>
      <c r="BT126" s="1138"/>
      <c r="BU126" s="1138"/>
      <c r="BV126" s="1138"/>
      <c r="BW126" s="1138"/>
      <c r="BX126" s="1138"/>
      <c r="BY126" s="1138"/>
      <c r="BZ126" s="1138"/>
      <c r="CA126" s="1138"/>
      <c r="CB126" s="1138"/>
      <c r="CC126" s="1138"/>
      <c r="CD126" s="1138"/>
      <c r="CE126" s="1138"/>
      <c r="CF126" s="1138"/>
      <c r="CG126" s="1138"/>
      <c r="CH126" s="1138"/>
      <c r="CI126" s="1138"/>
      <c r="CJ126" s="1138"/>
      <c r="CK126" s="1138"/>
      <c r="CL126" s="1138"/>
      <c r="CM126" s="1138"/>
      <c r="CN126" s="1138"/>
      <c r="CO126" s="1138"/>
      <c r="CP126" s="1138"/>
      <c r="CQ126" s="1138"/>
      <c r="CR126" s="1138"/>
      <c r="CS126" s="1138"/>
      <c r="CT126" s="1138"/>
      <c r="CU126" s="1138"/>
      <c r="CV126" s="1138"/>
      <c r="CW126" s="1138"/>
      <c r="CX126" s="1138"/>
      <c r="CY126" s="1138"/>
      <c r="CZ126" s="1138"/>
      <c r="DA126" s="1138"/>
      <c r="DB126" s="1138"/>
      <c r="DC126" s="1138"/>
      <c r="DD126" s="1138"/>
      <c r="DE126" s="1138"/>
      <c r="DF126" s="1138"/>
      <c r="DG126" s="1138"/>
      <c r="DH126" s="1138"/>
      <c r="DI126" s="1138"/>
      <c r="DJ126" s="1138"/>
      <c r="DK126" s="1138"/>
      <c r="DL126" s="1138"/>
      <c r="DM126" s="1138"/>
      <c r="DN126" s="1138"/>
      <c r="DO126" s="1138"/>
      <c r="DP126" s="1138"/>
      <c r="DQ126" s="1138"/>
      <c r="DR126" s="1138"/>
      <c r="DS126" s="1138"/>
      <c r="DT126" s="1138"/>
      <c r="DU126" s="1138"/>
      <c r="DV126" s="1138"/>
      <c r="DW126" s="1138"/>
      <c r="DX126" s="1138"/>
      <c r="DY126" s="1138"/>
      <c r="DZ126" s="1138"/>
      <c r="EA126" s="1138"/>
      <c r="EB126" s="1138"/>
      <c r="EC126" s="1138"/>
      <c r="ED126" s="1138"/>
      <c r="EE126" s="1138"/>
      <c r="EF126" s="1138"/>
      <c r="EG126" s="1138"/>
      <c r="EH126" s="1138"/>
      <c r="EI126" s="1138"/>
      <c r="EJ126" s="1138"/>
      <c r="EK126" s="1138"/>
      <c r="EL126" s="1138"/>
      <c r="EM126" s="1138"/>
      <c r="EN126" s="1138"/>
      <c r="EO126" s="1138"/>
      <c r="EP126" s="1138"/>
      <c r="EQ126" s="1138"/>
      <c r="ER126" s="1138"/>
      <c r="ES126" s="1138"/>
      <c r="ET126" s="1138"/>
      <c r="EU126" s="1138"/>
      <c r="EV126" s="1138"/>
      <c r="EW126" s="1138"/>
      <c r="EX126" s="1138"/>
      <c r="EY126" s="1138"/>
      <c r="EZ126" s="1138"/>
      <c r="FA126" s="1138"/>
      <c r="FB126" s="1138"/>
      <c r="FC126" s="1138"/>
      <c r="FD126" s="1138"/>
      <c r="FE126" s="1138"/>
      <c r="FF126" s="1138"/>
      <c r="FG126" s="1138"/>
      <c r="FH126" s="1138"/>
      <c r="FI126" s="1138"/>
      <c r="FJ126" s="1138"/>
      <c r="FK126" s="1138"/>
      <c r="FL126" s="1138"/>
      <c r="FM126" s="1138"/>
      <c r="FN126" s="1138"/>
      <c r="FO126" s="1138"/>
      <c r="FP126" s="1138"/>
      <c r="FQ126" s="1138"/>
      <c r="FR126" s="1138"/>
      <c r="FS126" s="1138"/>
      <c r="FT126" s="1138"/>
      <c r="FU126" s="1138"/>
      <c r="FV126" s="1138"/>
      <c r="FW126" s="1138"/>
      <c r="FX126" s="1138"/>
      <c r="FY126" s="1138"/>
      <c r="FZ126" s="1138"/>
      <c r="GA126" s="1138"/>
      <c r="GB126" s="1138"/>
      <c r="GC126" s="1138"/>
      <c r="GD126" s="1138"/>
      <c r="GE126" s="1138"/>
      <c r="GF126" s="1138"/>
      <c r="GG126" s="1138"/>
      <c r="GH126" s="1138"/>
      <c r="GI126" s="1138"/>
      <c r="GJ126" s="1138"/>
      <c r="GK126" s="1138"/>
      <c r="GL126" s="1138"/>
      <c r="GM126" s="1138"/>
      <c r="GN126" s="1138"/>
      <c r="GO126" s="1138"/>
      <c r="GP126" s="1138"/>
      <c r="GQ126" s="1138"/>
      <c r="GR126" s="1138"/>
      <c r="GS126" s="1138"/>
      <c r="GT126" s="1138"/>
      <c r="GU126" s="1138"/>
      <c r="GV126" s="1138"/>
      <c r="GW126" s="1138"/>
      <c r="GX126" s="1138"/>
      <c r="GY126" s="1138"/>
      <c r="GZ126" s="1138"/>
      <c r="HA126" s="1138"/>
      <c r="HB126" s="1138"/>
      <c r="HC126" s="1138"/>
      <c r="HD126" s="1138"/>
      <c r="HE126" s="1138"/>
      <c r="HF126" s="1138"/>
      <c r="HG126" s="1138"/>
      <c r="HH126" s="1138"/>
      <c r="HI126" s="1138"/>
      <c r="HJ126" s="1138"/>
      <c r="HK126" s="1138"/>
      <c r="HL126" s="1138"/>
      <c r="HM126" s="1138"/>
      <c r="HN126" s="1138"/>
      <c r="HO126" s="1138"/>
      <c r="HP126" s="1138"/>
      <c r="HQ126" s="1138"/>
      <c r="HR126" s="1138"/>
      <c r="HS126" s="1138"/>
      <c r="HT126" s="1138"/>
      <c r="HU126" s="1138"/>
      <c r="HV126" s="1138"/>
      <c r="HW126" s="1138"/>
      <c r="HX126" s="1138"/>
      <c r="HY126" s="1138"/>
      <c r="HZ126" s="1138"/>
      <c r="IA126" s="1138"/>
      <c r="IB126" s="1138"/>
      <c r="IC126" s="1138"/>
      <c r="ID126" s="1138"/>
      <c r="IE126" s="1138"/>
      <c r="IF126" s="1138"/>
      <c r="IG126" s="1138"/>
      <c r="IH126" s="1138"/>
      <c r="II126" s="1138"/>
      <c r="IJ126" s="1138"/>
      <c r="IK126" s="1138"/>
      <c r="IL126" s="1138"/>
      <c r="IM126" s="1138"/>
      <c r="IN126" s="1138"/>
      <c r="IO126" s="1138"/>
      <c r="IP126" s="1138"/>
      <c r="IQ126" s="1138"/>
      <c r="IR126" s="1138"/>
      <c r="IS126" s="1138"/>
      <c r="IT126" s="1138"/>
      <c r="IU126" s="1138"/>
      <c r="IV126" s="1138"/>
    </row>
    <row r="127" spans="1:256">
      <c r="A127" s="1138" t="s">
        <v>804</v>
      </c>
      <c r="B127" s="1493" t="s">
        <v>2560</v>
      </c>
      <c r="C127" s="1495">
        <f>'95'!D22</f>
        <v>0</v>
      </c>
      <c r="D127" s="664"/>
      <c r="E127" s="1138"/>
      <c r="F127" s="1138"/>
      <c r="G127" s="1138"/>
      <c r="H127" s="1138"/>
      <c r="I127" s="1138"/>
      <c r="J127" s="1138"/>
      <c r="K127" s="1138"/>
      <c r="L127" s="1138"/>
      <c r="M127" s="1138"/>
      <c r="N127" s="1138"/>
      <c r="O127" s="1138"/>
      <c r="P127" s="1138"/>
      <c r="Q127" s="1138"/>
      <c r="R127" s="1138"/>
      <c r="S127" s="1138"/>
      <c r="T127" s="1138"/>
      <c r="U127" s="1138"/>
      <c r="V127" s="1138"/>
      <c r="W127" s="1138"/>
      <c r="X127" s="1138"/>
      <c r="Y127" s="1138"/>
      <c r="Z127" s="1138"/>
      <c r="AA127" s="1138"/>
      <c r="AB127" s="1138"/>
      <c r="AC127" s="1138"/>
      <c r="AD127" s="1138"/>
      <c r="AE127" s="1138"/>
      <c r="AF127" s="1138"/>
      <c r="AG127" s="1138"/>
      <c r="AH127" s="1138"/>
      <c r="AI127" s="1138"/>
      <c r="AJ127" s="1138"/>
      <c r="AK127" s="1138"/>
      <c r="AL127" s="1138"/>
      <c r="AM127" s="1138"/>
      <c r="AN127" s="1138"/>
      <c r="AO127" s="1138"/>
      <c r="AP127" s="1138"/>
      <c r="AQ127" s="1138"/>
      <c r="AR127" s="1138"/>
      <c r="AS127" s="1138"/>
      <c r="AT127" s="1138"/>
      <c r="AU127" s="1138"/>
      <c r="AV127" s="1138"/>
      <c r="AW127" s="1138"/>
      <c r="AX127" s="1138"/>
      <c r="AY127" s="1138"/>
      <c r="AZ127" s="1138"/>
      <c r="BA127" s="1138"/>
      <c r="BB127" s="1138"/>
      <c r="BC127" s="1138"/>
      <c r="BD127" s="1138"/>
      <c r="BE127" s="1138"/>
      <c r="BF127" s="1138"/>
      <c r="BG127" s="1138"/>
      <c r="BH127" s="1138"/>
      <c r="BI127" s="1138"/>
      <c r="BJ127" s="1138"/>
      <c r="BK127" s="1138"/>
      <c r="BL127" s="1138"/>
      <c r="BM127" s="1138"/>
      <c r="BN127" s="1138"/>
      <c r="BO127" s="1138"/>
      <c r="BP127" s="1138"/>
      <c r="BQ127" s="1138"/>
      <c r="BR127" s="1138"/>
      <c r="BS127" s="1138"/>
      <c r="BT127" s="1138"/>
      <c r="BU127" s="1138"/>
      <c r="BV127" s="1138"/>
      <c r="BW127" s="1138"/>
      <c r="BX127" s="1138"/>
      <c r="BY127" s="1138"/>
      <c r="BZ127" s="1138"/>
      <c r="CA127" s="1138"/>
      <c r="CB127" s="1138"/>
      <c r="CC127" s="1138"/>
      <c r="CD127" s="1138"/>
      <c r="CE127" s="1138"/>
      <c r="CF127" s="1138"/>
      <c r="CG127" s="1138"/>
      <c r="CH127" s="1138"/>
      <c r="CI127" s="1138"/>
      <c r="CJ127" s="1138"/>
      <c r="CK127" s="1138"/>
      <c r="CL127" s="1138"/>
      <c r="CM127" s="1138"/>
      <c r="CN127" s="1138"/>
      <c r="CO127" s="1138"/>
      <c r="CP127" s="1138"/>
      <c r="CQ127" s="1138"/>
      <c r="CR127" s="1138"/>
      <c r="CS127" s="1138"/>
      <c r="CT127" s="1138"/>
      <c r="CU127" s="1138"/>
      <c r="CV127" s="1138"/>
      <c r="CW127" s="1138"/>
      <c r="CX127" s="1138"/>
      <c r="CY127" s="1138"/>
      <c r="CZ127" s="1138"/>
      <c r="DA127" s="1138"/>
      <c r="DB127" s="1138"/>
      <c r="DC127" s="1138"/>
      <c r="DD127" s="1138"/>
      <c r="DE127" s="1138"/>
      <c r="DF127" s="1138"/>
      <c r="DG127" s="1138"/>
      <c r="DH127" s="1138"/>
      <c r="DI127" s="1138"/>
      <c r="DJ127" s="1138"/>
      <c r="DK127" s="1138"/>
      <c r="DL127" s="1138"/>
      <c r="DM127" s="1138"/>
      <c r="DN127" s="1138"/>
      <c r="DO127" s="1138"/>
      <c r="DP127" s="1138"/>
      <c r="DQ127" s="1138"/>
      <c r="DR127" s="1138"/>
      <c r="DS127" s="1138"/>
      <c r="DT127" s="1138"/>
      <c r="DU127" s="1138"/>
      <c r="DV127" s="1138"/>
      <c r="DW127" s="1138"/>
      <c r="DX127" s="1138"/>
      <c r="DY127" s="1138"/>
      <c r="DZ127" s="1138"/>
      <c r="EA127" s="1138"/>
      <c r="EB127" s="1138"/>
      <c r="EC127" s="1138"/>
      <c r="ED127" s="1138"/>
      <c r="EE127" s="1138"/>
      <c r="EF127" s="1138"/>
      <c r="EG127" s="1138"/>
      <c r="EH127" s="1138"/>
      <c r="EI127" s="1138"/>
      <c r="EJ127" s="1138"/>
      <c r="EK127" s="1138"/>
      <c r="EL127" s="1138"/>
      <c r="EM127" s="1138"/>
      <c r="EN127" s="1138"/>
      <c r="EO127" s="1138"/>
      <c r="EP127" s="1138"/>
      <c r="EQ127" s="1138"/>
      <c r="ER127" s="1138"/>
      <c r="ES127" s="1138"/>
      <c r="ET127" s="1138"/>
      <c r="EU127" s="1138"/>
      <c r="EV127" s="1138"/>
      <c r="EW127" s="1138"/>
      <c r="EX127" s="1138"/>
      <c r="EY127" s="1138"/>
      <c r="EZ127" s="1138"/>
      <c r="FA127" s="1138"/>
      <c r="FB127" s="1138"/>
      <c r="FC127" s="1138"/>
      <c r="FD127" s="1138"/>
      <c r="FE127" s="1138"/>
      <c r="FF127" s="1138"/>
      <c r="FG127" s="1138"/>
      <c r="FH127" s="1138"/>
      <c r="FI127" s="1138"/>
      <c r="FJ127" s="1138"/>
      <c r="FK127" s="1138"/>
      <c r="FL127" s="1138"/>
      <c r="FM127" s="1138"/>
      <c r="FN127" s="1138"/>
      <c r="FO127" s="1138"/>
      <c r="FP127" s="1138"/>
      <c r="FQ127" s="1138"/>
      <c r="FR127" s="1138"/>
      <c r="FS127" s="1138"/>
      <c r="FT127" s="1138"/>
      <c r="FU127" s="1138"/>
      <c r="FV127" s="1138"/>
      <c r="FW127" s="1138"/>
      <c r="FX127" s="1138"/>
      <c r="FY127" s="1138"/>
      <c r="FZ127" s="1138"/>
      <c r="GA127" s="1138"/>
      <c r="GB127" s="1138"/>
      <c r="GC127" s="1138"/>
      <c r="GD127" s="1138"/>
      <c r="GE127" s="1138"/>
      <c r="GF127" s="1138"/>
      <c r="GG127" s="1138"/>
      <c r="GH127" s="1138"/>
      <c r="GI127" s="1138"/>
      <c r="GJ127" s="1138"/>
      <c r="GK127" s="1138"/>
      <c r="GL127" s="1138"/>
      <c r="GM127" s="1138"/>
      <c r="GN127" s="1138"/>
      <c r="GO127" s="1138"/>
      <c r="GP127" s="1138"/>
      <c r="GQ127" s="1138"/>
      <c r="GR127" s="1138"/>
      <c r="GS127" s="1138"/>
      <c r="GT127" s="1138"/>
      <c r="GU127" s="1138"/>
      <c r="GV127" s="1138"/>
      <c r="GW127" s="1138"/>
      <c r="GX127" s="1138"/>
      <c r="GY127" s="1138"/>
      <c r="GZ127" s="1138"/>
      <c r="HA127" s="1138"/>
      <c r="HB127" s="1138"/>
      <c r="HC127" s="1138"/>
      <c r="HD127" s="1138"/>
      <c r="HE127" s="1138"/>
      <c r="HF127" s="1138"/>
      <c r="HG127" s="1138"/>
      <c r="HH127" s="1138"/>
      <c r="HI127" s="1138"/>
      <c r="HJ127" s="1138"/>
      <c r="HK127" s="1138"/>
      <c r="HL127" s="1138"/>
      <c r="HM127" s="1138"/>
      <c r="HN127" s="1138"/>
      <c r="HO127" s="1138"/>
      <c r="HP127" s="1138"/>
      <c r="HQ127" s="1138"/>
      <c r="HR127" s="1138"/>
      <c r="HS127" s="1138"/>
      <c r="HT127" s="1138"/>
      <c r="HU127" s="1138"/>
      <c r="HV127" s="1138"/>
      <c r="HW127" s="1138"/>
      <c r="HX127" s="1138"/>
      <c r="HY127" s="1138"/>
      <c r="HZ127" s="1138"/>
      <c r="IA127" s="1138"/>
      <c r="IB127" s="1138"/>
      <c r="IC127" s="1138"/>
      <c r="ID127" s="1138"/>
      <c r="IE127" s="1138"/>
      <c r="IF127" s="1138"/>
      <c r="IG127" s="1138"/>
      <c r="IH127" s="1138"/>
      <c r="II127" s="1138"/>
      <c r="IJ127" s="1138"/>
      <c r="IK127" s="1138"/>
      <c r="IL127" s="1138"/>
      <c r="IM127" s="1138"/>
      <c r="IN127" s="1138"/>
      <c r="IO127" s="1138"/>
      <c r="IP127" s="1138"/>
      <c r="IQ127" s="1138"/>
      <c r="IR127" s="1138"/>
      <c r="IS127" s="1138"/>
      <c r="IT127" s="1138"/>
      <c r="IU127" s="1138"/>
      <c r="IV127" s="1138"/>
    </row>
    <row r="128" spans="1:256">
      <c r="A128" s="1138"/>
      <c r="B128" s="1138"/>
      <c r="C128" s="664"/>
      <c r="D128" s="664"/>
      <c r="E128" s="1138"/>
      <c r="F128" s="1138"/>
      <c r="G128" s="1138"/>
      <c r="H128" s="1138"/>
      <c r="I128" s="1138"/>
      <c r="J128" s="1138"/>
      <c r="K128" s="1138"/>
      <c r="L128" s="1138"/>
      <c r="M128" s="1138"/>
      <c r="N128" s="1138"/>
      <c r="O128" s="1138"/>
      <c r="P128" s="1138"/>
      <c r="Q128" s="1138"/>
      <c r="R128" s="1138"/>
      <c r="S128" s="1138"/>
      <c r="T128" s="1138"/>
      <c r="U128" s="1138"/>
      <c r="V128" s="1138"/>
      <c r="W128" s="1138"/>
      <c r="X128" s="1138"/>
      <c r="Y128" s="1138"/>
      <c r="Z128" s="1138"/>
      <c r="AA128" s="1138"/>
      <c r="AB128" s="1138"/>
      <c r="AC128" s="1138"/>
      <c r="AD128" s="1138"/>
      <c r="AE128" s="1138"/>
      <c r="AF128" s="1138"/>
      <c r="AG128" s="1138"/>
      <c r="AH128" s="1138"/>
      <c r="AI128" s="1138"/>
      <c r="AJ128" s="1138"/>
      <c r="AK128" s="1138"/>
      <c r="AL128" s="1138"/>
      <c r="AM128" s="1138"/>
      <c r="AN128" s="1138"/>
      <c r="AO128" s="1138"/>
      <c r="AP128" s="1138"/>
      <c r="AQ128" s="1138"/>
      <c r="AR128" s="1138"/>
      <c r="AS128" s="1138"/>
      <c r="AT128" s="1138"/>
      <c r="AU128" s="1138"/>
      <c r="AV128" s="1138"/>
      <c r="AW128" s="1138"/>
      <c r="AX128" s="1138"/>
      <c r="AY128" s="1138"/>
      <c r="AZ128" s="1138"/>
      <c r="BA128" s="1138"/>
      <c r="BB128" s="1138"/>
      <c r="BC128" s="1138"/>
      <c r="BD128" s="1138"/>
      <c r="BE128" s="1138"/>
      <c r="BF128" s="1138"/>
      <c r="BG128" s="1138"/>
      <c r="BH128" s="1138"/>
      <c r="BI128" s="1138"/>
      <c r="BJ128" s="1138"/>
      <c r="BK128" s="1138"/>
      <c r="BL128" s="1138"/>
      <c r="BM128" s="1138"/>
      <c r="BN128" s="1138"/>
      <c r="BO128" s="1138"/>
      <c r="BP128" s="1138"/>
      <c r="BQ128" s="1138"/>
      <c r="BR128" s="1138"/>
      <c r="BS128" s="1138"/>
      <c r="BT128" s="1138"/>
      <c r="BU128" s="1138"/>
      <c r="BV128" s="1138"/>
      <c r="BW128" s="1138"/>
      <c r="BX128" s="1138"/>
      <c r="BY128" s="1138"/>
      <c r="BZ128" s="1138"/>
      <c r="CA128" s="1138"/>
      <c r="CB128" s="1138"/>
      <c r="CC128" s="1138"/>
      <c r="CD128" s="1138"/>
      <c r="CE128" s="1138"/>
      <c r="CF128" s="1138"/>
      <c r="CG128" s="1138"/>
      <c r="CH128" s="1138"/>
      <c r="CI128" s="1138"/>
      <c r="CJ128" s="1138"/>
      <c r="CK128" s="1138"/>
      <c r="CL128" s="1138"/>
      <c r="CM128" s="1138"/>
      <c r="CN128" s="1138"/>
      <c r="CO128" s="1138"/>
      <c r="CP128" s="1138"/>
      <c r="CQ128" s="1138"/>
      <c r="CR128" s="1138"/>
      <c r="CS128" s="1138"/>
      <c r="CT128" s="1138"/>
      <c r="CU128" s="1138"/>
      <c r="CV128" s="1138"/>
      <c r="CW128" s="1138"/>
      <c r="CX128" s="1138"/>
      <c r="CY128" s="1138"/>
      <c r="CZ128" s="1138"/>
      <c r="DA128" s="1138"/>
      <c r="DB128" s="1138"/>
      <c r="DC128" s="1138"/>
      <c r="DD128" s="1138"/>
      <c r="DE128" s="1138"/>
      <c r="DF128" s="1138"/>
      <c r="DG128" s="1138"/>
      <c r="DH128" s="1138"/>
      <c r="DI128" s="1138"/>
      <c r="DJ128" s="1138"/>
      <c r="DK128" s="1138"/>
      <c r="DL128" s="1138"/>
      <c r="DM128" s="1138"/>
      <c r="DN128" s="1138"/>
      <c r="DO128" s="1138"/>
      <c r="DP128" s="1138"/>
      <c r="DQ128" s="1138"/>
      <c r="DR128" s="1138"/>
      <c r="DS128" s="1138"/>
      <c r="DT128" s="1138"/>
      <c r="DU128" s="1138"/>
      <c r="DV128" s="1138"/>
      <c r="DW128" s="1138"/>
      <c r="DX128" s="1138"/>
      <c r="DY128" s="1138"/>
      <c r="DZ128" s="1138"/>
      <c r="EA128" s="1138"/>
      <c r="EB128" s="1138"/>
      <c r="EC128" s="1138"/>
      <c r="ED128" s="1138"/>
      <c r="EE128" s="1138"/>
      <c r="EF128" s="1138"/>
      <c r="EG128" s="1138"/>
      <c r="EH128" s="1138"/>
      <c r="EI128" s="1138"/>
      <c r="EJ128" s="1138"/>
      <c r="EK128" s="1138"/>
      <c r="EL128" s="1138"/>
      <c r="EM128" s="1138"/>
      <c r="EN128" s="1138"/>
      <c r="EO128" s="1138"/>
      <c r="EP128" s="1138"/>
      <c r="EQ128" s="1138"/>
      <c r="ER128" s="1138"/>
      <c r="ES128" s="1138"/>
      <c r="ET128" s="1138"/>
      <c r="EU128" s="1138"/>
      <c r="EV128" s="1138"/>
      <c r="EW128" s="1138"/>
      <c r="EX128" s="1138"/>
      <c r="EY128" s="1138"/>
      <c r="EZ128" s="1138"/>
      <c r="FA128" s="1138"/>
      <c r="FB128" s="1138"/>
      <c r="FC128" s="1138"/>
      <c r="FD128" s="1138"/>
      <c r="FE128" s="1138"/>
      <c r="FF128" s="1138"/>
      <c r="FG128" s="1138"/>
      <c r="FH128" s="1138"/>
      <c r="FI128" s="1138"/>
      <c r="FJ128" s="1138"/>
      <c r="FK128" s="1138"/>
      <c r="FL128" s="1138"/>
      <c r="FM128" s="1138"/>
      <c r="FN128" s="1138"/>
      <c r="FO128" s="1138"/>
      <c r="FP128" s="1138"/>
      <c r="FQ128" s="1138"/>
      <c r="FR128" s="1138"/>
      <c r="FS128" s="1138"/>
      <c r="FT128" s="1138"/>
      <c r="FU128" s="1138"/>
      <c r="FV128" s="1138"/>
      <c r="FW128" s="1138"/>
      <c r="FX128" s="1138"/>
      <c r="FY128" s="1138"/>
      <c r="FZ128" s="1138"/>
      <c r="GA128" s="1138"/>
      <c r="GB128" s="1138"/>
      <c r="GC128" s="1138"/>
      <c r="GD128" s="1138"/>
      <c r="GE128" s="1138"/>
      <c r="GF128" s="1138"/>
      <c r="GG128" s="1138"/>
      <c r="GH128" s="1138"/>
      <c r="GI128" s="1138"/>
      <c r="GJ128" s="1138"/>
      <c r="GK128" s="1138"/>
      <c r="GL128" s="1138"/>
      <c r="GM128" s="1138"/>
      <c r="GN128" s="1138"/>
      <c r="GO128" s="1138"/>
      <c r="GP128" s="1138"/>
      <c r="GQ128" s="1138"/>
      <c r="GR128" s="1138"/>
      <c r="GS128" s="1138"/>
      <c r="GT128" s="1138"/>
      <c r="GU128" s="1138"/>
      <c r="GV128" s="1138"/>
      <c r="GW128" s="1138"/>
      <c r="GX128" s="1138"/>
      <c r="GY128" s="1138"/>
      <c r="GZ128" s="1138"/>
      <c r="HA128" s="1138"/>
      <c r="HB128" s="1138"/>
      <c r="HC128" s="1138"/>
      <c r="HD128" s="1138"/>
      <c r="HE128" s="1138"/>
      <c r="HF128" s="1138"/>
      <c r="HG128" s="1138"/>
      <c r="HH128" s="1138"/>
      <c r="HI128" s="1138"/>
      <c r="HJ128" s="1138"/>
      <c r="HK128" s="1138"/>
      <c r="HL128" s="1138"/>
      <c r="HM128" s="1138"/>
      <c r="HN128" s="1138"/>
      <c r="HO128" s="1138"/>
      <c r="HP128" s="1138"/>
      <c r="HQ128" s="1138"/>
      <c r="HR128" s="1138"/>
      <c r="HS128" s="1138"/>
      <c r="HT128" s="1138"/>
      <c r="HU128" s="1138"/>
      <c r="HV128" s="1138"/>
      <c r="HW128" s="1138"/>
      <c r="HX128" s="1138"/>
      <c r="HY128" s="1138"/>
      <c r="HZ128" s="1138"/>
      <c r="IA128" s="1138"/>
      <c r="IB128" s="1138"/>
      <c r="IC128" s="1138"/>
      <c r="ID128" s="1138"/>
      <c r="IE128" s="1138"/>
      <c r="IF128" s="1138"/>
      <c r="IG128" s="1138"/>
      <c r="IH128" s="1138"/>
      <c r="II128" s="1138"/>
      <c r="IJ128" s="1138"/>
      <c r="IK128" s="1138"/>
      <c r="IL128" s="1138"/>
      <c r="IM128" s="1138"/>
      <c r="IN128" s="1138"/>
      <c r="IO128" s="1138"/>
      <c r="IP128" s="1138"/>
      <c r="IQ128" s="1138"/>
      <c r="IR128" s="1138"/>
      <c r="IS128" s="1138"/>
      <c r="IT128" s="1138"/>
      <c r="IU128" s="1138"/>
      <c r="IV128" s="1138"/>
    </row>
    <row r="129" spans="1:256">
      <c r="A129" s="1138" t="s">
        <v>308</v>
      </c>
      <c r="B129" s="1138" t="s">
        <v>803</v>
      </c>
      <c r="C129" s="664">
        <f>C131-SUM(C117:C127)</f>
        <v>547185714</v>
      </c>
      <c r="D129" s="664"/>
      <c r="E129" s="1138"/>
      <c r="F129" s="1138"/>
      <c r="G129" s="1138"/>
      <c r="H129" s="1138"/>
      <c r="I129" s="1138"/>
      <c r="J129" s="1138"/>
      <c r="K129" s="1138"/>
      <c r="L129" s="1138"/>
      <c r="M129" s="1138"/>
      <c r="N129" s="1138"/>
      <c r="O129" s="1138"/>
      <c r="P129" s="1138"/>
      <c r="Q129" s="1138"/>
      <c r="R129" s="1138"/>
      <c r="S129" s="1138"/>
      <c r="T129" s="1138"/>
      <c r="U129" s="1138"/>
      <c r="V129" s="1138"/>
      <c r="W129" s="1138"/>
      <c r="X129" s="1138"/>
      <c r="Y129" s="1138"/>
      <c r="Z129" s="1138"/>
      <c r="AA129" s="1138"/>
      <c r="AB129" s="1138"/>
      <c r="AC129" s="1138"/>
      <c r="AD129" s="1138"/>
      <c r="AE129" s="1138"/>
      <c r="AF129" s="1138"/>
      <c r="AG129" s="1138"/>
      <c r="AH129" s="1138"/>
      <c r="AI129" s="1138"/>
      <c r="AJ129" s="1138"/>
      <c r="AK129" s="1138"/>
      <c r="AL129" s="1138"/>
      <c r="AM129" s="1138"/>
      <c r="AN129" s="1138"/>
      <c r="AO129" s="1138"/>
      <c r="AP129" s="1138"/>
      <c r="AQ129" s="1138"/>
      <c r="AR129" s="1138"/>
      <c r="AS129" s="1138"/>
      <c r="AT129" s="1138"/>
      <c r="AU129" s="1138"/>
      <c r="AV129" s="1138"/>
      <c r="AW129" s="1138"/>
      <c r="AX129" s="1138"/>
      <c r="AY129" s="1138"/>
      <c r="AZ129" s="1138"/>
      <c r="BA129" s="1138"/>
      <c r="BB129" s="1138"/>
      <c r="BC129" s="1138"/>
      <c r="BD129" s="1138"/>
      <c r="BE129" s="1138"/>
      <c r="BF129" s="1138"/>
      <c r="BG129" s="1138"/>
      <c r="BH129" s="1138"/>
      <c r="BI129" s="1138"/>
      <c r="BJ129" s="1138"/>
      <c r="BK129" s="1138"/>
      <c r="BL129" s="1138"/>
      <c r="BM129" s="1138"/>
      <c r="BN129" s="1138"/>
      <c r="BO129" s="1138"/>
      <c r="BP129" s="1138"/>
      <c r="BQ129" s="1138"/>
      <c r="BR129" s="1138"/>
      <c r="BS129" s="1138"/>
      <c r="BT129" s="1138"/>
      <c r="BU129" s="1138"/>
      <c r="BV129" s="1138"/>
      <c r="BW129" s="1138"/>
      <c r="BX129" s="1138"/>
      <c r="BY129" s="1138"/>
      <c r="BZ129" s="1138"/>
      <c r="CA129" s="1138"/>
      <c r="CB129" s="1138"/>
      <c r="CC129" s="1138"/>
      <c r="CD129" s="1138"/>
      <c r="CE129" s="1138"/>
      <c r="CF129" s="1138"/>
      <c r="CG129" s="1138"/>
      <c r="CH129" s="1138"/>
      <c r="CI129" s="1138"/>
      <c r="CJ129" s="1138"/>
      <c r="CK129" s="1138"/>
      <c r="CL129" s="1138"/>
      <c r="CM129" s="1138"/>
      <c r="CN129" s="1138"/>
      <c r="CO129" s="1138"/>
      <c r="CP129" s="1138"/>
      <c r="CQ129" s="1138"/>
      <c r="CR129" s="1138"/>
      <c r="CS129" s="1138"/>
      <c r="CT129" s="1138"/>
      <c r="CU129" s="1138"/>
      <c r="CV129" s="1138"/>
      <c r="CW129" s="1138"/>
      <c r="CX129" s="1138"/>
      <c r="CY129" s="1138"/>
      <c r="CZ129" s="1138"/>
      <c r="DA129" s="1138"/>
      <c r="DB129" s="1138"/>
      <c r="DC129" s="1138"/>
      <c r="DD129" s="1138"/>
      <c r="DE129" s="1138"/>
      <c r="DF129" s="1138"/>
      <c r="DG129" s="1138"/>
      <c r="DH129" s="1138"/>
      <c r="DI129" s="1138"/>
      <c r="DJ129" s="1138"/>
      <c r="DK129" s="1138"/>
      <c r="DL129" s="1138"/>
      <c r="DM129" s="1138"/>
      <c r="DN129" s="1138"/>
      <c r="DO129" s="1138"/>
      <c r="DP129" s="1138"/>
      <c r="DQ129" s="1138"/>
      <c r="DR129" s="1138"/>
      <c r="DS129" s="1138"/>
      <c r="DT129" s="1138"/>
      <c r="DU129" s="1138"/>
      <c r="DV129" s="1138"/>
      <c r="DW129" s="1138"/>
      <c r="DX129" s="1138"/>
      <c r="DY129" s="1138"/>
      <c r="DZ129" s="1138"/>
      <c r="EA129" s="1138"/>
      <c r="EB129" s="1138"/>
      <c r="EC129" s="1138"/>
      <c r="ED129" s="1138"/>
      <c r="EE129" s="1138"/>
      <c r="EF129" s="1138"/>
      <c r="EG129" s="1138"/>
      <c r="EH129" s="1138"/>
      <c r="EI129" s="1138"/>
      <c r="EJ129" s="1138"/>
      <c r="EK129" s="1138"/>
      <c r="EL129" s="1138"/>
      <c r="EM129" s="1138"/>
      <c r="EN129" s="1138"/>
      <c r="EO129" s="1138"/>
      <c r="EP129" s="1138"/>
      <c r="EQ129" s="1138"/>
      <c r="ER129" s="1138"/>
      <c r="ES129" s="1138"/>
      <c r="ET129" s="1138"/>
      <c r="EU129" s="1138"/>
      <c r="EV129" s="1138"/>
      <c r="EW129" s="1138"/>
      <c r="EX129" s="1138"/>
      <c r="EY129" s="1138"/>
      <c r="EZ129" s="1138"/>
      <c r="FA129" s="1138"/>
      <c r="FB129" s="1138"/>
      <c r="FC129" s="1138"/>
      <c r="FD129" s="1138"/>
      <c r="FE129" s="1138"/>
      <c r="FF129" s="1138"/>
      <c r="FG129" s="1138"/>
      <c r="FH129" s="1138"/>
      <c r="FI129" s="1138"/>
      <c r="FJ129" s="1138"/>
      <c r="FK129" s="1138"/>
      <c r="FL129" s="1138"/>
      <c r="FM129" s="1138"/>
      <c r="FN129" s="1138"/>
      <c r="FO129" s="1138"/>
      <c r="FP129" s="1138"/>
      <c r="FQ129" s="1138"/>
      <c r="FR129" s="1138"/>
      <c r="FS129" s="1138"/>
      <c r="FT129" s="1138"/>
      <c r="FU129" s="1138"/>
      <c r="FV129" s="1138"/>
      <c r="FW129" s="1138"/>
      <c r="FX129" s="1138"/>
      <c r="FY129" s="1138"/>
      <c r="FZ129" s="1138"/>
      <c r="GA129" s="1138"/>
      <c r="GB129" s="1138"/>
      <c r="GC129" s="1138"/>
      <c r="GD129" s="1138"/>
      <c r="GE129" s="1138"/>
      <c r="GF129" s="1138"/>
      <c r="GG129" s="1138"/>
      <c r="GH129" s="1138"/>
      <c r="GI129" s="1138"/>
      <c r="GJ129" s="1138"/>
      <c r="GK129" s="1138"/>
      <c r="GL129" s="1138"/>
      <c r="GM129" s="1138"/>
      <c r="GN129" s="1138"/>
      <c r="GO129" s="1138"/>
      <c r="GP129" s="1138"/>
      <c r="GQ129" s="1138"/>
      <c r="GR129" s="1138"/>
      <c r="GS129" s="1138"/>
      <c r="GT129" s="1138"/>
      <c r="GU129" s="1138"/>
      <c r="GV129" s="1138"/>
      <c r="GW129" s="1138"/>
      <c r="GX129" s="1138"/>
      <c r="GY129" s="1138"/>
      <c r="GZ129" s="1138"/>
      <c r="HA129" s="1138"/>
      <c r="HB129" s="1138"/>
      <c r="HC129" s="1138"/>
      <c r="HD129" s="1138"/>
      <c r="HE129" s="1138"/>
      <c r="HF129" s="1138"/>
      <c r="HG129" s="1138"/>
      <c r="HH129" s="1138"/>
      <c r="HI129" s="1138"/>
      <c r="HJ129" s="1138"/>
      <c r="HK129" s="1138"/>
      <c r="HL129" s="1138"/>
      <c r="HM129" s="1138"/>
      <c r="HN129" s="1138"/>
      <c r="HO129" s="1138"/>
      <c r="HP129" s="1138"/>
      <c r="HQ129" s="1138"/>
      <c r="HR129" s="1138"/>
      <c r="HS129" s="1138"/>
      <c r="HT129" s="1138"/>
      <c r="HU129" s="1138"/>
      <c r="HV129" s="1138"/>
      <c r="HW129" s="1138"/>
      <c r="HX129" s="1138"/>
      <c r="HY129" s="1138"/>
      <c r="HZ129" s="1138"/>
      <c r="IA129" s="1138"/>
      <c r="IB129" s="1138"/>
      <c r="IC129" s="1138"/>
      <c r="ID129" s="1138"/>
      <c r="IE129" s="1138"/>
      <c r="IF129" s="1138"/>
      <c r="IG129" s="1138"/>
      <c r="IH129" s="1138"/>
      <c r="II129" s="1138"/>
      <c r="IJ129" s="1138"/>
      <c r="IK129" s="1138"/>
      <c r="IL129" s="1138"/>
      <c r="IM129" s="1138"/>
      <c r="IN129" s="1138"/>
      <c r="IO129" s="1138"/>
      <c r="IP129" s="1138"/>
      <c r="IQ129" s="1138"/>
      <c r="IR129" s="1138"/>
      <c r="IS129" s="1138"/>
      <c r="IT129" s="1138"/>
      <c r="IU129" s="1138"/>
      <c r="IV129" s="1138"/>
    </row>
    <row r="130" spans="1:256">
      <c r="A130" s="1138"/>
      <c r="B130" s="1138"/>
      <c r="C130" s="1138"/>
      <c r="D130" s="1138"/>
      <c r="E130" s="1138"/>
      <c r="F130" s="1138"/>
      <c r="G130" s="1138"/>
      <c r="H130" s="1138"/>
      <c r="I130" s="1138"/>
      <c r="J130" s="1138"/>
      <c r="K130" s="1138"/>
      <c r="L130" s="1138"/>
      <c r="M130" s="1138"/>
      <c r="N130" s="1138"/>
      <c r="O130" s="1138"/>
      <c r="P130" s="1138"/>
      <c r="Q130" s="1138"/>
      <c r="R130" s="1138"/>
      <c r="S130" s="1138"/>
      <c r="T130" s="1138"/>
      <c r="U130" s="1138"/>
      <c r="V130" s="1138"/>
      <c r="W130" s="1138"/>
      <c r="X130" s="1138"/>
      <c r="Y130" s="1138"/>
      <c r="Z130" s="1138"/>
      <c r="AA130" s="1138"/>
      <c r="AB130" s="1138"/>
      <c r="AC130" s="1138"/>
      <c r="AD130" s="1138"/>
      <c r="AE130" s="1138"/>
      <c r="AF130" s="1138"/>
      <c r="AG130" s="1138"/>
      <c r="AH130" s="1138"/>
      <c r="AI130" s="1138"/>
      <c r="AJ130" s="1138"/>
      <c r="AK130" s="1138"/>
      <c r="AL130" s="1138"/>
      <c r="AM130" s="1138"/>
      <c r="AN130" s="1138"/>
      <c r="AO130" s="1138"/>
      <c r="AP130" s="1138"/>
      <c r="AQ130" s="1138"/>
      <c r="AR130" s="1138"/>
      <c r="AS130" s="1138"/>
      <c r="AT130" s="1138"/>
      <c r="AU130" s="1138"/>
      <c r="AV130" s="1138"/>
      <c r="AW130" s="1138"/>
      <c r="AX130" s="1138"/>
      <c r="AY130" s="1138"/>
      <c r="AZ130" s="1138"/>
      <c r="BA130" s="1138"/>
      <c r="BB130" s="1138"/>
      <c r="BC130" s="1138"/>
      <c r="BD130" s="1138"/>
      <c r="BE130" s="1138"/>
      <c r="BF130" s="1138"/>
      <c r="BG130" s="1138"/>
      <c r="BH130" s="1138"/>
      <c r="BI130" s="1138"/>
      <c r="BJ130" s="1138"/>
      <c r="BK130" s="1138"/>
      <c r="BL130" s="1138"/>
      <c r="BM130" s="1138"/>
      <c r="BN130" s="1138"/>
      <c r="BO130" s="1138"/>
      <c r="BP130" s="1138"/>
      <c r="BQ130" s="1138"/>
      <c r="BR130" s="1138"/>
      <c r="BS130" s="1138"/>
      <c r="BT130" s="1138"/>
      <c r="BU130" s="1138"/>
      <c r="BV130" s="1138"/>
      <c r="BW130" s="1138"/>
      <c r="BX130" s="1138"/>
      <c r="BY130" s="1138"/>
      <c r="BZ130" s="1138"/>
      <c r="CA130" s="1138"/>
      <c r="CB130" s="1138"/>
      <c r="CC130" s="1138"/>
      <c r="CD130" s="1138"/>
      <c r="CE130" s="1138"/>
      <c r="CF130" s="1138"/>
      <c r="CG130" s="1138"/>
      <c r="CH130" s="1138"/>
      <c r="CI130" s="1138"/>
      <c r="CJ130" s="1138"/>
      <c r="CK130" s="1138"/>
      <c r="CL130" s="1138"/>
      <c r="CM130" s="1138"/>
      <c r="CN130" s="1138"/>
      <c r="CO130" s="1138"/>
      <c r="CP130" s="1138"/>
      <c r="CQ130" s="1138"/>
      <c r="CR130" s="1138"/>
      <c r="CS130" s="1138"/>
      <c r="CT130" s="1138"/>
      <c r="CU130" s="1138"/>
      <c r="CV130" s="1138"/>
      <c r="CW130" s="1138"/>
      <c r="CX130" s="1138"/>
      <c r="CY130" s="1138"/>
      <c r="CZ130" s="1138"/>
      <c r="DA130" s="1138"/>
      <c r="DB130" s="1138"/>
      <c r="DC130" s="1138"/>
      <c r="DD130" s="1138"/>
      <c r="DE130" s="1138"/>
      <c r="DF130" s="1138"/>
      <c r="DG130" s="1138"/>
      <c r="DH130" s="1138"/>
      <c r="DI130" s="1138"/>
      <c r="DJ130" s="1138"/>
      <c r="DK130" s="1138"/>
      <c r="DL130" s="1138"/>
      <c r="DM130" s="1138"/>
      <c r="DN130" s="1138"/>
      <c r="DO130" s="1138"/>
      <c r="DP130" s="1138"/>
      <c r="DQ130" s="1138"/>
      <c r="DR130" s="1138"/>
      <c r="DS130" s="1138"/>
      <c r="DT130" s="1138"/>
      <c r="DU130" s="1138"/>
      <c r="DV130" s="1138"/>
      <c r="DW130" s="1138"/>
      <c r="DX130" s="1138"/>
      <c r="DY130" s="1138"/>
      <c r="DZ130" s="1138"/>
      <c r="EA130" s="1138"/>
      <c r="EB130" s="1138"/>
      <c r="EC130" s="1138"/>
      <c r="ED130" s="1138"/>
      <c r="EE130" s="1138"/>
      <c r="EF130" s="1138"/>
      <c r="EG130" s="1138"/>
      <c r="EH130" s="1138"/>
      <c r="EI130" s="1138"/>
      <c r="EJ130" s="1138"/>
      <c r="EK130" s="1138"/>
      <c r="EL130" s="1138"/>
      <c r="EM130" s="1138"/>
      <c r="EN130" s="1138"/>
      <c r="EO130" s="1138"/>
      <c r="EP130" s="1138"/>
      <c r="EQ130" s="1138"/>
      <c r="ER130" s="1138"/>
      <c r="ES130" s="1138"/>
      <c r="ET130" s="1138"/>
      <c r="EU130" s="1138"/>
      <c r="EV130" s="1138"/>
      <c r="EW130" s="1138"/>
      <c r="EX130" s="1138"/>
      <c r="EY130" s="1138"/>
      <c r="EZ130" s="1138"/>
      <c r="FA130" s="1138"/>
      <c r="FB130" s="1138"/>
      <c r="FC130" s="1138"/>
      <c r="FD130" s="1138"/>
      <c r="FE130" s="1138"/>
      <c r="FF130" s="1138"/>
      <c r="FG130" s="1138"/>
      <c r="FH130" s="1138"/>
      <c r="FI130" s="1138"/>
      <c r="FJ130" s="1138"/>
      <c r="FK130" s="1138"/>
      <c r="FL130" s="1138"/>
      <c r="FM130" s="1138"/>
      <c r="FN130" s="1138"/>
      <c r="FO130" s="1138"/>
      <c r="FP130" s="1138"/>
      <c r="FQ130" s="1138"/>
      <c r="FR130" s="1138"/>
      <c r="FS130" s="1138"/>
      <c r="FT130" s="1138"/>
      <c r="FU130" s="1138"/>
      <c r="FV130" s="1138"/>
      <c r="FW130" s="1138"/>
      <c r="FX130" s="1138"/>
      <c r="FY130" s="1138"/>
      <c r="FZ130" s="1138"/>
      <c r="GA130" s="1138"/>
      <c r="GB130" s="1138"/>
      <c r="GC130" s="1138"/>
      <c r="GD130" s="1138"/>
      <c r="GE130" s="1138"/>
      <c r="GF130" s="1138"/>
      <c r="GG130" s="1138"/>
      <c r="GH130" s="1138"/>
      <c r="GI130" s="1138"/>
      <c r="GJ130" s="1138"/>
      <c r="GK130" s="1138"/>
      <c r="GL130" s="1138"/>
      <c r="GM130" s="1138"/>
      <c r="GN130" s="1138"/>
      <c r="GO130" s="1138"/>
      <c r="GP130" s="1138"/>
      <c r="GQ130" s="1138"/>
      <c r="GR130" s="1138"/>
      <c r="GS130" s="1138"/>
      <c r="GT130" s="1138"/>
      <c r="GU130" s="1138"/>
      <c r="GV130" s="1138"/>
      <c r="GW130" s="1138"/>
      <c r="GX130" s="1138"/>
      <c r="GY130" s="1138"/>
      <c r="GZ130" s="1138"/>
      <c r="HA130" s="1138"/>
      <c r="HB130" s="1138"/>
      <c r="HC130" s="1138"/>
      <c r="HD130" s="1138"/>
      <c r="HE130" s="1138"/>
      <c r="HF130" s="1138"/>
      <c r="HG130" s="1138"/>
      <c r="HH130" s="1138"/>
      <c r="HI130" s="1138"/>
      <c r="HJ130" s="1138"/>
      <c r="HK130" s="1138"/>
      <c r="HL130" s="1138"/>
      <c r="HM130" s="1138"/>
      <c r="HN130" s="1138"/>
      <c r="HO130" s="1138"/>
      <c r="HP130" s="1138"/>
      <c r="HQ130" s="1138"/>
      <c r="HR130" s="1138"/>
      <c r="HS130" s="1138"/>
      <c r="HT130" s="1138"/>
      <c r="HU130" s="1138"/>
      <c r="HV130" s="1138"/>
      <c r="HW130" s="1138"/>
      <c r="HX130" s="1138"/>
      <c r="HY130" s="1138"/>
      <c r="HZ130" s="1138"/>
      <c r="IA130" s="1138"/>
      <c r="IB130" s="1138"/>
      <c r="IC130" s="1138"/>
      <c r="ID130" s="1138"/>
      <c r="IE130" s="1138"/>
      <c r="IF130" s="1138"/>
      <c r="IG130" s="1138"/>
      <c r="IH130" s="1138"/>
      <c r="II130" s="1138"/>
      <c r="IJ130" s="1138"/>
      <c r="IK130" s="1138"/>
      <c r="IL130" s="1138"/>
      <c r="IM130" s="1138"/>
      <c r="IN130" s="1138"/>
      <c r="IO130" s="1138"/>
      <c r="IP130" s="1138"/>
      <c r="IQ130" s="1138"/>
      <c r="IR130" s="1138"/>
      <c r="IS130" s="1138"/>
      <c r="IT130" s="1138"/>
      <c r="IU130" s="1138"/>
      <c r="IV130" s="1138"/>
    </row>
    <row r="131" spans="1:256">
      <c r="A131" s="1138" t="s">
        <v>1788</v>
      </c>
      <c r="B131" s="1138" t="s">
        <v>803</v>
      </c>
      <c r="C131" s="428">
        <f>C111</f>
        <v>1411100201</v>
      </c>
      <c r="D131" s="428"/>
      <c r="E131" s="1138"/>
      <c r="F131" s="1138"/>
      <c r="G131" s="1138"/>
      <c r="H131" s="1138"/>
      <c r="I131" s="1138"/>
      <c r="J131" s="1138"/>
      <c r="K131" s="1138"/>
      <c r="L131" s="1138"/>
      <c r="M131" s="1138"/>
      <c r="N131" s="1138"/>
      <c r="O131" s="1138"/>
      <c r="P131" s="1138"/>
      <c r="Q131" s="1138"/>
      <c r="R131" s="1138"/>
      <c r="S131" s="1138"/>
      <c r="T131" s="1138"/>
      <c r="U131" s="1138"/>
      <c r="V131" s="1138"/>
      <c r="W131" s="1138"/>
      <c r="X131" s="1138"/>
      <c r="Y131" s="1138"/>
      <c r="Z131" s="1138"/>
      <c r="AA131" s="1138"/>
      <c r="AB131" s="1138"/>
      <c r="AC131" s="1138"/>
      <c r="AD131" s="1138"/>
      <c r="AE131" s="1138"/>
      <c r="AF131" s="1138"/>
      <c r="AG131" s="1138"/>
      <c r="AH131" s="1138"/>
      <c r="AI131" s="1138"/>
      <c r="AJ131" s="1138"/>
      <c r="AK131" s="1138"/>
      <c r="AL131" s="1138"/>
      <c r="AM131" s="1138"/>
      <c r="AN131" s="1138"/>
      <c r="AO131" s="1138"/>
      <c r="AP131" s="1138"/>
      <c r="AQ131" s="1138"/>
      <c r="AR131" s="1138"/>
      <c r="AS131" s="1138"/>
      <c r="AT131" s="1138"/>
      <c r="AU131" s="1138"/>
      <c r="AV131" s="1138"/>
      <c r="AW131" s="1138"/>
      <c r="AX131" s="1138"/>
      <c r="AY131" s="1138"/>
      <c r="AZ131" s="1138"/>
      <c r="BA131" s="1138"/>
      <c r="BB131" s="1138"/>
      <c r="BC131" s="1138"/>
      <c r="BD131" s="1138"/>
      <c r="BE131" s="1138"/>
      <c r="BF131" s="1138"/>
      <c r="BG131" s="1138"/>
      <c r="BH131" s="1138"/>
      <c r="BI131" s="1138"/>
      <c r="BJ131" s="1138"/>
      <c r="BK131" s="1138"/>
      <c r="BL131" s="1138"/>
      <c r="BM131" s="1138"/>
      <c r="BN131" s="1138"/>
      <c r="BO131" s="1138"/>
      <c r="BP131" s="1138"/>
      <c r="BQ131" s="1138"/>
      <c r="BR131" s="1138"/>
      <c r="BS131" s="1138"/>
      <c r="BT131" s="1138"/>
      <c r="BU131" s="1138"/>
      <c r="BV131" s="1138"/>
      <c r="BW131" s="1138"/>
      <c r="BX131" s="1138"/>
      <c r="BY131" s="1138"/>
      <c r="BZ131" s="1138"/>
      <c r="CA131" s="1138"/>
      <c r="CB131" s="1138"/>
      <c r="CC131" s="1138"/>
      <c r="CD131" s="1138"/>
      <c r="CE131" s="1138"/>
      <c r="CF131" s="1138"/>
      <c r="CG131" s="1138"/>
      <c r="CH131" s="1138"/>
      <c r="CI131" s="1138"/>
      <c r="CJ131" s="1138"/>
      <c r="CK131" s="1138"/>
      <c r="CL131" s="1138"/>
      <c r="CM131" s="1138"/>
      <c r="CN131" s="1138"/>
      <c r="CO131" s="1138"/>
      <c r="CP131" s="1138"/>
      <c r="CQ131" s="1138"/>
      <c r="CR131" s="1138"/>
      <c r="CS131" s="1138"/>
      <c r="CT131" s="1138"/>
      <c r="CU131" s="1138"/>
      <c r="CV131" s="1138"/>
      <c r="CW131" s="1138"/>
      <c r="CX131" s="1138"/>
      <c r="CY131" s="1138"/>
      <c r="CZ131" s="1138"/>
      <c r="DA131" s="1138"/>
      <c r="DB131" s="1138"/>
      <c r="DC131" s="1138"/>
      <c r="DD131" s="1138"/>
      <c r="DE131" s="1138"/>
      <c r="DF131" s="1138"/>
      <c r="DG131" s="1138"/>
      <c r="DH131" s="1138"/>
      <c r="DI131" s="1138"/>
      <c r="DJ131" s="1138"/>
      <c r="DK131" s="1138"/>
      <c r="DL131" s="1138"/>
      <c r="DM131" s="1138"/>
      <c r="DN131" s="1138"/>
      <c r="DO131" s="1138"/>
      <c r="DP131" s="1138"/>
      <c r="DQ131" s="1138"/>
      <c r="DR131" s="1138"/>
      <c r="DS131" s="1138"/>
      <c r="DT131" s="1138"/>
      <c r="DU131" s="1138"/>
      <c r="DV131" s="1138"/>
      <c r="DW131" s="1138"/>
      <c r="DX131" s="1138"/>
      <c r="DY131" s="1138"/>
      <c r="DZ131" s="1138"/>
      <c r="EA131" s="1138"/>
      <c r="EB131" s="1138"/>
      <c r="EC131" s="1138"/>
      <c r="ED131" s="1138"/>
      <c r="EE131" s="1138"/>
      <c r="EF131" s="1138"/>
      <c r="EG131" s="1138"/>
      <c r="EH131" s="1138"/>
      <c r="EI131" s="1138"/>
      <c r="EJ131" s="1138"/>
      <c r="EK131" s="1138"/>
      <c r="EL131" s="1138"/>
      <c r="EM131" s="1138"/>
      <c r="EN131" s="1138"/>
      <c r="EO131" s="1138"/>
      <c r="EP131" s="1138"/>
      <c r="EQ131" s="1138"/>
      <c r="ER131" s="1138"/>
      <c r="ES131" s="1138"/>
      <c r="ET131" s="1138"/>
      <c r="EU131" s="1138"/>
      <c r="EV131" s="1138"/>
      <c r="EW131" s="1138"/>
      <c r="EX131" s="1138"/>
      <c r="EY131" s="1138"/>
      <c r="EZ131" s="1138"/>
      <c r="FA131" s="1138"/>
      <c r="FB131" s="1138"/>
      <c r="FC131" s="1138"/>
      <c r="FD131" s="1138"/>
      <c r="FE131" s="1138"/>
      <c r="FF131" s="1138"/>
      <c r="FG131" s="1138"/>
      <c r="FH131" s="1138"/>
      <c r="FI131" s="1138"/>
      <c r="FJ131" s="1138"/>
      <c r="FK131" s="1138"/>
      <c r="FL131" s="1138"/>
      <c r="FM131" s="1138"/>
      <c r="FN131" s="1138"/>
      <c r="FO131" s="1138"/>
      <c r="FP131" s="1138"/>
      <c r="FQ131" s="1138"/>
      <c r="FR131" s="1138"/>
      <c r="FS131" s="1138"/>
      <c r="FT131" s="1138"/>
      <c r="FU131" s="1138"/>
      <c r="FV131" s="1138"/>
      <c r="FW131" s="1138"/>
      <c r="FX131" s="1138"/>
      <c r="FY131" s="1138"/>
      <c r="FZ131" s="1138"/>
      <c r="GA131" s="1138"/>
      <c r="GB131" s="1138"/>
      <c r="GC131" s="1138"/>
      <c r="GD131" s="1138"/>
      <c r="GE131" s="1138"/>
      <c r="GF131" s="1138"/>
      <c r="GG131" s="1138"/>
      <c r="GH131" s="1138"/>
      <c r="GI131" s="1138"/>
      <c r="GJ131" s="1138"/>
      <c r="GK131" s="1138"/>
      <c r="GL131" s="1138"/>
      <c r="GM131" s="1138"/>
      <c r="GN131" s="1138"/>
      <c r="GO131" s="1138"/>
      <c r="GP131" s="1138"/>
      <c r="GQ131" s="1138"/>
      <c r="GR131" s="1138"/>
      <c r="GS131" s="1138"/>
      <c r="GT131" s="1138"/>
      <c r="GU131" s="1138"/>
      <c r="GV131" s="1138"/>
      <c r="GW131" s="1138"/>
      <c r="GX131" s="1138"/>
      <c r="GY131" s="1138"/>
      <c r="GZ131" s="1138"/>
      <c r="HA131" s="1138"/>
      <c r="HB131" s="1138"/>
      <c r="HC131" s="1138"/>
      <c r="HD131" s="1138"/>
      <c r="HE131" s="1138"/>
      <c r="HF131" s="1138"/>
      <c r="HG131" s="1138"/>
      <c r="HH131" s="1138"/>
      <c r="HI131" s="1138"/>
      <c r="HJ131" s="1138"/>
      <c r="HK131" s="1138"/>
      <c r="HL131" s="1138"/>
      <c r="HM131" s="1138"/>
      <c r="HN131" s="1138"/>
      <c r="HO131" s="1138"/>
      <c r="HP131" s="1138"/>
      <c r="HQ131" s="1138"/>
      <c r="HR131" s="1138"/>
      <c r="HS131" s="1138"/>
      <c r="HT131" s="1138"/>
      <c r="HU131" s="1138"/>
      <c r="HV131" s="1138"/>
      <c r="HW131" s="1138"/>
      <c r="HX131" s="1138"/>
      <c r="HY131" s="1138"/>
      <c r="HZ131" s="1138"/>
      <c r="IA131" s="1138"/>
      <c r="IB131" s="1138"/>
      <c r="IC131" s="1138"/>
      <c r="ID131" s="1138"/>
      <c r="IE131" s="1138"/>
      <c r="IF131" s="1138"/>
      <c r="IG131" s="1138"/>
      <c r="IH131" s="1138"/>
      <c r="II131" s="1138"/>
      <c r="IJ131" s="1138"/>
      <c r="IK131" s="1138"/>
      <c r="IL131" s="1138"/>
      <c r="IM131" s="1138"/>
      <c r="IN131" s="1138"/>
      <c r="IO131" s="1138"/>
      <c r="IP131" s="1138"/>
      <c r="IQ131" s="1138"/>
      <c r="IR131" s="1138"/>
      <c r="IS131" s="1138"/>
      <c r="IT131" s="1138"/>
      <c r="IU131" s="1138"/>
      <c r="IV131" s="1138"/>
    </row>
    <row r="132" spans="1:256">
      <c r="A132" s="1138"/>
      <c r="B132" s="1138"/>
      <c r="C132" s="1138"/>
      <c r="D132" s="1138"/>
      <c r="E132" s="1138"/>
      <c r="F132" s="1138"/>
      <c r="G132" s="1138"/>
      <c r="H132" s="1138"/>
      <c r="I132" s="1138"/>
      <c r="J132" s="1138"/>
      <c r="K132" s="1138"/>
      <c r="L132" s="1138"/>
      <c r="M132" s="1138"/>
      <c r="N132" s="1138"/>
      <c r="O132" s="1138"/>
      <c r="P132" s="1138"/>
      <c r="Q132" s="1138"/>
      <c r="R132" s="1138"/>
      <c r="S132" s="1138"/>
      <c r="T132" s="1138"/>
      <c r="U132" s="1138"/>
      <c r="V132" s="1138"/>
      <c r="W132" s="1138"/>
      <c r="X132" s="1138"/>
      <c r="Y132" s="1138"/>
      <c r="Z132" s="1138"/>
      <c r="AA132" s="1138"/>
      <c r="AB132" s="1138"/>
      <c r="AC132" s="1138"/>
      <c r="AD132" s="1138"/>
      <c r="AE132" s="1138"/>
      <c r="AF132" s="1138"/>
      <c r="AG132" s="1138"/>
      <c r="AH132" s="1138"/>
      <c r="AI132" s="1138"/>
      <c r="AJ132" s="1138"/>
      <c r="AK132" s="1138"/>
      <c r="AL132" s="1138"/>
      <c r="AM132" s="1138"/>
      <c r="AN132" s="1138"/>
      <c r="AO132" s="1138"/>
      <c r="AP132" s="1138"/>
      <c r="AQ132" s="1138"/>
      <c r="AR132" s="1138"/>
      <c r="AS132" s="1138"/>
      <c r="AT132" s="1138"/>
      <c r="AU132" s="1138"/>
      <c r="AV132" s="1138"/>
      <c r="AW132" s="1138"/>
      <c r="AX132" s="1138"/>
      <c r="AY132" s="1138"/>
      <c r="AZ132" s="1138"/>
      <c r="BA132" s="1138"/>
      <c r="BB132" s="1138"/>
      <c r="BC132" s="1138"/>
      <c r="BD132" s="1138"/>
      <c r="BE132" s="1138"/>
      <c r="BF132" s="1138"/>
      <c r="BG132" s="1138"/>
      <c r="BH132" s="1138"/>
      <c r="BI132" s="1138"/>
      <c r="BJ132" s="1138"/>
      <c r="BK132" s="1138"/>
      <c r="BL132" s="1138"/>
      <c r="BM132" s="1138"/>
      <c r="BN132" s="1138"/>
      <c r="BO132" s="1138"/>
      <c r="BP132" s="1138"/>
      <c r="BQ132" s="1138"/>
      <c r="BR132" s="1138"/>
      <c r="BS132" s="1138"/>
      <c r="BT132" s="1138"/>
      <c r="BU132" s="1138"/>
      <c r="BV132" s="1138"/>
      <c r="BW132" s="1138"/>
      <c r="BX132" s="1138"/>
      <c r="BY132" s="1138"/>
      <c r="BZ132" s="1138"/>
      <c r="CA132" s="1138"/>
      <c r="CB132" s="1138"/>
      <c r="CC132" s="1138"/>
      <c r="CD132" s="1138"/>
      <c r="CE132" s="1138"/>
      <c r="CF132" s="1138"/>
      <c r="CG132" s="1138"/>
      <c r="CH132" s="1138"/>
      <c r="CI132" s="1138"/>
      <c r="CJ132" s="1138"/>
      <c r="CK132" s="1138"/>
      <c r="CL132" s="1138"/>
      <c r="CM132" s="1138"/>
      <c r="CN132" s="1138"/>
      <c r="CO132" s="1138"/>
      <c r="CP132" s="1138"/>
      <c r="CQ132" s="1138"/>
      <c r="CR132" s="1138"/>
      <c r="CS132" s="1138"/>
      <c r="CT132" s="1138"/>
      <c r="CU132" s="1138"/>
      <c r="CV132" s="1138"/>
      <c r="CW132" s="1138"/>
      <c r="CX132" s="1138"/>
      <c r="CY132" s="1138"/>
      <c r="CZ132" s="1138"/>
      <c r="DA132" s="1138"/>
      <c r="DB132" s="1138"/>
      <c r="DC132" s="1138"/>
      <c r="DD132" s="1138"/>
      <c r="DE132" s="1138"/>
      <c r="DF132" s="1138"/>
      <c r="DG132" s="1138"/>
      <c r="DH132" s="1138"/>
      <c r="DI132" s="1138"/>
      <c r="DJ132" s="1138"/>
      <c r="DK132" s="1138"/>
      <c r="DL132" s="1138"/>
      <c r="DM132" s="1138"/>
      <c r="DN132" s="1138"/>
      <c r="DO132" s="1138"/>
      <c r="DP132" s="1138"/>
      <c r="DQ132" s="1138"/>
      <c r="DR132" s="1138"/>
      <c r="DS132" s="1138"/>
      <c r="DT132" s="1138"/>
      <c r="DU132" s="1138"/>
      <c r="DV132" s="1138"/>
      <c r="DW132" s="1138"/>
      <c r="DX132" s="1138"/>
      <c r="DY132" s="1138"/>
      <c r="DZ132" s="1138"/>
      <c r="EA132" s="1138"/>
      <c r="EB132" s="1138"/>
      <c r="EC132" s="1138"/>
      <c r="ED132" s="1138"/>
      <c r="EE132" s="1138"/>
      <c r="EF132" s="1138"/>
      <c r="EG132" s="1138"/>
      <c r="EH132" s="1138"/>
      <c r="EI132" s="1138"/>
      <c r="EJ132" s="1138"/>
      <c r="EK132" s="1138"/>
      <c r="EL132" s="1138"/>
      <c r="EM132" s="1138"/>
      <c r="EN132" s="1138"/>
      <c r="EO132" s="1138"/>
      <c r="EP132" s="1138"/>
      <c r="EQ132" s="1138"/>
      <c r="ER132" s="1138"/>
      <c r="ES132" s="1138"/>
      <c r="ET132" s="1138"/>
      <c r="EU132" s="1138"/>
      <c r="EV132" s="1138"/>
      <c r="EW132" s="1138"/>
      <c r="EX132" s="1138"/>
      <c r="EY132" s="1138"/>
      <c r="EZ132" s="1138"/>
      <c r="FA132" s="1138"/>
      <c r="FB132" s="1138"/>
      <c r="FC132" s="1138"/>
      <c r="FD132" s="1138"/>
      <c r="FE132" s="1138"/>
      <c r="FF132" s="1138"/>
      <c r="FG132" s="1138"/>
      <c r="FH132" s="1138"/>
      <c r="FI132" s="1138"/>
      <c r="FJ132" s="1138"/>
      <c r="FK132" s="1138"/>
      <c r="FL132" s="1138"/>
      <c r="FM132" s="1138"/>
      <c r="FN132" s="1138"/>
      <c r="FO132" s="1138"/>
      <c r="FP132" s="1138"/>
      <c r="FQ132" s="1138"/>
      <c r="FR132" s="1138"/>
      <c r="FS132" s="1138"/>
      <c r="FT132" s="1138"/>
      <c r="FU132" s="1138"/>
      <c r="FV132" s="1138"/>
      <c r="FW132" s="1138"/>
      <c r="FX132" s="1138"/>
      <c r="FY132" s="1138"/>
      <c r="FZ132" s="1138"/>
      <c r="GA132" s="1138"/>
      <c r="GB132" s="1138"/>
      <c r="GC132" s="1138"/>
      <c r="GD132" s="1138"/>
      <c r="GE132" s="1138"/>
      <c r="GF132" s="1138"/>
      <c r="GG132" s="1138"/>
      <c r="GH132" s="1138"/>
      <c r="GI132" s="1138"/>
      <c r="GJ132" s="1138"/>
      <c r="GK132" s="1138"/>
      <c r="GL132" s="1138"/>
      <c r="GM132" s="1138"/>
      <c r="GN132" s="1138"/>
      <c r="GO132" s="1138"/>
      <c r="GP132" s="1138"/>
      <c r="GQ132" s="1138"/>
      <c r="GR132" s="1138"/>
      <c r="GS132" s="1138"/>
      <c r="GT132" s="1138"/>
      <c r="GU132" s="1138"/>
      <c r="GV132" s="1138"/>
      <c r="GW132" s="1138"/>
      <c r="GX132" s="1138"/>
      <c r="GY132" s="1138"/>
      <c r="GZ132" s="1138"/>
      <c r="HA132" s="1138"/>
      <c r="HB132" s="1138"/>
      <c r="HC132" s="1138"/>
      <c r="HD132" s="1138"/>
      <c r="HE132" s="1138"/>
      <c r="HF132" s="1138"/>
      <c r="HG132" s="1138"/>
      <c r="HH132" s="1138"/>
      <c r="HI132" s="1138"/>
      <c r="HJ132" s="1138"/>
      <c r="HK132" s="1138"/>
      <c r="HL132" s="1138"/>
      <c r="HM132" s="1138"/>
      <c r="HN132" s="1138"/>
      <c r="HO132" s="1138"/>
      <c r="HP132" s="1138"/>
      <c r="HQ132" s="1138"/>
      <c r="HR132" s="1138"/>
      <c r="HS132" s="1138"/>
      <c r="HT132" s="1138"/>
      <c r="HU132" s="1138"/>
      <c r="HV132" s="1138"/>
      <c r="HW132" s="1138"/>
      <c r="HX132" s="1138"/>
      <c r="HY132" s="1138"/>
      <c r="HZ132" s="1138"/>
      <c r="IA132" s="1138"/>
      <c r="IB132" s="1138"/>
      <c r="IC132" s="1138"/>
      <c r="ID132" s="1138"/>
      <c r="IE132" s="1138"/>
      <c r="IF132" s="1138"/>
      <c r="IG132" s="1138"/>
      <c r="IH132" s="1138"/>
      <c r="II132" s="1138"/>
      <c r="IJ132" s="1138"/>
      <c r="IK132" s="1138"/>
      <c r="IL132" s="1138"/>
      <c r="IM132" s="1138"/>
      <c r="IN132" s="1138"/>
      <c r="IO132" s="1138"/>
      <c r="IP132" s="1138"/>
      <c r="IQ132" s="1138"/>
      <c r="IR132" s="1138"/>
      <c r="IS132" s="1138"/>
      <c r="IT132" s="1138"/>
      <c r="IU132" s="1138"/>
      <c r="IV132" s="1138"/>
    </row>
    <row r="133" spans="1:256" ht="15.75">
      <c r="A133" s="1502" t="s">
        <v>309</v>
      </c>
      <c r="B133" s="1502"/>
      <c r="C133" s="1502"/>
      <c r="D133" s="1502"/>
      <c r="E133" s="1138"/>
      <c r="F133" s="1138"/>
      <c r="G133" s="1138"/>
      <c r="H133" s="1138"/>
      <c r="I133" s="1138"/>
      <c r="J133" s="1138"/>
      <c r="K133" s="1138"/>
      <c r="L133" s="1138"/>
      <c r="M133" s="1138"/>
      <c r="N133" s="1138"/>
      <c r="O133" s="1138"/>
      <c r="P133" s="1138"/>
      <c r="Q133" s="1138"/>
      <c r="R133" s="1138"/>
      <c r="S133" s="1138"/>
      <c r="T133" s="1138"/>
      <c r="U133" s="1138"/>
      <c r="V133" s="1138"/>
      <c r="W133" s="1138"/>
      <c r="X133" s="1138"/>
      <c r="Y133" s="1138"/>
      <c r="Z133" s="1138"/>
      <c r="AA133" s="1138"/>
      <c r="AB133" s="1138"/>
      <c r="AC133" s="1138"/>
      <c r="AD133" s="1138"/>
      <c r="AE133" s="1138"/>
      <c r="AF133" s="1138"/>
      <c r="AG133" s="1138"/>
      <c r="AH133" s="1138"/>
      <c r="AI133" s="1138"/>
      <c r="AJ133" s="1138"/>
      <c r="AK133" s="1138"/>
      <c r="AL133" s="1138"/>
      <c r="AM133" s="1138"/>
      <c r="AN133" s="1138"/>
      <c r="AO133" s="1138"/>
      <c r="AP133" s="1138"/>
      <c r="AQ133" s="1138"/>
      <c r="AR133" s="1138"/>
      <c r="AS133" s="1138"/>
      <c r="AT133" s="1138"/>
      <c r="AU133" s="1138"/>
      <c r="AV133" s="1138"/>
      <c r="AW133" s="1138"/>
      <c r="AX133" s="1138"/>
      <c r="AY133" s="1138"/>
      <c r="AZ133" s="1138"/>
      <c r="BA133" s="1138"/>
      <c r="BB133" s="1138"/>
      <c r="BC133" s="1138"/>
      <c r="BD133" s="1138"/>
      <c r="BE133" s="1138"/>
      <c r="BF133" s="1138"/>
      <c r="BG133" s="1138"/>
      <c r="BH133" s="1138"/>
      <c r="BI133" s="1138"/>
      <c r="BJ133" s="1138"/>
      <c r="BK133" s="1138"/>
      <c r="BL133" s="1138"/>
      <c r="BM133" s="1138"/>
      <c r="BN133" s="1138"/>
      <c r="BO133" s="1138"/>
      <c r="BP133" s="1138"/>
      <c r="BQ133" s="1138"/>
      <c r="BR133" s="1138"/>
      <c r="BS133" s="1138"/>
      <c r="BT133" s="1138"/>
      <c r="BU133" s="1138"/>
      <c r="BV133" s="1138"/>
      <c r="BW133" s="1138"/>
      <c r="BX133" s="1138"/>
      <c r="BY133" s="1138"/>
      <c r="BZ133" s="1138"/>
      <c r="CA133" s="1138"/>
      <c r="CB133" s="1138"/>
      <c r="CC133" s="1138"/>
      <c r="CD133" s="1138"/>
      <c r="CE133" s="1138"/>
      <c r="CF133" s="1138"/>
      <c r="CG133" s="1138"/>
      <c r="CH133" s="1138"/>
      <c r="CI133" s="1138"/>
      <c r="CJ133" s="1138"/>
      <c r="CK133" s="1138"/>
      <c r="CL133" s="1138"/>
      <c r="CM133" s="1138"/>
      <c r="CN133" s="1138"/>
      <c r="CO133" s="1138"/>
      <c r="CP133" s="1138"/>
      <c r="CQ133" s="1138"/>
      <c r="CR133" s="1138"/>
      <c r="CS133" s="1138"/>
      <c r="CT133" s="1138"/>
      <c r="CU133" s="1138"/>
      <c r="CV133" s="1138"/>
      <c r="CW133" s="1138"/>
      <c r="CX133" s="1138"/>
      <c r="CY133" s="1138"/>
      <c r="CZ133" s="1138"/>
      <c r="DA133" s="1138"/>
      <c r="DB133" s="1138"/>
      <c r="DC133" s="1138"/>
      <c r="DD133" s="1138"/>
      <c r="DE133" s="1138"/>
      <c r="DF133" s="1138"/>
      <c r="DG133" s="1138"/>
      <c r="DH133" s="1138"/>
      <c r="DI133" s="1138"/>
      <c r="DJ133" s="1138"/>
      <c r="DK133" s="1138"/>
      <c r="DL133" s="1138"/>
      <c r="DM133" s="1138"/>
      <c r="DN133" s="1138"/>
      <c r="DO133" s="1138"/>
      <c r="DP133" s="1138"/>
      <c r="DQ133" s="1138"/>
      <c r="DR133" s="1138"/>
      <c r="DS133" s="1138"/>
      <c r="DT133" s="1138"/>
      <c r="DU133" s="1138"/>
      <c r="DV133" s="1138"/>
      <c r="DW133" s="1138"/>
      <c r="DX133" s="1138"/>
      <c r="DY133" s="1138"/>
      <c r="DZ133" s="1138"/>
      <c r="EA133" s="1138"/>
      <c r="EB133" s="1138"/>
      <c r="EC133" s="1138"/>
      <c r="ED133" s="1138"/>
      <c r="EE133" s="1138"/>
      <c r="EF133" s="1138"/>
      <c r="EG133" s="1138"/>
      <c r="EH133" s="1138"/>
      <c r="EI133" s="1138"/>
      <c r="EJ133" s="1138"/>
      <c r="EK133" s="1138"/>
      <c r="EL133" s="1138"/>
      <c r="EM133" s="1138"/>
      <c r="EN133" s="1138"/>
      <c r="EO133" s="1138"/>
      <c r="EP133" s="1138"/>
      <c r="EQ133" s="1138"/>
      <c r="ER133" s="1138"/>
      <c r="ES133" s="1138"/>
      <c r="ET133" s="1138"/>
      <c r="EU133" s="1138"/>
      <c r="EV133" s="1138"/>
      <c r="EW133" s="1138"/>
      <c r="EX133" s="1138"/>
      <c r="EY133" s="1138"/>
      <c r="EZ133" s="1138"/>
      <c r="FA133" s="1138"/>
      <c r="FB133" s="1138"/>
      <c r="FC133" s="1138"/>
      <c r="FD133" s="1138"/>
      <c r="FE133" s="1138"/>
      <c r="FF133" s="1138"/>
      <c r="FG133" s="1138"/>
      <c r="FH133" s="1138"/>
      <c r="FI133" s="1138"/>
      <c r="FJ133" s="1138"/>
      <c r="FK133" s="1138"/>
      <c r="FL133" s="1138"/>
      <c r="FM133" s="1138"/>
      <c r="FN133" s="1138"/>
      <c r="FO133" s="1138"/>
      <c r="FP133" s="1138"/>
      <c r="FQ133" s="1138"/>
      <c r="FR133" s="1138"/>
      <c r="FS133" s="1138"/>
      <c r="FT133" s="1138"/>
      <c r="FU133" s="1138"/>
      <c r="FV133" s="1138"/>
      <c r="FW133" s="1138"/>
      <c r="FX133" s="1138"/>
      <c r="FY133" s="1138"/>
      <c r="FZ133" s="1138"/>
      <c r="GA133" s="1138"/>
      <c r="GB133" s="1138"/>
      <c r="GC133" s="1138"/>
      <c r="GD133" s="1138"/>
      <c r="GE133" s="1138"/>
      <c r="GF133" s="1138"/>
      <c r="GG133" s="1138"/>
      <c r="GH133" s="1138"/>
      <c r="GI133" s="1138"/>
      <c r="GJ133" s="1138"/>
      <c r="GK133" s="1138"/>
      <c r="GL133" s="1138"/>
      <c r="GM133" s="1138"/>
      <c r="GN133" s="1138"/>
      <c r="GO133" s="1138"/>
      <c r="GP133" s="1138"/>
      <c r="GQ133" s="1138"/>
      <c r="GR133" s="1138"/>
      <c r="GS133" s="1138"/>
      <c r="GT133" s="1138"/>
      <c r="GU133" s="1138"/>
      <c r="GV133" s="1138"/>
      <c r="GW133" s="1138"/>
      <c r="GX133" s="1138"/>
      <c r="GY133" s="1138"/>
      <c r="GZ133" s="1138"/>
      <c r="HA133" s="1138"/>
      <c r="HB133" s="1138"/>
      <c r="HC133" s="1138"/>
      <c r="HD133" s="1138"/>
      <c r="HE133" s="1138"/>
      <c r="HF133" s="1138"/>
      <c r="HG133" s="1138"/>
      <c r="HH133" s="1138"/>
      <c r="HI133" s="1138"/>
      <c r="HJ133" s="1138"/>
      <c r="HK133" s="1138"/>
      <c r="HL133" s="1138"/>
      <c r="HM133" s="1138"/>
      <c r="HN133" s="1138"/>
      <c r="HO133" s="1138"/>
      <c r="HP133" s="1138"/>
      <c r="HQ133" s="1138"/>
      <c r="HR133" s="1138"/>
      <c r="HS133" s="1138"/>
      <c r="HT133" s="1138"/>
      <c r="HU133" s="1138"/>
      <c r="HV133" s="1138"/>
      <c r="HW133" s="1138"/>
      <c r="HX133" s="1138"/>
      <c r="HY133" s="1138"/>
      <c r="HZ133" s="1138"/>
      <c r="IA133" s="1138"/>
      <c r="IB133" s="1138"/>
      <c r="IC133" s="1138"/>
      <c r="ID133" s="1138"/>
      <c r="IE133" s="1138"/>
      <c r="IF133" s="1138"/>
      <c r="IG133" s="1138"/>
      <c r="IH133" s="1138"/>
      <c r="II133" s="1138"/>
      <c r="IJ133" s="1138"/>
      <c r="IK133" s="1138"/>
      <c r="IL133" s="1138"/>
      <c r="IM133" s="1138"/>
      <c r="IN133" s="1138"/>
      <c r="IO133" s="1138"/>
      <c r="IP133" s="1138"/>
      <c r="IQ133" s="1138"/>
      <c r="IR133" s="1138"/>
      <c r="IS133" s="1138"/>
      <c r="IT133" s="1138"/>
      <c r="IU133" s="1138"/>
      <c r="IV133" s="1138"/>
    </row>
    <row r="134" spans="1:256">
      <c r="A134" s="1138"/>
      <c r="B134" s="1138"/>
      <c r="C134" s="1138"/>
      <c r="D134" s="1138"/>
      <c r="E134" s="1138"/>
      <c r="F134" s="1138"/>
      <c r="G134" s="1138"/>
      <c r="H134" s="1138"/>
      <c r="I134" s="1138"/>
      <c r="J134" s="1138"/>
      <c r="K134" s="1138"/>
      <c r="L134" s="1138"/>
      <c r="M134" s="1138"/>
      <c r="N134" s="1138"/>
      <c r="O134" s="1138"/>
      <c r="P134" s="1138"/>
      <c r="Q134" s="1138"/>
      <c r="R134" s="1138"/>
      <c r="S134" s="1138"/>
      <c r="T134" s="1138"/>
      <c r="U134" s="1138"/>
      <c r="V134" s="1138"/>
      <c r="W134" s="1138"/>
      <c r="X134" s="1138"/>
      <c r="Y134" s="1138"/>
      <c r="Z134" s="1138"/>
      <c r="AA134" s="1138"/>
      <c r="AB134" s="1138"/>
      <c r="AC134" s="1138"/>
      <c r="AD134" s="1138"/>
      <c r="AE134" s="1138"/>
      <c r="AF134" s="1138"/>
      <c r="AG134" s="1138"/>
      <c r="AH134" s="1138"/>
      <c r="AI134" s="1138"/>
      <c r="AJ134" s="1138"/>
      <c r="AK134" s="1138"/>
      <c r="AL134" s="1138"/>
      <c r="AM134" s="1138"/>
      <c r="AN134" s="1138"/>
      <c r="AO134" s="1138"/>
      <c r="AP134" s="1138"/>
      <c r="AQ134" s="1138"/>
      <c r="AR134" s="1138"/>
      <c r="AS134" s="1138"/>
      <c r="AT134" s="1138"/>
      <c r="AU134" s="1138"/>
      <c r="AV134" s="1138"/>
      <c r="AW134" s="1138"/>
      <c r="AX134" s="1138"/>
      <c r="AY134" s="1138"/>
      <c r="AZ134" s="1138"/>
      <c r="BA134" s="1138"/>
      <c r="BB134" s="1138"/>
      <c r="BC134" s="1138"/>
      <c r="BD134" s="1138"/>
      <c r="BE134" s="1138"/>
      <c r="BF134" s="1138"/>
      <c r="BG134" s="1138"/>
      <c r="BH134" s="1138"/>
      <c r="BI134" s="1138"/>
      <c r="BJ134" s="1138"/>
      <c r="BK134" s="1138"/>
      <c r="BL134" s="1138"/>
      <c r="BM134" s="1138"/>
      <c r="BN134" s="1138"/>
      <c r="BO134" s="1138"/>
      <c r="BP134" s="1138"/>
      <c r="BQ134" s="1138"/>
      <c r="BR134" s="1138"/>
      <c r="BS134" s="1138"/>
      <c r="BT134" s="1138"/>
      <c r="BU134" s="1138"/>
      <c r="BV134" s="1138"/>
      <c r="BW134" s="1138"/>
      <c r="BX134" s="1138"/>
      <c r="BY134" s="1138"/>
      <c r="BZ134" s="1138"/>
      <c r="CA134" s="1138"/>
      <c r="CB134" s="1138"/>
      <c r="CC134" s="1138"/>
      <c r="CD134" s="1138"/>
      <c r="CE134" s="1138"/>
      <c r="CF134" s="1138"/>
      <c r="CG134" s="1138"/>
      <c r="CH134" s="1138"/>
      <c r="CI134" s="1138"/>
      <c r="CJ134" s="1138"/>
      <c r="CK134" s="1138"/>
      <c r="CL134" s="1138"/>
      <c r="CM134" s="1138"/>
      <c r="CN134" s="1138"/>
      <c r="CO134" s="1138"/>
      <c r="CP134" s="1138"/>
      <c r="CQ134" s="1138"/>
      <c r="CR134" s="1138"/>
      <c r="CS134" s="1138"/>
      <c r="CT134" s="1138"/>
      <c r="CU134" s="1138"/>
      <c r="CV134" s="1138"/>
      <c r="CW134" s="1138"/>
      <c r="CX134" s="1138"/>
      <c r="CY134" s="1138"/>
      <c r="CZ134" s="1138"/>
      <c r="DA134" s="1138"/>
      <c r="DB134" s="1138"/>
      <c r="DC134" s="1138"/>
      <c r="DD134" s="1138"/>
      <c r="DE134" s="1138"/>
      <c r="DF134" s="1138"/>
      <c r="DG134" s="1138"/>
      <c r="DH134" s="1138"/>
      <c r="DI134" s="1138"/>
      <c r="DJ134" s="1138"/>
      <c r="DK134" s="1138"/>
      <c r="DL134" s="1138"/>
      <c r="DM134" s="1138"/>
      <c r="DN134" s="1138"/>
      <c r="DO134" s="1138"/>
      <c r="DP134" s="1138"/>
      <c r="DQ134" s="1138"/>
      <c r="DR134" s="1138"/>
      <c r="DS134" s="1138"/>
      <c r="DT134" s="1138"/>
      <c r="DU134" s="1138"/>
      <c r="DV134" s="1138"/>
      <c r="DW134" s="1138"/>
      <c r="DX134" s="1138"/>
      <c r="DY134" s="1138"/>
      <c r="DZ134" s="1138"/>
      <c r="EA134" s="1138"/>
      <c r="EB134" s="1138"/>
      <c r="EC134" s="1138"/>
      <c r="ED134" s="1138"/>
      <c r="EE134" s="1138"/>
      <c r="EF134" s="1138"/>
      <c r="EG134" s="1138"/>
      <c r="EH134" s="1138"/>
      <c r="EI134" s="1138"/>
      <c r="EJ134" s="1138"/>
      <c r="EK134" s="1138"/>
      <c r="EL134" s="1138"/>
      <c r="EM134" s="1138"/>
      <c r="EN134" s="1138"/>
      <c r="EO134" s="1138"/>
      <c r="EP134" s="1138"/>
      <c r="EQ134" s="1138"/>
      <c r="ER134" s="1138"/>
      <c r="ES134" s="1138"/>
      <c r="ET134" s="1138"/>
      <c r="EU134" s="1138"/>
      <c r="EV134" s="1138"/>
      <c r="EW134" s="1138"/>
      <c r="EX134" s="1138"/>
      <c r="EY134" s="1138"/>
      <c r="EZ134" s="1138"/>
      <c r="FA134" s="1138"/>
      <c r="FB134" s="1138"/>
      <c r="FC134" s="1138"/>
      <c r="FD134" s="1138"/>
      <c r="FE134" s="1138"/>
      <c r="FF134" s="1138"/>
      <c r="FG134" s="1138"/>
      <c r="FH134" s="1138"/>
      <c r="FI134" s="1138"/>
      <c r="FJ134" s="1138"/>
      <c r="FK134" s="1138"/>
      <c r="FL134" s="1138"/>
      <c r="FM134" s="1138"/>
      <c r="FN134" s="1138"/>
      <c r="FO134" s="1138"/>
      <c r="FP134" s="1138"/>
      <c r="FQ134" s="1138"/>
      <c r="FR134" s="1138"/>
      <c r="FS134" s="1138"/>
      <c r="FT134" s="1138"/>
      <c r="FU134" s="1138"/>
      <c r="FV134" s="1138"/>
      <c r="FW134" s="1138"/>
      <c r="FX134" s="1138"/>
      <c r="FY134" s="1138"/>
      <c r="FZ134" s="1138"/>
      <c r="GA134" s="1138"/>
      <c r="GB134" s="1138"/>
      <c r="GC134" s="1138"/>
      <c r="GD134" s="1138"/>
      <c r="GE134" s="1138"/>
      <c r="GF134" s="1138"/>
      <c r="GG134" s="1138"/>
      <c r="GH134" s="1138"/>
      <c r="GI134" s="1138"/>
      <c r="GJ134" s="1138"/>
      <c r="GK134" s="1138"/>
      <c r="GL134" s="1138"/>
      <c r="GM134" s="1138"/>
      <c r="GN134" s="1138"/>
      <c r="GO134" s="1138"/>
      <c r="GP134" s="1138"/>
      <c r="GQ134" s="1138"/>
      <c r="GR134" s="1138"/>
      <c r="GS134" s="1138"/>
      <c r="GT134" s="1138"/>
      <c r="GU134" s="1138"/>
      <c r="GV134" s="1138"/>
      <c r="GW134" s="1138"/>
      <c r="GX134" s="1138"/>
      <c r="GY134" s="1138"/>
      <c r="GZ134" s="1138"/>
      <c r="HA134" s="1138"/>
      <c r="HB134" s="1138"/>
      <c r="HC134" s="1138"/>
      <c r="HD134" s="1138"/>
      <c r="HE134" s="1138"/>
      <c r="HF134" s="1138"/>
      <c r="HG134" s="1138"/>
      <c r="HH134" s="1138"/>
      <c r="HI134" s="1138"/>
      <c r="HJ134" s="1138"/>
      <c r="HK134" s="1138"/>
      <c r="HL134" s="1138"/>
      <c r="HM134" s="1138"/>
      <c r="HN134" s="1138"/>
      <c r="HO134" s="1138"/>
      <c r="HP134" s="1138"/>
      <c r="HQ134" s="1138"/>
      <c r="HR134" s="1138"/>
      <c r="HS134" s="1138"/>
      <c r="HT134" s="1138"/>
      <c r="HU134" s="1138"/>
      <c r="HV134" s="1138"/>
      <c r="HW134" s="1138"/>
      <c r="HX134" s="1138"/>
      <c r="HY134" s="1138"/>
      <c r="HZ134" s="1138"/>
      <c r="IA134" s="1138"/>
      <c r="IB134" s="1138"/>
      <c r="IC134" s="1138"/>
      <c r="ID134" s="1138"/>
      <c r="IE134" s="1138"/>
      <c r="IF134" s="1138"/>
      <c r="IG134" s="1138"/>
      <c r="IH134" s="1138"/>
      <c r="II134" s="1138"/>
      <c r="IJ134" s="1138"/>
      <c r="IK134" s="1138"/>
      <c r="IL134" s="1138"/>
      <c r="IM134" s="1138"/>
      <c r="IN134" s="1138"/>
      <c r="IO134" s="1138"/>
      <c r="IP134" s="1138"/>
      <c r="IQ134" s="1138"/>
      <c r="IR134" s="1138"/>
      <c r="IS134" s="1138"/>
      <c r="IT134" s="1138"/>
      <c r="IU134" s="1138"/>
      <c r="IV134" s="1138"/>
    </row>
    <row r="135" spans="1:256">
      <c r="A135" s="1138" t="s">
        <v>304</v>
      </c>
      <c r="B135" s="1138" t="s">
        <v>803</v>
      </c>
      <c r="C135" s="1503">
        <f>(+C117/C$111)*100</f>
        <v>0</v>
      </c>
      <c r="D135" s="1503"/>
      <c r="E135" s="1138"/>
      <c r="F135" s="1138"/>
      <c r="G135" s="1138"/>
      <c r="H135" s="1138"/>
      <c r="I135" s="1138"/>
      <c r="J135" s="1138"/>
      <c r="K135" s="1138"/>
      <c r="L135" s="1138"/>
      <c r="M135" s="1138"/>
      <c r="N135" s="1138"/>
      <c r="O135" s="1138"/>
      <c r="P135" s="1138"/>
      <c r="Q135" s="1138"/>
      <c r="R135" s="1138"/>
      <c r="S135" s="1138"/>
      <c r="T135" s="1138"/>
      <c r="U135" s="1138"/>
      <c r="V135" s="1138"/>
      <c r="W135" s="1138"/>
      <c r="X135" s="1138"/>
      <c r="Y135" s="1138"/>
      <c r="Z135" s="1138"/>
      <c r="AA135" s="1138"/>
      <c r="AB135" s="1138"/>
      <c r="AC135" s="1138"/>
      <c r="AD135" s="1138"/>
      <c r="AE135" s="1138"/>
      <c r="AF135" s="1138"/>
      <c r="AG135" s="1138"/>
      <c r="AH135" s="1138"/>
      <c r="AI135" s="1138"/>
      <c r="AJ135" s="1138"/>
      <c r="AK135" s="1138"/>
      <c r="AL135" s="1138"/>
      <c r="AM135" s="1138"/>
      <c r="AN135" s="1138"/>
      <c r="AO135" s="1138"/>
      <c r="AP135" s="1138"/>
      <c r="AQ135" s="1138"/>
      <c r="AR135" s="1138"/>
      <c r="AS135" s="1138"/>
      <c r="AT135" s="1138"/>
      <c r="AU135" s="1138"/>
      <c r="AV135" s="1138"/>
      <c r="AW135" s="1138"/>
      <c r="AX135" s="1138"/>
      <c r="AY135" s="1138"/>
      <c r="AZ135" s="1138"/>
      <c r="BA135" s="1138"/>
      <c r="BB135" s="1138"/>
      <c r="BC135" s="1138"/>
      <c r="BD135" s="1138"/>
      <c r="BE135" s="1138"/>
      <c r="BF135" s="1138"/>
      <c r="BG135" s="1138"/>
      <c r="BH135" s="1138"/>
      <c r="BI135" s="1138"/>
      <c r="BJ135" s="1138"/>
      <c r="BK135" s="1138"/>
      <c r="BL135" s="1138"/>
      <c r="BM135" s="1138"/>
      <c r="BN135" s="1138"/>
      <c r="BO135" s="1138"/>
      <c r="BP135" s="1138"/>
      <c r="BQ135" s="1138"/>
      <c r="BR135" s="1138"/>
      <c r="BS135" s="1138"/>
      <c r="BT135" s="1138"/>
      <c r="BU135" s="1138"/>
      <c r="BV135" s="1138"/>
      <c r="BW135" s="1138"/>
      <c r="BX135" s="1138"/>
      <c r="BY135" s="1138"/>
      <c r="BZ135" s="1138"/>
      <c r="CA135" s="1138"/>
      <c r="CB135" s="1138"/>
      <c r="CC135" s="1138"/>
      <c r="CD135" s="1138"/>
      <c r="CE135" s="1138"/>
      <c r="CF135" s="1138"/>
      <c r="CG135" s="1138"/>
      <c r="CH135" s="1138"/>
      <c r="CI135" s="1138"/>
      <c r="CJ135" s="1138"/>
      <c r="CK135" s="1138"/>
      <c r="CL135" s="1138"/>
      <c r="CM135" s="1138"/>
      <c r="CN135" s="1138"/>
      <c r="CO135" s="1138"/>
      <c r="CP135" s="1138"/>
      <c r="CQ135" s="1138"/>
      <c r="CR135" s="1138"/>
      <c r="CS135" s="1138"/>
      <c r="CT135" s="1138"/>
      <c r="CU135" s="1138"/>
      <c r="CV135" s="1138"/>
      <c r="CW135" s="1138"/>
      <c r="CX135" s="1138"/>
      <c r="CY135" s="1138"/>
      <c r="CZ135" s="1138"/>
      <c r="DA135" s="1138"/>
      <c r="DB135" s="1138"/>
      <c r="DC135" s="1138"/>
      <c r="DD135" s="1138"/>
      <c r="DE135" s="1138"/>
      <c r="DF135" s="1138"/>
      <c r="DG135" s="1138"/>
      <c r="DH135" s="1138"/>
      <c r="DI135" s="1138"/>
      <c r="DJ135" s="1138"/>
      <c r="DK135" s="1138"/>
      <c r="DL135" s="1138"/>
      <c r="DM135" s="1138"/>
      <c r="DN135" s="1138"/>
      <c r="DO135" s="1138"/>
      <c r="DP135" s="1138"/>
      <c r="DQ135" s="1138"/>
      <c r="DR135" s="1138"/>
      <c r="DS135" s="1138"/>
      <c r="DT135" s="1138"/>
      <c r="DU135" s="1138"/>
      <c r="DV135" s="1138"/>
      <c r="DW135" s="1138"/>
      <c r="DX135" s="1138"/>
      <c r="DY135" s="1138"/>
      <c r="DZ135" s="1138"/>
      <c r="EA135" s="1138"/>
      <c r="EB135" s="1138"/>
      <c r="EC135" s="1138"/>
      <c r="ED135" s="1138"/>
      <c r="EE135" s="1138"/>
      <c r="EF135" s="1138"/>
      <c r="EG135" s="1138"/>
      <c r="EH135" s="1138"/>
      <c r="EI135" s="1138"/>
      <c r="EJ135" s="1138"/>
      <c r="EK135" s="1138"/>
      <c r="EL135" s="1138"/>
      <c r="EM135" s="1138"/>
      <c r="EN135" s="1138"/>
      <c r="EO135" s="1138"/>
      <c r="EP135" s="1138"/>
      <c r="EQ135" s="1138"/>
      <c r="ER135" s="1138"/>
      <c r="ES135" s="1138"/>
      <c r="ET135" s="1138"/>
      <c r="EU135" s="1138"/>
      <c r="EV135" s="1138"/>
      <c r="EW135" s="1138"/>
      <c r="EX135" s="1138"/>
      <c r="EY135" s="1138"/>
      <c r="EZ135" s="1138"/>
      <c r="FA135" s="1138"/>
      <c r="FB135" s="1138"/>
      <c r="FC135" s="1138"/>
      <c r="FD135" s="1138"/>
      <c r="FE135" s="1138"/>
      <c r="FF135" s="1138"/>
      <c r="FG135" s="1138"/>
      <c r="FH135" s="1138"/>
      <c r="FI135" s="1138"/>
      <c r="FJ135" s="1138"/>
      <c r="FK135" s="1138"/>
      <c r="FL135" s="1138"/>
      <c r="FM135" s="1138"/>
      <c r="FN135" s="1138"/>
      <c r="FO135" s="1138"/>
      <c r="FP135" s="1138"/>
      <c r="FQ135" s="1138"/>
      <c r="FR135" s="1138"/>
      <c r="FS135" s="1138"/>
      <c r="FT135" s="1138"/>
      <c r="FU135" s="1138"/>
      <c r="FV135" s="1138"/>
      <c r="FW135" s="1138"/>
      <c r="FX135" s="1138"/>
      <c r="FY135" s="1138"/>
      <c r="FZ135" s="1138"/>
      <c r="GA135" s="1138"/>
      <c r="GB135" s="1138"/>
      <c r="GC135" s="1138"/>
      <c r="GD135" s="1138"/>
      <c r="GE135" s="1138"/>
      <c r="GF135" s="1138"/>
      <c r="GG135" s="1138"/>
      <c r="GH135" s="1138"/>
      <c r="GI135" s="1138"/>
      <c r="GJ135" s="1138"/>
      <c r="GK135" s="1138"/>
      <c r="GL135" s="1138"/>
      <c r="GM135" s="1138"/>
      <c r="GN135" s="1138"/>
      <c r="GO135" s="1138"/>
      <c r="GP135" s="1138"/>
      <c r="GQ135" s="1138"/>
      <c r="GR135" s="1138"/>
      <c r="GS135" s="1138"/>
      <c r="GT135" s="1138"/>
      <c r="GU135" s="1138"/>
      <c r="GV135" s="1138"/>
      <c r="GW135" s="1138"/>
      <c r="GX135" s="1138"/>
      <c r="GY135" s="1138"/>
      <c r="GZ135" s="1138"/>
      <c r="HA135" s="1138"/>
      <c r="HB135" s="1138"/>
      <c r="HC135" s="1138"/>
      <c r="HD135" s="1138"/>
      <c r="HE135" s="1138"/>
      <c r="HF135" s="1138"/>
      <c r="HG135" s="1138"/>
      <c r="HH135" s="1138"/>
      <c r="HI135" s="1138"/>
      <c r="HJ135" s="1138"/>
      <c r="HK135" s="1138"/>
      <c r="HL135" s="1138"/>
      <c r="HM135" s="1138"/>
      <c r="HN135" s="1138"/>
      <c r="HO135" s="1138"/>
      <c r="HP135" s="1138"/>
      <c r="HQ135" s="1138"/>
      <c r="HR135" s="1138"/>
      <c r="HS135" s="1138"/>
      <c r="HT135" s="1138"/>
      <c r="HU135" s="1138"/>
      <c r="HV135" s="1138"/>
      <c r="HW135" s="1138"/>
      <c r="HX135" s="1138"/>
      <c r="HY135" s="1138"/>
      <c r="HZ135" s="1138"/>
      <c r="IA135" s="1138"/>
      <c r="IB135" s="1138"/>
      <c r="IC135" s="1138"/>
      <c r="ID135" s="1138"/>
      <c r="IE135" s="1138"/>
      <c r="IF135" s="1138"/>
      <c r="IG135" s="1138"/>
      <c r="IH135" s="1138"/>
      <c r="II135" s="1138"/>
      <c r="IJ135" s="1138"/>
      <c r="IK135" s="1138"/>
      <c r="IL135" s="1138"/>
      <c r="IM135" s="1138"/>
      <c r="IN135" s="1138"/>
      <c r="IO135" s="1138"/>
      <c r="IP135" s="1138"/>
      <c r="IQ135" s="1138"/>
      <c r="IR135" s="1138"/>
      <c r="IS135" s="1138"/>
      <c r="IT135" s="1138"/>
      <c r="IU135" s="1138"/>
      <c r="IV135" s="1138"/>
    </row>
    <row r="136" spans="1:256">
      <c r="A136" s="1138"/>
      <c r="B136" s="1138"/>
      <c r="C136" s="1503"/>
      <c r="D136" s="1503"/>
      <c r="E136" s="1138"/>
      <c r="F136" s="1138"/>
      <c r="G136" s="1138"/>
      <c r="H136" s="1138"/>
      <c r="I136" s="1138"/>
      <c r="J136" s="1138"/>
      <c r="K136" s="1138"/>
      <c r="L136" s="1138"/>
      <c r="M136" s="1138"/>
      <c r="N136" s="1138"/>
      <c r="O136" s="1138"/>
      <c r="P136" s="1138"/>
      <c r="Q136" s="1138"/>
      <c r="R136" s="1138"/>
      <c r="S136" s="1138"/>
      <c r="T136" s="1138"/>
      <c r="U136" s="1138"/>
      <c r="V136" s="1138"/>
      <c r="W136" s="1138"/>
      <c r="X136" s="1138"/>
      <c r="Y136" s="1138"/>
      <c r="Z136" s="1138"/>
      <c r="AA136" s="1138"/>
      <c r="AB136" s="1138"/>
      <c r="AC136" s="1138"/>
      <c r="AD136" s="1138"/>
      <c r="AE136" s="1138"/>
      <c r="AF136" s="1138"/>
      <c r="AG136" s="1138"/>
      <c r="AH136" s="1138"/>
      <c r="AI136" s="1138"/>
      <c r="AJ136" s="1138"/>
      <c r="AK136" s="1138"/>
      <c r="AL136" s="1138"/>
      <c r="AM136" s="1138"/>
      <c r="AN136" s="1138"/>
      <c r="AO136" s="1138"/>
      <c r="AP136" s="1138"/>
      <c r="AQ136" s="1138"/>
      <c r="AR136" s="1138"/>
      <c r="AS136" s="1138"/>
      <c r="AT136" s="1138"/>
      <c r="AU136" s="1138"/>
      <c r="AV136" s="1138"/>
      <c r="AW136" s="1138"/>
      <c r="AX136" s="1138"/>
      <c r="AY136" s="1138"/>
      <c r="AZ136" s="1138"/>
      <c r="BA136" s="1138"/>
      <c r="BB136" s="1138"/>
      <c r="BC136" s="1138"/>
      <c r="BD136" s="1138"/>
      <c r="BE136" s="1138"/>
      <c r="BF136" s="1138"/>
      <c r="BG136" s="1138"/>
      <c r="BH136" s="1138"/>
      <c r="BI136" s="1138"/>
      <c r="BJ136" s="1138"/>
      <c r="BK136" s="1138"/>
      <c r="BL136" s="1138"/>
      <c r="BM136" s="1138"/>
      <c r="BN136" s="1138"/>
      <c r="BO136" s="1138"/>
      <c r="BP136" s="1138"/>
      <c r="BQ136" s="1138"/>
      <c r="BR136" s="1138"/>
      <c r="BS136" s="1138"/>
      <c r="BT136" s="1138"/>
      <c r="BU136" s="1138"/>
      <c r="BV136" s="1138"/>
      <c r="BW136" s="1138"/>
      <c r="BX136" s="1138"/>
      <c r="BY136" s="1138"/>
      <c r="BZ136" s="1138"/>
      <c r="CA136" s="1138"/>
      <c r="CB136" s="1138"/>
      <c r="CC136" s="1138"/>
      <c r="CD136" s="1138"/>
      <c r="CE136" s="1138"/>
      <c r="CF136" s="1138"/>
      <c r="CG136" s="1138"/>
      <c r="CH136" s="1138"/>
      <c r="CI136" s="1138"/>
      <c r="CJ136" s="1138"/>
      <c r="CK136" s="1138"/>
      <c r="CL136" s="1138"/>
      <c r="CM136" s="1138"/>
      <c r="CN136" s="1138"/>
      <c r="CO136" s="1138"/>
      <c r="CP136" s="1138"/>
      <c r="CQ136" s="1138"/>
      <c r="CR136" s="1138"/>
      <c r="CS136" s="1138"/>
      <c r="CT136" s="1138"/>
      <c r="CU136" s="1138"/>
      <c r="CV136" s="1138"/>
      <c r="CW136" s="1138"/>
      <c r="CX136" s="1138"/>
      <c r="CY136" s="1138"/>
      <c r="CZ136" s="1138"/>
      <c r="DA136" s="1138"/>
      <c r="DB136" s="1138"/>
      <c r="DC136" s="1138"/>
      <c r="DD136" s="1138"/>
      <c r="DE136" s="1138"/>
      <c r="DF136" s="1138"/>
      <c r="DG136" s="1138"/>
      <c r="DH136" s="1138"/>
      <c r="DI136" s="1138"/>
      <c r="DJ136" s="1138"/>
      <c r="DK136" s="1138"/>
      <c r="DL136" s="1138"/>
      <c r="DM136" s="1138"/>
      <c r="DN136" s="1138"/>
      <c r="DO136" s="1138"/>
      <c r="DP136" s="1138"/>
      <c r="DQ136" s="1138"/>
      <c r="DR136" s="1138"/>
      <c r="DS136" s="1138"/>
      <c r="DT136" s="1138"/>
      <c r="DU136" s="1138"/>
      <c r="DV136" s="1138"/>
      <c r="DW136" s="1138"/>
      <c r="DX136" s="1138"/>
      <c r="DY136" s="1138"/>
      <c r="DZ136" s="1138"/>
      <c r="EA136" s="1138"/>
      <c r="EB136" s="1138"/>
      <c r="EC136" s="1138"/>
      <c r="ED136" s="1138"/>
      <c r="EE136" s="1138"/>
      <c r="EF136" s="1138"/>
      <c r="EG136" s="1138"/>
      <c r="EH136" s="1138"/>
      <c r="EI136" s="1138"/>
      <c r="EJ136" s="1138"/>
      <c r="EK136" s="1138"/>
      <c r="EL136" s="1138"/>
      <c r="EM136" s="1138"/>
      <c r="EN136" s="1138"/>
      <c r="EO136" s="1138"/>
      <c r="EP136" s="1138"/>
      <c r="EQ136" s="1138"/>
      <c r="ER136" s="1138"/>
      <c r="ES136" s="1138"/>
      <c r="ET136" s="1138"/>
      <c r="EU136" s="1138"/>
      <c r="EV136" s="1138"/>
      <c r="EW136" s="1138"/>
      <c r="EX136" s="1138"/>
      <c r="EY136" s="1138"/>
      <c r="EZ136" s="1138"/>
      <c r="FA136" s="1138"/>
      <c r="FB136" s="1138"/>
      <c r="FC136" s="1138"/>
      <c r="FD136" s="1138"/>
      <c r="FE136" s="1138"/>
      <c r="FF136" s="1138"/>
      <c r="FG136" s="1138"/>
      <c r="FH136" s="1138"/>
      <c r="FI136" s="1138"/>
      <c r="FJ136" s="1138"/>
      <c r="FK136" s="1138"/>
      <c r="FL136" s="1138"/>
      <c r="FM136" s="1138"/>
      <c r="FN136" s="1138"/>
      <c r="FO136" s="1138"/>
      <c r="FP136" s="1138"/>
      <c r="FQ136" s="1138"/>
      <c r="FR136" s="1138"/>
      <c r="FS136" s="1138"/>
      <c r="FT136" s="1138"/>
      <c r="FU136" s="1138"/>
      <c r="FV136" s="1138"/>
      <c r="FW136" s="1138"/>
      <c r="FX136" s="1138"/>
      <c r="FY136" s="1138"/>
      <c r="FZ136" s="1138"/>
      <c r="GA136" s="1138"/>
      <c r="GB136" s="1138"/>
      <c r="GC136" s="1138"/>
      <c r="GD136" s="1138"/>
      <c r="GE136" s="1138"/>
      <c r="GF136" s="1138"/>
      <c r="GG136" s="1138"/>
      <c r="GH136" s="1138"/>
      <c r="GI136" s="1138"/>
      <c r="GJ136" s="1138"/>
      <c r="GK136" s="1138"/>
      <c r="GL136" s="1138"/>
      <c r="GM136" s="1138"/>
      <c r="GN136" s="1138"/>
      <c r="GO136" s="1138"/>
      <c r="GP136" s="1138"/>
      <c r="GQ136" s="1138"/>
      <c r="GR136" s="1138"/>
      <c r="GS136" s="1138"/>
      <c r="GT136" s="1138"/>
      <c r="GU136" s="1138"/>
      <c r="GV136" s="1138"/>
      <c r="GW136" s="1138"/>
      <c r="GX136" s="1138"/>
      <c r="GY136" s="1138"/>
      <c r="GZ136" s="1138"/>
      <c r="HA136" s="1138"/>
      <c r="HB136" s="1138"/>
      <c r="HC136" s="1138"/>
      <c r="HD136" s="1138"/>
      <c r="HE136" s="1138"/>
      <c r="HF136" s="1138"/>
      <c r="HG136" s="1138"/>
      <c r="HH136" s="1138"/>
      <c r="HI136" s="1138"/>
      <c r="HJ136" s="1138"/>
      <c r="HK136" s="1138"/>
      <c r="HL136" s="1138"/>
      <c r="HM136" s="1138"/>
      <c r="HN136" s="1138"/>
      <c r="HO136" s="1138"/>
      <c r="HP136" s="1138"/>
      <c r="HQ136" s="1138"/>
      <c r="HR136" s="1138"/>
      <c r="HS136" s="1138"/>
      <c r="HT136" s="1138"/>
      <c r="HU136" s="1138"/>
      <c r="HV136" s="1138"/>
      <c r="HW136" s="1138"/>
      <c r="HX136" s="1138"/>
      <c r="HY136" s="1138"/>
      <c r="HZ136" s="1138"/>
      <c r="IA136" s="1138"/>
      <c r="IB136" s="1138"/>
      <c r="IC136" s="1138"/>
      <c r="ID136" s="1138"/>
      <c r="IE136" s="1138"/>
      <c r="IF136" s="1138"/>
      <c r="IG136" s="1138"/>
      <c r="IH136" s="1138"/>
      <c r="II136" s="1138"/>
      <c r="IJ136" s="1138"/>
      <c r="IK136" s="1138"/>
      <c r="IL136" s="1138"/>
      <c r="IM136" s="1138"/>
      <c r="IN136" s="1138"/>
      <c r="IO136" s="1138"/>
      <c r="IP136" s="1138"/>
      <c r="IQ136" s="1138"/>
      <c r="IR136" s="1138"/>
      <c r="IS136" s="1138"/>
      <c r="IT136" s="1138"/>
      <c r="IU136" s="1138"/>
      <c r="IV136" s="1138"/>
    </row>
    <row r="137" spans="1:256">
      <c r="A137" s="1138" t="s">
        <v>305</v>
      </c>
      <c r="B137" s="1138" t="s">
        <v>803</v>
      </c>
      <c r="C137" s="1503">
        <f>(+C119/C$111)*100</f>
        <v>92.202260695447237</v>
      </c>
      <c r="D137" s="1503"/>
      <c r="E137" s="1138"/>
      <c r="F137" s="1138"/>
      <c r="G137" s="1138"/>
      <c r="H137" s="1138"/>
      <c r="I137" s="1138"/>
      <c r="J137" s="1138"/>
      <c r="K137" s="1138"/>
      <c r="L137" s="1138"/>
      <c r="M137" s="1138"/>
      <c r="N137" s="1138"/>
      <c r="O137" s="1138"/>
      <c r="P137" s="1138"/>
      <c r="Q137" s="1138"/>
      <c r="R137" s="1138"/>
      <c r="S137" s="1138"/>
      <c r="T137" s="1138"/>
      <c r="U137" s="1138"/>
      <c r="V137" s="1138"/>
      <c r="W137" s="1138"/>
      <c r="X137" s="1138"/>
      <c r="Y137" s="1138"/>
      <c r="Z137" s="1138"/>
      <c r="AA137" s="1138"/>
      <c r="AB137" s="1138"/>
      <c r="AC137" s="1138"/>
      <c r="AD137" s="1138"/>
      <c r="AE137" s="1138"/>
      <c r="AF137" s="1138"/>
      <c r="AG137" s="1138"/>
      <c r="AH137" s="1138"/>
      <c r="AI137" s="1138"/>
      <c r="AJ137" s="1138"/>
      <c r="AK137" s="1138"/>
      <c r="AL137" s="1138"/>
      <c r="AM137" s="1138"/>
      <c r="AN137" s="1138"/>
      <c r="AO137" s="1138"/>
      <c r="AP137" s="1138"/>
      <c r="AQ137" s="1138"/>
      <c r="AR137" s="1138"/>
      <c r="AS137" s="1138"/>
      <c r="AT137" s="1138"/>
      <c r="AU137" s="1138"/>
      <c r="AV137" s="1138"/>
      <c r="AW137" s="1138"/>
      <c r="AX137" s="1138"/>
      <c r="AY137" s="1138"/>
      <c r="AZ137" s="1138"/>
      <c r="BA137" s="1138"/>
      <c r="BB137" s="1138"/>
      <c r="BC137" s="1138"/>
      <c r="BD137" s="1138"/>
      <c r="BE137" s="1138"/>
      <c r="BF137" s="1138"/>
      <c r="BG137" s="1138"/>
      <c r="BH137" s="1138"/>
      <c r="BI137" s="1138"/>
      <c r="BJ137" s="1138"/>
      <c r="BK137" s="1138"/>
      <c r="BL137" s="1138"/>
      <c r="BM137" s="1138"/>
      <c r="BN137" s="1138"/>
      <c r="BO137" s="1138"/>
      <c r="BP137" s="1138"/>
      <c r="BQ137" s="1138"/>
      <c r="BR137" s="1138"/>
      <c r="BS137" s="1138"/>
      <c r="BT137" s="1138"/>
      <c r="BU137" s="1138"/>
      <c r="BV137" s="1138"/>
      <c r="BW137" s="1138"/>
      <c r="BX137" s="1138"/>
      <c r="BY137" s="1138"/>
      <c r="BZ137" s="1138"/>
      <c r="CA137" s="1138"/>
      <c r="CB137" s="1138"/>
      <c r="CC137" s="1138"/>
      <c r="CD137" s="1138"/>
      <c r="CE137" s="1138"/>
      <c r="CF137" s="1138"/>
      <c r="CG137" s="1138"/>
      <c r="CH137" s="1138"/>
      <c r="CI137" s="1138"/>
      <c r="CJ137" s="1138"/>
      <c r="CK137" s="1138"/>
      <c r="CL137" s="1138"/>
      <c r="CM137" s="1138"/>
      <c r="CN137" s="1138"/>
      <c r="CO137" s="1138"/>
      <c r="CP137" s="1138"/>
      <c r="CQ137" s="1138"/>
      <c r="CR137" s="1138"/>
      <c r="CS137" s="1138"/>
      <c r="CT137" s="1138"/>
      <c r="CU137" s="1138"/>
      <c r="CV137" s="1138"/>
      <c r="CW137" s="1138"/>
      <c r="CX137" s="1138"/>
      <c r="CY137" s="1138"/>
      <c r="CZ137" s="1138"/>
      <c r="DA137" s="1138"/>
      <c r="DB137" s="1138"/>
      <c r="DC137" s="1138"/>
      <c r="DD137" s="1138"/>
      <c r="DE137" s="1138"/>
      <c r="DF137" s="1138"/>
      <c r="DG137" s="1138"/>
      <c r="DH137" s="1138"/>
      <c r="DI137" s="1138"/>
      <c r="DJ137" s="1138"/>
      <c r="DK137" s="1138"/>
      <c r="DL137" s="1138"/>
      <c r="DM137" s="1138"/>
      <c r="DN137" s="1138"/>
      <c r="DO137" s="1138"/>
      <c r="DP137" s="1138"/>
      <c r="DQ137" s="1138"/>
      <c r="DR137" s="1138"/>
      <c r="DS137" s="1138"/>
      <c r="DT137" s="1138"/>
      <c r="DU137" s="1138"/>
      <c r="DV137" s="1138"/>
      <c r="DW137" s="1138"/>
      <c r="DX137" s="1138"/>
      <c r="DY137" s="1138"/>
      <c r="DZ137" s="1138"/>
      <c r="EA137" s="1138"/>
      <c r="EB137" s="1138"/>
      <c r="EC137" s="1138"/>
      <c r="ED137" s="1138"/>
      <c r="EE137" s="1138"/>
      <c r="EF137" s="1138"/>
      <c r="EG137" s="1138"/>
      <c r="EH137" s="1138"/>
      <c r="EI137" s="1138"/>
      <c r="EJ137" s="1138"/>
      <c r="EK137" s="1138"/>
      <c r="EL137" s="1138"/>
      <c r="EM137" s="1138"/>
      <c r="EN137" s="1138"/>
      <c r="EO137" s="1138"/>
      <c r="EP137" s="1138"/>
      <c r="EQ137" s="1138"/>
      <c r="ER137" s="1138"/>
      <c r="ES137" s="1138"/>
      <c r="ET137" s="1138"/>
      <c r="EU137" s="1138"/>
      <c r="EV137" s="1138"/>
      <c r="EW137" s="1138"/>
      <c r="EX137" s="1138"/>
      <c r="EY137" s="1138"/>
      <c r="EZ137" s="1138"/>
      <c r="FA137" s="1138"/>
      <c r="FB137" s="1138"/>
      <c r="FC137" s="1138"/>
      <c r="FD137" s="1138"/>
      <c r="FE137" s="1138"/>
      <c r="FF137" s="1138"/>
      <c r="FG137" s="1138"/>
      <c r="FH137" s="1138"/>
      <c r="FI137" s="1138"/>
      <c r="FJ137" s="1138"/>
      <c r="FK137" s="1138"/>
      <c r="FL137" s="1138"/>
      <c r="FM137" s="1138"/>
      <c r="FN137" s="1138"/>
      <c r="FO137" s="1138"/>
      <c r="FP137" s="1138"/>
      <c r="FQ137" s="1138"/>
      <c r="FR137" s="1138"/>
      <c r="FS137" s="1138"/>
      <c r="FT137" s="1138"/>
      <c r="FU137" s="1138"/>
      <c r="FV137" s="1138"/>
      <c r="FW137" s="1138"/>
      <c r="FX137" s="1138"/>
      <c r="FY137" s="1138"/>
      <c r="FZ137" s="1138"/>
      <c r="GA137" s="1138"/>
      <c r="GB137" s="1138"/>
      <c r="GC137" s="1138"/>
      <c r="GD137" s="1138"/>
      <c r="GE137" s="1138"/>
      <c r="GF137" s="1138"/>
      <c r="GG137" s="1138"/>
      <c r="GH137" s="1138"/>
      <c r="GI137" s="1138"/>
      <c r="GJ137" s="1138"/>
      <c r="GK137" s="1138"/>
      <c r="GL137" s="1138"/>
      <c r="GM137" s="1138"/>
      <c r="GN137" s="1138"/>
      <c r="GO137" s="1138"/>
      <c r="GP137" s="1138"/>
      <c r="GQ137" s="1138"/>
      <c r="GR137" s="1138"/>
      <c r="GS137" s="1138"/>
      <c r="GT137" s="1138"/>
      <c r="GU137" s="1138"/>
      <c r="GV137" s="1138"/>
      <c r="GW137" s="1138"/>
      <c r="GX137" s="1138"/>
      <c r="GY137" s="1138"/>
      <c r="GZ137" s="1138"/>
      <c r="HA137" s="1138"/>
      <c r="HB137" s="1138"/>
      <c r="HC137" s="1138"/>
      <c r="HD137" s="1138"/>
      <c r="HE137" s="1138"/>
      <c r="HF137" s="1138"/>
      <c r="HG137" s="1138"/>
      <c r="HH137" s="1138"/>
      <c r="HI137" s="1138"/>
      <c r="HJ137" s="1138"/>
      <c r="HK137" s="1138"/>
      <c r="HL137" s="1138"/>
      <c r="HM137" s="1138"/>
      <c r="HN137" s="1138"/>
      <c r="HO137" s="1138"/>
      <c r="HP137" s="1138"/>
      <c r="HQ137" s="1138"/>
      <c r="HR137" s="1138"/>
      <c r="HS137" s="1138"/>
      <c r="HT137" s="1138"/>
      <c r="HU137" s="1138"/>
      <c r="HV137" s="1138"/>
      <c r="HW137" s="1138"/>
      <c r="HX137" s="1138"/>
      <c r="HY137" s="1138"/>
      <c r="HZ137" s="1138"/>
      <c r="IA137" s="1138"/>
      <c r="IB137" s="1138"/>
      <c r="IC137" s="1138"/>
      <c r="ID137" s="1138"/>
      <c r="IE137" s="1138"/>
      <c r="IF137" s="1138"/>
      <c r="IG137" s="1138"/>
      <c r="IH137" s="1138"/>
      <c r="II137" s="1138"/>
      <c r="IJ137" s="1138"/>
      <c r="IK137" s="1138"/>
      <c r="IL137" s="1138"/>
      <c r="IM137" s="1138"/>
      <c r="IN137" s="1138"/>
      <c r="IO137" s="1138"/>
      <c r="IP137" s="1138"/>
      <c r="IQ137" s="1138"/>
      <c r="IR137" s="1138"/>
      <c r="IS137" s="1138"/>
      <c r="IT137" s="1138"/>
      <c r="IU137" s="1138"/>
      <c r="IV137" s="1138"/>
    </row>
    <row r="138" spans="1:256">
      <c r="A138" s="1138"/>
      <c r="B138" s="1138"/>
      <c r="C138" s="1503"/>
      <c r="D138" s="1503"/>
      <c r="E138" s="1138"/>
      <c r="F138" s="1138"/>
      <c r="G138" s="1138"/>
      <c r="H138" s="1138"/>
      <c r="I138" s="1138"/>
      <c r="J138" s="1138"/>
      <c r="K138" s="1138"/>
      <c r="L138" s="1138"/>
      <c r="M138" s="1138"/>
      <c r="N138" s="1138"/>
      <c r="O138" s="1138"/>
      <c r="P138" s="1138"/>
      <c r="Q138" s="1138"/>
      <c r="R138" s="1138"/>
      <c r="S138" s="1138"/>
      <c r="T138" s="1138"/>
      <c r="U138" s="1138"/>
      <c r="V138" s="1138"/>
      <c r="W138" s="1138"/>
      <c r="X138" s="1138"/>
      <c r="Y138" s="1138"/>
      <c r="Z138" s="1138"/>
      <c r="AA138" s="1138"/>
      <c r="AB138" s="1138"/>
      <c r="AC138" s="1138"/>
      <c r="AD138" s="1138"/>
      <c r="AE138" s="1138"/>
      <c r="AF138" s="1138"/>
      <c r="AG138" s="1138"/>
      <c r="AH138" s="1138"/>
      <c r="AI138" s="1138"/>
      <c r="AJ138" s="1138"/>
      <c r="AK138" s="1138"/>
      <c r="AL138" s="1138"/>
      <c r="AM138" s="1138"/>
      <c r="AN138" s="1138"/>
      <c r="AO138" s="1138"/>
      <c r="AP138" s="1138"/>
      <c r="AQ138" s="1138"/>
      <c r="AR138" s="1138"/>
      <c r="AS138" s="1138"/>
      <c r="AT138" s="1138"/>
      <c r="AU138" s="1138"/>
      <c r="AV138" s="1138"/>
      <c r="AW138" s="1138"/>
      <c r="AX138" s="1138"/>
      <c r="AY138" s="1138"/>
      <c r="AZ138" s="1138"/>
      <c r="BA138" s="1138"/>
      <c r="BB138" s="1138"/>
      <c r="BC138" s="1138"/>
      <c r="BD138" s="1138"/>
      <c r="BE138" s="1138"/>
      <c r="BF138" s="1138"/>
      <c r="BG138" s="1138"/>
      <c r="BH138" s="1138"/>
      <c r="BI138" s="1138"/>
      <c r="BJ138" s="1138"/>
      <c r="BK138" s="1138"/>
      <c r="BL138" s="1138"/>
      <c r="BM138" s="1138"/>
      <c r="BN138" s="1138"/>
      <c r="BO138" s="1138"/>
      <c r="BP138" s="1138"/>
      <c r="BQ138" s="1138"/>
      <c r="BR138" s="1138"/>
      <c r="BS138" s="1138"/>
      <c r="BT138" s="1138"/>
      <c r="BU138" s="1138"/>
      <c r="BV138" s="1138"/>
      <c r="BW138" s="1138"/>
      <c r="BX138" s="1138"/>
      <c r="BY138" s="1138"/>
      <c r="BZ138" s="1138"/>
      <c r="CA138" s="1138"/>
      <c r="CB138" s="1138"/>
      <c r="CC138" s="1138"/>
      <c r="CD138" s="1138"/>
      <c r="CE138" s="1138"/>
      <c r="CF138" s="1138"/>
      <c r="CG138" s="1138"/>
      <c r="CH138" s="1138"/>
      <c r="CI138" s="1138"/>
      <c r="CJ138" s="1138"/>
      <c r="CK138" s="1138"/>
      <c r="CL138" s="1138"/>
      <c r="CM138" s="1138"/>
      <c r="CN138" s="1138"/>
      <c r="CO138" s="1138"/>
      <c r="CP138" s="1138"/>
      <c r="CQ138" s="1138"/>
      <c r="CR138" s="1138"/>
      <c r="CS138" s="1138"/>
      <c r="CT138" s="1138"/>
      <c r="CU138" s="1138"/>
      <c r="CV138" s="1138"/>
      <c r="CW138" s="1138"/>
      <c r="CX138" s="1138"/>
      <c r="CY138" s="1138"/>
      <c r="CZ138" s="1138"/>
      <c r="DA138" s="1138"/>
      <c r="DB138" s="1138"/>
      <c r="DC138" s="1138"/>
      <c r="DD138" s="1138"/>
      <c r="DE138" s="1138"/>
      <c r="DF138" s="1138"/>
      <c r="DG138" s="1138"/>
      <c r="DH138" s="1138"/>
      <c r="DI138" s="1138"/>
      <c r="DJ138" s="1138"/>
      <c r="DK138" s="1138"/>
      <c r="DL138" s="1138"/>
      <c r="DM138" s="1138"/>
      <c r="DN138" s="1138"/>
      <c r="DO138" s="1138"/>
      <c r="DP138" s="1138"/>
      <c r="DQ138" s="1138"/>
      <c r="DR138" s="1138"/>
      <c r="DS138" s="1138"/>
      <c r="DT138" s="1138"/>
      <c r="DU138" s="1138"/>
      <c r="DV138" s="1138"/>
      <c r="DW138" s="1138"/>
      <c r="DX138" s="1138"/>
      <c r="DY138" s="1138"/>
      <c r="DZ138" s="1138"/>
      <c r="EA138" s="1138"/>
      <c r="EB138" s="1138"/>
      <c r="EC138" s="1138"/>
      <c r="ED138" s="1138"/>
      <c r="EE138" s="1138"/>
      <c r="EF138" s="1138"/>
      <c r="EG138" s="1138"/>
      <c r="EH138" s="1138"/>
      <c r="EI138" s="1138"/>
      <c r="EJ138" s="1138"/>
      <c r="EK138" s="1138"/>
      <c r="EL138" s="1138"/>
      <c r="EM138" s="1138"/>
      <c r="EN138" s="1138"/>
      <c r="EO138" s="1138"/>
      <c r="EP138" s="1138"/>
      <c r="EQ138" s="1138"/>
      <c r="ER138" s="1138"/>
      <c r="ES138" s="1138"/>
      <c r="ET138" s="1138"/>
      <c r="EU138" s="1138"/>
      <c r="EV138" s="1138"/>
      <c r="EW138" s="1138"/>
      <c r="EX138" s="1138"/>
      <c r="EY138" s="1138"/>
      <c r="EZ138" s="1138"/>
      <c r="FA138" s="1138"/>
      <c r="FB138" s="1138"/>
      <c r="FC138" s="1138"/>
      <c r="FD138" s="1138"/>
      <c r="FE138" s="1138"/>
      <c r="FF138" s="1138"/>
      <c r="FG138" s="1138"/>
      <c r="FH138" s="1138"/>
      <c r="FI138" s="1138"/>
      <c r="FJ138" s="1138"/>
      <c r="FK138" s="1138"/>
      <c r="FL138" s="1138"/>
      <c r="FM138" s="1138"/>
      <c r="FN138" s="1138"/>
      <c r="FO138" s="1138"/>
      <c r="FP138" s="1138"/>
      <c r="FQ138" s="1138"/>
      <c r="FR138" s="1138"/>
      <c r="FS138" s="1138"/>
      <c r="FT138" s="1138"/>
      <c r="FU138" s="1138"/>
      <c r="FV138" s="1138"/>
      <c r="FW138" s="1138"/>
      <c r="FX138" s="1138"/>
      <c r="FY138" s="1138"/>
      <c r="FZ138" s="1138"/>
      <c r="GA138" s="1138"/>
      <c r="GB138" s="1138"/>
      <c r="GC138" s="1138"/>
      <c r="GD138" s="1138"/>
      <c r="GE138" s="1138"/>
      <c r="GF138" s="1138"/>
      <c r="GG138" s="1138"/>
      <c r="GH138" s="1138"/>
      <c r="GI138" s="1138"/>
      <c r="GJ138" s="1138"/>
      <c r="GK138" s="1138"/>
      <c r="GL138" s="1138"/>
      <c r="GM138" s="1138"/>
      <c r="GN138" s="1138"/>
      <c r="GO138" s="1138"/>
      <c r="GP138" s="1138"/>
      <c r="GQ138" s="1138"/>
      <c r="GR138" s="1138"/>
      <c r="GS138" s="1138"/>
      <c r="GT138" s="1138"/>
      <c r="GU138" s="1138"/>
      <c r="GV138" s="1138"/>
      <c r="GW138" s="1138"/>
      <c r="GX138" s="1138"/>
      <c r="GY138" s="1138"/>
      <c r="GZ138" s="1138"/>
      <c r="HA138" s="1138"/>
      <c r="HB138" s="1138"/>
      <c r="HC138" s="1138"/>
      <c r="HD138" s="1138"/>
      <c r="HE138" s="1138"/>
      <c r="HF138" s="1138"/>
      <c r="HG138" s="1138"/>
      <c r="HH138" s="1138"/>
      <c r="HI138" s="1138"/>
      <c r="HJ138" s="1138"/>
      <c r="HK138" s="1138"/>
      <c r="HL138" s="1138"/>
      <c r="HM138" s="1138"/>
      <c r="HN138" s="1138"/>
      <c r="HO138" s="1138"/>
      <c r="HP138" s="1138"/>
      <c r="HQ138" s="1138"/>
      <c r="HR138" s="1138"/>
      <c r="HS138" s="1138"/>
      <c r="HT138" s="1138"/>
      <c r="HU138" s="1138"/>
      <c r="HV138" s="1138"/>
      <c r="HW138" s="1138"/>
      <c r="HX138" s="1138"/>
      <c r="HY138" s="1138"/>
      <c r="HZ138" s="1138"/>
      <c r="IA138" s="1138"/>
      <c r="IB138" s="1138"/>
      <c r="IC138" s="1138"/>
      <c r="ID138" s="1138"/>
      <c r="IE138" s="1138"/>
      <c r="IF138" s="1138"/>
      <c r="IG138" s="1138"/>
      <c r="IH138" s="1138"/>
      <c r="II138" s="1138"/>
      <c r="IJ138" s="1138"/>
      <c r="IK138" s="1138"/>
      <c r="IL138" s="1138"/>
      <c r="IM138" s="1138"/>
      <c r="IN138" s="1138"/>
      <c r="IO138" s="1138"/>
      <c r="IP138" s="1138"/>
      <c r="IQ138" s="1138"/>
      <c r="IR138" s="1138"/>
      <c r="IS138" s="1138"/>
      <c r="IT138" s="1138"/>
      <c r="IU138" s="1138"/>
      <c r="IV138" s="1138"/>
    </row>
    <row r="139" spans="1:256">
      <c r="A139" s="1138" t="s">
        <v>306</v>
      </c>
      <c r="B139" s="1138" t="s">
        <v>803</v>
      </c>
      <c r="C139" s="1503">
        <f>(+C121/C$111)*100</f>
        <v>-30.97950086678501</v>
      </c>
      <c r="D139" s="1503"/>
      <c r="E139" s="1138"/>
      <c r="F139" s="1138"/>
      <c r="G139" s="1138"/>
      <c r="H139" s="1138"/>
      <c r="I139" s="1138"/>
      <c r="J139" s="1138"/>
      <c r="K139" s="1138"/>
      <c r="L139" s="1138"/>
      <c r="M139" s="1138"/>
      <c r="N139" s="1138"/>
      <c r="O139" s="1138"/>
      <c r="P139" s="1138"/>
      <c r="Q139" s="1138"/>
      <c r="R139" s="1138"/>
      <c r="S139" s="1138"/>
      <c r="T139" s="1138"/>
      <c r="U139" s="1138"/>
      <c r="V139" s="1138"/>
      <c r="W139" s="1138"/>
      <c r="X139" s="1138"/>
      <c r="Y139" s="1138"/>
      <c r="Z139" s="1138"/>
      <c r="AA139" s="1138"/>
      <c r="AB139" s="1138"/>
      <c r="AC139" s="1138"/>
      <c r="AD139" s="1138"/>
      <c r="AE139" s="1138"/>
      <c r="AF139" s="1138"/>
      <c r="AG139" s="1138"/>
      <c r="AH139" s="1138"/>
      <c r="AI139" s="1138"/>
      <c r="AJ139" s="1138"/>
      <c r="AK139" s="1138"/>
      <c r="AL139" s="1138"/>
      <c r="AM139" s="1138"/>
      <c r="AN139" s="1138"/>
      <c r="AO139" s="1138"/>
      <c r="AP139" s="1138"/>
      <c r="AQ139" s="1138"/>
      <c r="AR139" s="1138"/>
      <c r="AS139" s="1138"/>
      <c r="AT139" s="1138"/>
      <c r="AU139" s="1138"/>
      <c r="AV139" s="1138"/>
      <c r="AW139" s="1138"/>
      <c r="AX139" s="1138"/>
      <c r="AY139" s="1138"/>
      <c r="AZ139" s="1138"/>
      <c r="BA139" s="1138"/>
      <c r="BB139" s="1138"/>
      <c r="BC139" s="1138"/>
      <c r="BD139" s="1138"/>
      <c r="BE139" s="1138"/>
      <c r="BF139" s="1138"/>
      <c r="BG139" s="1138"/>
      <c r="BH139" s="1138"/>
      <c r="BI139" s="1138"/>
      <c r="BJ139" s="1138"/>
      <c r="BK139" s="1138"/>
      <c r="BL139" s="1138"/>
      <c r="BM139" s="1138"/>
      <c r="BN139" s="1138"/>
      <c r="BO139" s="1138"/>
      <c r="BP139" s="1138"/>
      <c r="BQ139" s="1138"/>
      <c r="BR139" s="1138"/>
      <c r="BS139" s="1138"/>
      <c r="BT139" s="1138"/>
      <c r="BU139" s="1138"/>
      <c r="BV139" s="1138"/>
      <c r="BW139" s="1138"/>
      <c r="BX139" s="1138"/>
      <c r="BY139" s="1138"/>
      <c r="BZ139" s="1138"/>
      <c r="CA139" s="1138"/>
      <c r="CB139" s="1138"/>
      <c r="CC139" s="1138"/>
      <c r="CD139" s="1138"/>
      <c r="CE139" s="1138"/>
      <c r="CF139" s="1138"/>
      <c r="CG139" s="1138"/>
      <c r="CH139" s="1138"/>
      <c r="CI139" s="1138"/>
      <c r="CJ139" s="1138"/>
      <c r="CK139" s="1138"/>
      <c r="CL139" s="1138"/>
      <c r="CM139" s="1138"/>
      <c r="CN139" s="1138"/>
      <c r="CO139" s="1138"/>
      <c r="CP139" s="1138"/>
      <c r="CQ139" s="1138"/>
      <c r="CR139" s="1138"/>
      <c r="CS139" s="1138"/>
      <c r="CT139" s="1138"/>
      <c r="CU139" s="1138"/>
      <c r="CV139" s="1138"/>
      <c r="CW139" s="1138"/>
      <c r="CX139" s="1138"/>
      <c r="CY139" s="1138"/>
      <c r="CZ139" s="1138"/>
      <c r="DA139" s="1138"/>
      <c r="DB139" s="1138"/>
      <c r="DC139" s="1138"/>
      <c r="DD139" s="1138"/>
      <c r="DE139" s="1138"/>
      <c r="DF139" s="1138"/>
      <c r="DG139" s="1138"/>
      <c r="DH139" s="1138"/>
      <c r="DI139" s="1138"/>
      <c r="DJ139" s="1138"/>
      <c r="DK139" s="1138"/>
      <c r="DL139" s="1138"/>
      <c r="DM139" s="1138"/>
      <c r="DN139" s="1138"/>
      <c r="DO139" s="1138"/>
      <c r="DP139" s="1138"/>
      <c r="DQ139" s="1138"/>
      <c r="DR139" s="1138"/>
      <c r="DS139" s="1138"/>
      <c r="DT139" s="1138"/>
      <c r="DU139" s="1138"/>
      <c r="DV139" s="1138"/>
      <c r="DW139" s="1138"/>
      <c r="DX139" s="1138"/>
      <c r="DY139" s="1138"/>
      <c r="DZ139" s="1138"/>
      <c r="EA139" s="1138"/>
      <c r="EB139" s="1138"/>
      <c r="EC139" s="1138"/>
      <c r="ED139" s="1138"/>
      <c r="EE139" s="1138"/>
      <c r="EF139" s="1138"/>
      <c r="EG139" s="1138"/>
      <c r="EH139" s="1138"/>
      <c r="EI139" s="1138"/>
      <c r="EJ139" s="1138"/>
      <c r="EK139" s="1138"/>
      <c r="EL139" s="1138"/>
      <c r="EM139" s="1138"/>
      <c r="EN139" s="1138"/>
      <c r="EO139" s="1138"/>
      <c r="EP139" s="1138"/>
      <c r="EQ139" s="1138"/>
      <c r="ER139" s="1138"/>
      <c r="ES139" s="1138"/>
      <c r="ET139" s="1138"/>
      <c r="EU139" s="1138"/>
      <c r="EV139" s="1138"/>
      <c r="EW139" s="1138"/>
      <c r="EX139" s="1138"/>
      <c r="EY139" s="1138"/>
      <c r="EZ139" s="1138"/>
      <c r="FA139" s="1138"/>
      <c r="FB139" s="1138"/>
      <c r="FC139" s="1138"/>
      <c r="FD139" s="1138"/>
      <c r="FE139" s="1138"/>
      <c r="FF139" s="1138"/>
      <c r="FG139" s="1138"/>
      <c r="FH139" s="1138"/>
      <c r="FI139" s="1138"/>
      <c r="FJ139" s="1138"/>
      <c r="FK139" s="1138"/>
      <c r="FL139" s="1138"/>
      <c r="FM139" s="1138"/>
      <c r="FN139" s="1138"/>
      <c r="FO139" s="1138"/>
      <c r="FP139" s="1138"/>
      <c r="FQ139" s="1138"/>
      <c r="FR139" s="1138"/>
      <c r="FS139" s="1138"/>
      <c r="FT139" s="1138"/>
      <c r="FU139" s="1138"/>
      <c r="FV139" s="1138"/>
      <c r="FW139" s="1138"/>
      <c r="FX139" s="1138"/>
      <c r="FY139" s="1138"/>
      <c r="FZ139" s="1138"/>
      <c r="GA139" s="1138"/>
      <c r="GB139" s="1138"/>
      <c r="GC139" s="1138"/>
      <c r="GD139" s="1138"/>
      <c r="GE139" s="1138"/>
      <c r="GF139" s="1138"/>
      <c r="GG139" s="1138"/>
      <c r="GH139" s="1138"/>
      <c r="GI139" s="1138"/>
      <c r="GJ139" s="1138"/>
      <c r="GK139" s="1138"/>
      <c r="GL139" s="1138"/>
      <c r="GM139" s="1138"/>
      <c r="GN139" s="1138"/>
      <c r="GO139" s="1138"/>
      <c r="GP139" s="1138"/>
      <c r="GQ139" s="1138"/>
      <c r="GR139" s="1138"/>
      <c r="GS139" s="1138"/>
      <c r="GT139" s="1138"/>
      <c r="GU139" s="1138"/>
      <c r="GV139" s="1138"/>
      <c r="GW139" s="1138"/>
      <c r="GX139" s="1138"/>
      <c r="GY139" s="1138"/>
      <c r="GZ139" s="1138"/>
      <c r="HA139" s="1138"/>
      <c r="HB139" s="1138"/>
      <c r="HC139" s="1138"/>
      <c r="HD139" s="1138"/>
      <c r="HE139" s="1138"/>
      <c r="HF139" s="1138"/>
      <c r="HG139" s="1138"/>
      <c r="HH139" s="1138"/>
      <c r="HI139" s="1138"/>
      <c r="HJ139" s="1138"/>
      <c r="HK139" s="1138"/>
      <c r="HL139" s="1138"/>
      <c r="HM139" s="1138"/>
      <c r="HN139" s="1138"/>
      <c r="HO139" s="1138"/>
      <c r="HP139" s="1138"/>
      <c r="HQ139" s="1138"/>
      <c r="HR139" s="1138"/>
      <c r="HS139" s="1138"/>
      <c r="HT139" s="1138"/>
      <c r="HU139" s="1138"/>
      <c r="HV139" s="1138"/>
      <c r="HW139" s="1138"/>
      <c r="HX139" s="1138"/>
      <c r="HY139" s="1138"/>
      <c r="HZ139" s="1138"/>
      <c r="IA139" s="1138"/>
      <c r="IB139" s="1138"/>
      <c r="IC139" s="1138"/>
      <c r="ID139" s="1138"/>
      <c r="IE139" s="1138"/>
      <c r="IF139" s="1138"/>
      <c r="IG139" s="1138"/>
      <c r="IH139" s="1138"/>
      <c r="II139" s="1138"/>
      <c r="IJ139" s="1138"/>
      <c r="IK139" s="1138"/>
      <c r="IL139" s="1138"/>
      <c r="IM139" s="1138"/>
      <c r="IN139" s="1138"/>
      <c r="IO139" s="1138"/>
      <c r="IP139" s="1138"/>
      <c r="IQ139" s="1138"/>
      <c r="IR139" s="1138"/>
      <c r="IS139" s="1138"/>
      <c r="IT139" s="1138"/>
      <c r="IU139" s="1138"/>
      <c r="IV139" s="1138"/>
    </row>
    <row r="140" spans="1:256">
      <c r="A140" s="1138"/>
      <c r="B140" s="1138"/>
      <c r="C140" s="1503"/>
      <c r="D140" s="1503"/>
      <c r="E140" s="1138"/>
      <c r="F140" s="1138"/>
      <c r="G140" s="1138"/>
      <c r="H140" s="1138"/>
      <c r="I140" s="1138"/>
      <c r="J140" s="1138"/>
      <c r="K140" s="1138"/>
      <c r="L140" s="1138"/>
      <c r="M140" s="1138"/>
      <c r="N140" s="1138"/>
      <c r="O140" s="1138"/>
      <c r="P140" s="1138"/>
      <c r="Q140" s="1138"/>
      <c r="R140" s="1138"/>
      <c r="S140" s="1138"/>
      <c r="T140" s="1138"/>
      <c r="U140" s="1138"/>
      <c r="V140" s="1138"/>
      <c r="W140" s="1138"/>
      <c r="X140" s="1138"/>
      <c r="Y140" s="1138"/>
      <c r="Z140" s="1138"/>
      <c r="AA140" s="1138"/>
      <c r="AB140" s="1138"/>
      <c r="AC140" s="1138"/>
      <c r="AD140" s="1138"/>
      <c r="AE140" s="1138"/>
      <c r="AF140" s="1138"/>
      <c r="AG140" s="1138"/>
      <c r="AH140" s="1138"/>
      <c r="AI140" s="1138"/>
      <c r="AJ140" s="1138"/>
      <c r="AK140" s="1138"/>
      <c r="AL140" s="1138"/>
      <c r="AM140" s="1138"/>
      <c r="AN140" s="1138"/>
      <c r="AO140" s="1138"/>
      <c r="AP140" s="1138"/>
      <c r="AQ140" s="1138"/>
      <c r="AR140" s="1138"/>
      <c r="AS140" s="1138"/>
      <c r="AT140" s="1138"/>
      <c r="AU140" s="1138"/>
      <c r="AV140" s="1138"/>
      <c r="AW140" s="1138"/>
      <c r="AX140" s="1138"/>
      <c r="AY140" s="1138"/>
      <c r="AZ140" s="1138"/>
      <c r="BA140" s="1138"/>
      <c r="BB140" s="1138"/>
      <c r="BC140" s="1138"/>
      <c r="BD140" s="1138"/>
      <c r="BE140" s="1138"/>
      <c r="BF140" s="1138"/>
      <c r="BG140" s="1138"/>
      <c r="BH140" s="1138"/>
      <c r="BI140" s="1138"/>
      <c r="BJ140" s="1138"/>
      <c r="BK140" s="1138"/>
      <c r="BL140" s="1138"/>
      <c r="BM140" s="1138"/>
      <c r="BN140" s="1138"/>
      <c r="BO140" s="1138"/>
      <c r="BP140" s="1138"/>
      <c r="BQ140" s="1138"/>
      <c r="BR140" s="1138"/>
      <c r="BS140" s="1138"/>
      <c r="BT140" s="1138"/>
      <c r="BU140" s="1138"/>
      <c r="BV140" s="1138"/>
      <c r="BW140" s="1138"/>
      <c r="BX140" s="1138"/>
      <c r="BY140" s="1138"/>
      <c r="BZ140" s="1138"/>
      <c r="CA140" s="1138"/>
      <c r="CB140" s="1138"/>
      <c r="CC140" s="1138"/>
      <c r="CD140" s="1138"/>
      <c r="CE140" s="1138"/>
      <c r="CF140" s="1138"/>
      <c r="CG140" s="1138"/>
      <c r="CH140" s="1138"/>
      <c r="CI140" s="1138"/>
      <c r="CJ140" s="1138"/>
      <c r="CK140" s="1138"/>
      <c r="CL140" s="1138"/>
      <c r="CM140" s="1138"/>
      <c r="CN140" s="1138"/>
      <c r="CO140" s="1138"/>
      <c r="CP140" s="1138"/>
      <c r="CQ140" s="1138"/>
      <c r="CR140" s="1138"/>
      <c r="CS140" s="1138"/>
      <c r="CT140" s="1138"/>
      <c r="CU140" s="1138"/>
      <c r="CV140" s="1138"/>
      <c r="CW140" s="1138"/>
      <c r="CX140" s="1138"/>
      <c r="CY140" s="1138"/>
      <c r="CZ140" s="1138"/>
      <c r="DA140" s="1138"/>
      <c r="DB140" s="1138"/>
      <c r="DC140" s="1138"/>
      <c r="DD140" s="1138"/>
      <c r="DE140" s="1138"/>
      <c r="DF140" s="1138"/>
      <c r="DG140" s="1138"/>
      <c r="DH140" s="1138"/>
      <c r="DI140" s="1138"/>
      <c r="DJ140" s="1138"/>
      <c r="DK140" s="1138"/>
      <c r="DL140" s="1138"/>
      <c r="DM140" s="1138"/>
      <c r="DN140" s="1138"/>
      <c r="DO140" s="1138"/>
      <c r="DP140" s="1138"/>
      <c r="DQ140" s="1138"/>
      <c r="DR140" s="1138"/>
      <c r="DS140" s="1138"/>
      <c r="DT140" s="1138"/>
      <c r="DU140" s="1138"/>
      <c r="DV140" s="1138"/>
      <c r="DW140" s="1138"/>
      <c r="DX140" s="1138"/>
      <c r="DY140" s="1138"/>
      <c r="DZ140" s="1138"/>
      <c r="EA140" s="1138"/>
      <c r="EB140" s="1138"/>
      <c r="EC140" s="1138"/>
      <c r="ED140" s="1138"/>
      <c r="EE140" s="1138"/>
      <c r="EF140" s="1138"/>
      <c r="EG140" s="1138"/>
      <c r="EH140" s="1138"/>
      <c r="EI140" s="1138"/>
      <c r="EJ140" s="1138"/>
      <c r="EK140" s="1138"/>
      <c r="EL140" s="1138"/>
      <c r="EM140" s="1138"/>
      <c r="EN140" s="1138"/>
      <c r="EO140" s="1138"/>
      <c r="EP140" s="1138"/>
      <c r="EQ140" s="1138"/>
      <c r="ER140" s="1138"/>
      <c r="ES140" s="1138"/>
      <c r="ET140" s="1138"/>
      <c r="EU140" s="1138"/>
      <c r="EV140" s="1138"/>
      <c r="EW140" s="1138"/>
      <c r="EX140" s="1138"/>
      <c r="EY140" s="1138"/>
      <c r="EZ140" s="1138"/>
      <c r="FA140" s="1138"/>
      <c r="FB140" s="1138"/>
      <c r="FC140" s="1138"/>
      <c r="FD140" s="1138"/>
      <c r="FE140" s="1138"/>
      <c r="FF140" s="1138"/>
      <c r="FG140" s="1138"/>
      <c r="FH140" s="1138"/>
      <c r="FI140" s="1138"/>
      <c r="FJ140" s="1138"/>
      <c r="FK140" s="1138"/>
      <c r="FL140" s="1138"/>
      <c r="FM140" s="1138"/>
      <c r="FN140" s="1138"/>
      <c r="FO140" s="1138"/>
      <c r="FP140" s="1138"/>
      <c r="FQ140" s="1138"/>
      <c r="FR140" s="1138"/>
      <c r="FS140" s="1138"/>
      <c r="FT140" s="1138"/>
      <c r="FU140" s="1138"/>
      <c r="FV140" s="1138"/>
      <c r="FW140" s="1138"/>
      <c r="FX140" s="1138"/>
      <c r="FY140" s="1138"/>
      <c r="FZ140" s="1138"/>
      <c r="GA140" s="1138"/>
      <c r="GB140" s="1138"/>
      <c r="GC140" s="1138"/>
      <c r="GD140" s="1138"/>
      <c r="GE140" s="1138"/>
      <c r="GF140" s="1138"/>
      <c r="GG140" s="1138"/>
      <c r="GH140" s="1138"/>
      <c r="GI140" s="1138"/>
      <c r="GJ140" s="1138"/>
      <c r="GK140" s="1138"/>
      <c r="GL140" s="1138"/>
      <c r="GM140" s="1138"/>
      <c r="GN140" s="1138"/>
      <c r="GO140" s="1138"/>
      <c r="GP140" s="1138"/>
      <c r="GQ140" s="1138"/>
      <c r="GR140" s="1138"/>
      <c r="GS140" s="1138"/>
      <c r="GT140" s="1138"/>
      <c r="GU140" s="1138"/>
      <c r="GV140" s="1138"/>
      <c r="GW140" s="1138"/>
      <c r="GX140" s="1138"/>
      <c r="GY140" s="1138"/>
      <c r="GZ140" s="1138"/>
      <c r="HA140" s="1138"/>
      <c r="HB140" s="1138"/>
      <c r="HC140" s="1138"/>
      <c r="HD140" s="1138"/>
      <c r="HE140" s="1138"/>
      <c r="HF140" s="1138"/>
      <c r="HG140" s="1138"/>
      <c r="HH140" s="1138"/>
      <c r="HI140" s="1138"/>
      <c r="HJ140" s="1138"/>
      <c r="HK140" s="1138"/>
      <c r="HL140" s="1138"/>
      <c r="HM140" s="1138"/>
      <c r="HN140" s="1138"/>
      <c r="HO140" s="1138"/>
      <c r="HP140" s="1138"/>
      <c r="HQ140" s="1138"/>
      <c r="HR140" s="1138"/>
      <c r="HS140" s="1138"/>
      <c r="HT140" s="1138"/>
      <c r="HU140" s="1138"/>
      <c r="HV140" s="1138"/>
      <c r="HW140" s="1138"/>
      <c r="HX140" s="1138"/>
      <c r="HY140" s="1138"/>
      <c r="HZ140" s="1138"/>
      <c r="IA140" s="1138"/>
      <c r="IB140" s="1138"/>
      <c r="IC140" s="1138"/>
      <c r="ID140" s="1138"/>
      <c r="IE140" s="1138"/>
      <c r="IF140" s="1138"/>
      <c r="IG140" s="1138"/>
      <c r="IH140" s="1138"/>
      <c r="II140" s="1138"/>
      <c r="IJ140" s="1138"/>
      <c r="IK140" s="1138"/>
      <c r="IL140" s="1138"/>
      <c r="IM140" s="1138"/>
      <c r="IN140" s="1138"/>
      <c r="IO140" s="1138"/>
      <c r="IP140" s="1138"/>
      <c r="IQ140" s="1138"/>
      <c r="IR140" s="1138"/>
      <c r="IS140" s="1138"/>
      <c r="IT140" s="1138"/>
      <c r="IU140" s="1138"/>
      <c r="IV140" s="1138"/>
    </row>
    <row r="141" spans="1:256">
      <c r="A141" s="1138" t="s">
        <v>307</v>
      </c>
      <c r="B141" s="1138" t="s">
        <v>803</v>
      </c>
      <c r="C141" s="1503">
        <f>(+C123/C$111)*100</f>
        <v>0</v>
      </c>
      <c r="D141" s="1503"/>
      <c r="E141" s="1138"/>
      <c r="F141" s="1138"/>
      <c r="G141" s="1138"/>
      <c r="H141" s="1138"/>
      <c r="I141" s="1138"/>
      <c r="J141" s="1138"/>
      <c r="K141" s="1138"/>
      <c r="L141" s="1138"/>
      <c r="M141" s="1138"/>
      <c r="N141" s="1138"/>
      <c r="O141" s="1138"/>
      <c r="P141" s="1138"/>
      <c r="Q141" s="1138"/>
      <c r="R141" s="1138"/>
      <c r="S141" s="1138"/>
      <c r="T141" s="1138"/>
      <c r="U141" s="1138"/>
      <c r="V141" s="1138"/>
      <c r="W141" s="1138"/>
      <c r="X141" s="1138"/>
      <c r="Y141" s="1138"/>
      <c r="Z141" s="1138"/>
      <c r="AA141" s="1138"/>
      <c r="AB141" s="1138"/>
      <c r="AC141" s="1138"/>
      <c r="AD141" s="1138"/>
      <c r="AE141" s="1138"/>
      <c r="AF141" s="1138"/>
      <c r="AG141" s="1138"/>
      <c r="AH141" s="1138"/>
      <c r="AI141" s="1138"/>
      <c r="AJ141" s="1138"/>
      <c r="AK141" s="1138"/>
      <c r="AL141" s="1138"/>
      <c r="AM141" s="1138"/>
      <c r="AN141" s="1138"/>
      <c r="AO141" s="1138"/>
      <c r="AP141" s="1138"/>
      <c r="AQ141" s="1138"/>
      <c r="AR141" s="1138"/>
      <c r="AS141" s="1138"/>
      <c r="AT141" s="1138"/>
      <c r="AU141" s="1138"/>
      <c r="AV141" s="1138"/>
      <c r="AW141" s="1138"/>
      <c r="AX141" s="1138"/>
      <c r="AY141" s="1138"/>
      <c r="AZ141" s="1138"/>
      <c r="BA141" s="1138"/>
      <c r="BB141" s="1138"/>
      <c r="BC141" s="1138"/>
      <c r="BD141" s="1138"/>
      <c r="BE141" s="1138"/>
      <c r="BF141" s="1138"/>
      <c r="BG141" s="1138"/>
      <c r="BH141" s="1138"/>
      <c r="BI141" s="1138"/>
      <c r="BJ141" s="1138"/>
      <c r="BK141" s="1138"/>
      <c r="BL141" s="1138"/>
      <c r="BM141" s="1138"/>
      <c r="BN141" s="1138"/>
      <c r="BO141" s="1138"/>
      <c r="BP141" s="1138"/>
      <c r="BQ141" s="1138"/>
      <c r="BR141" s="1138"/>
      <c r="BS141" s="1138"/>
      <c r="BT141" s="1138"/>
      <c r="BU141" s="1138"/>
      <c r="BV141" s="1138"/>
      <c r="BW141" s="1138"/>
      <c r="BX141" s="1138"/>
      <c r="BY141" s="1138"/>
      <c r="BZ141" s="1138"/>
      <c r="CA141" s="1138"/>
      <c r="CB141" s="1138"/>
      <c r="CC141" s="1138"/>
      <c r="CD141" s="1138"/>
      <c r="CE141" s="1138"/>
      <c r="CF141" s="1138"/>
      <c r="CG141" s="1138"/>
      <c r="CH141" s="1138"/>
      <c r="CI141" s="1138"/>
      <c r="CJ141" s="1138"/>
      <c r="CK141" s="1138"/>
      <c r="CL141" s="1138"/>
      <c r="CM141" s="1138"/>
      <c r="CN141" s="1138"/>
      <c r="CO141" s="1138"/>
      <c r="CP141" s="1138"/>
      <c r="CQ141" s="1138"/>
      <c r="CR141" s="1138"/>
      <c r="CS141" s="1138"/>
      <c r="CT141" s="1138"/>
      <c r="CU141" s="1138"/>
      <c r="CV141" s="1138"/>
      <c r="CW141" s="1138"/>
      <c r="CX141" s="1138"/>
      <c r="CY141" s="1138"/>
      <c r="CZ141" s="1138"/>
      <c r="DA141" s="1138"/>
      <c r="DB141" s="1138"/>
      <c r="DC141" s="1138"/>
      <c r="DD141" s="1138"/>
      <c r="DE141" s="1138"/>
      <c r="DF141" s="1138"/>
      <c r="DG141" s="1138"/>
      <c r="DH141" s="1138"/>
      <c r="DI141" s="1138"/>
      <c r="DJ141" s="1138"/>
      <c r="DK141" s="1138"/>
      <c r="DL141" s="1138"/>
      <c r="DM141" s="1138"/>
      <c r="DN141" s="1138"/>
      <c r="DO141" s="1138"/>
      <c r="DP141" s="1138"/>
      <c r="DQ141" s="1138"/>
      <c r="DR141" s="1138"/>
      <c r="DS141" s="1138"/>
      <c r="DT141" s="1138"/>
      <c r="DU141" s="1138"/>
      <c r="DV141" s="1138"/>
      <c r="DW141" s="1138"/>
      <c r="DX141" s="1138"/>
      <c r="DY141" s="1138"/>
      <c r="DZ141" s="1138"/>
      <c r="EA141" s="1138"/>
      <c r="EB141" s="1138"/>
      <c r="EC141" s="1138"/>
      <c r="ED141" s="1138"/>
      <c r="EE141" s="1138"/>
      <c r="EF141" s="1138"/>
      <c r="EG141" s="1138"/>
      <c r="EH141" s="1138"/>
      <c r="EI141" s="1138"/>
      <c r="EJ141" s="1138"/>
      <c r="EK141" s="1138"/>
      <c r="EL141" s="1138"/>
      <c r="EM141" s="1138"/>
      <c r="EN141" s="1138"/>
      <c r="EO141" s="1138"/>
      <c r="EP141" s="1138"/>
      <c r="EQ141" s="1138"/>
      <c r="ER141" s="1138"/>
      <c r="ES141" s="1138"/>
      <c r="ET141" s="1138"/>
      <c r="EU141" s="1138"/>
      <c r="EV141" s="1138"/>
      <c r="EW141" s="1138"/>
      <c r="EX141" s="1138"/>
      <c r="EY141" s="1138"/>
      <c r="EZ141" s="1138"/>
      <c r="FA141" s="1138"/>
      <c r="FB141" s="1138"/>
      <c r="FC141" s="1138"/>
      <c r="FD141" s="1138"/>
      <c r="FE141" s="1138"/>
      <c r="FF141" s="1138"/>
      <c r="FG141" s="1138"/>
      <c r="FH141" s="1138"/>
      <c r="FI141" s="1138"/>
      <c r="FJ141" s="1138"/>
      <c r="FK141" s="1138"/>
      <c r="FL141" s="1138"/>
      <c r="FM141" s="1138"/>
      <c r="FN141" s="1138"/>
      <c r="FO141" s="1138"/>
      <c r="FP141" s="1138"/>
      <c r="FQ141" s="1138"/>
      <c r="FR141" s="1138"/>
      <c r="FS141" s="1138"/>
      <c r="FT141" s="1138"/>
      <c r="FU141" s="1138"/>
      <c r="FV141" s="1138"/>
      <c r="FW141" s="1138"/>
      <c r="FX141" s="1138"/>
      <c r="FY141" s="1138"/>
      <c r="FZ141" s="1138"/>
      <c r="GA141" s="1138"/>
      <c r="GB141" s="1138"/>
      <c r="GC141" s="1138"/>
      <c r="GD141" s="1138"/>
      <c r="GE141" s="1138"/>
      <c r="GF141" s="1138"/>
      <c r="GG141" s="1138"/>
      <c r="GH141" s="1138"/>
      <c r="GI141" s="1138"/>
      <c r="GJ141" s="1138"/>
      <c r="GK141" s="1138"/>
      <c r="GL141" s="1138"/>
      <c r="GM141" s="1138"/>
      <c r="GN141" s="1138"/>
      <c r="GO141" s="1138"/>
      <c r="GP141" s="1138"/>
      <c r="GQ141" s="1138"/>
      <c r="GR141" s="1138"/>
      <c r="GS141" s="1138"/>
      <c r="GT141" s="1138"/>
      <c r="GU141" s="1138"/>
      <c r="GV141" s="1138"/>
      <c r="GW141" s="1138"/>
      <c r="GX141" s="1138"/>
      <c r="GY141" s="1138"/>
      <c r="GZ141" s="1138"/>
      <c r="HA141" s="1138"/>
      <c r="HB141" s="1138"/>
      <c r="HC141" s="1138"/>
      <c r="HD141" s="1138"/>
      <c r="HE141" s="1138"/>
      <c r="HF141" s="1138"/>
      <c r="HG141" s="1138"/>
      <c r="HH141" s="1138"/>
      <c r="HI141" s="1138"/>
      <c r="HJ141" s="1138"/>
      <c r="HK141" s="1138"/>
      <c r="HL141" s="1138"/>
      <c r="HM141" s="1138"/>
      <c r="HN141" s="1138"/>
      <c r="HO141" s="1138"/>
      <c r="HP141" s="1138"/>
      <c r="HQ141" s="1138"/>
      <c r="HR141" s="1138"/>
      <c r="HS141" s="1138"/>
      <c r="HT141" s="1138"/>
      <c r="HU141" s="1138"/>
      <c r="HV141" s="1138"/>
      <c r="HW141" s="1138"/>
      <c r="HX141" s="1138"/>
      <c r="HY141" s="1138"/>
      <c r="HZ141" s="1138"/>
      <c r="IA141" s="1138"/>
      <c r="IB141" s="1138"/>
      <c r="IC141" s="1138"/>
      <c r="ID141" s="1138"/>
      <c r="IE141" s="1138"/>
      <c r="IF141" s="1138"/>
      <c r="IG141" s="1138"/>
      <c r="IH141" s="1138"/>
      <c r="II141" s="1138"/>
      <c r="IJ141" s="1138"/>
      <c r="IK141" s="1138"/>
      <c r="IL141" s="1138"/>
      <c r="IM141" s="1138"/>
      <c r="IN141" s="1138"/>
      <c r="IO141" s="1138"/>
      <c r="IP141" s="1138"/>
      <c r="IQ141" s="1138"/>
      <c r="IR141" s="1138"/>
      <c r="IS141" s="1138"/>
      <c r="IT141" s="1138"/>
      <c r="IU141" s="1138"/>
      <c r="IV141" s="1138"/>
    </row>
    <row r="142" spans="1:256">
      <c r="A142" s="1138"/>
      <c r="B142" s="1138"/>
      <c r="C142" s="1503"/>
      <c r="D142" s="1503"/>
      <c r="E142" s="1138"/>
      <c r="F142" s="1138"/>
      <c r="G142" s="1138"/>
      <c r="H142" s="1138"/>
      <c r="I142" s="1138"/>
      <c r="J142" s="1138"/>
      <c r="K142" s="1138"/>
      <c r="L142" s="1138"/>
      <c r="M142" s="1138"/>
      <c r="N142" s="1138"/>
      <c r="O142" s="1138"/>
      <c r="P142" s="1138"/>
      <c r="Q142" s="1138"/>
      <c r="R142" s="1138"/>
      <c r="S142" s="1138"/>
      <c r="T142" s="1138"/>
      <c r="U142" s="1138"/>
      <c r="V142" s="1138"/>
      <c r="W142" s="1138"/>
      <c r="X142" s="1138"/>
      <c r="Y142" s="1138"/>
      <c r="Z142" s="1138"/>
      <c r="AA142" s="1138"/>
      <c r="AB142" s="1138"/>
      <c r="AC142" s="1138"/>
      <c r="AD142" s="1138"/>
      <c r="AE142" s="1138"/>
      <c r="AF142" s="1138"/>
      <c r="AG142" s="1138"/>
      <c r="AH142" s="1138"/>
      <c r="AI142" s="1138"/>
      <c r="AJ142" s="1138"/>
      <c r="AK142" s="1138"/>
      <c r="AL142" s="1138"/>
      <c r="AM142" s="1138"/>
      <c r="AN142" s="1138"/>
      <c r="AO142" s="1138"/>
      <c r="AP142" s="1138"/>
      <c r="AQ142" s="1138"/>
      <c r="AR142" s="1138"/>
      <c r="AS142" s="1138"/>
      <c r="AT142" s="1138"/>
      <c r="AU142" s="1138"/>
      <c r="AV142" s="1138"/>
      <c r="AW142" s="1138"/>
      <c r="AX142" s="1138"/>
      <c r="AY142" s="1138"/>
      <c r="AZ142" s="1138"/>
      <c r="BA142" s="1138"/>
      <c r="BB142" s="1138"/>
      <c r="BC142" s="1138"/>
      <c r="BD142" s="1138"/>
      <c r="BE142" s="1138"/>
      <c r="BF142" s="1138"/>
      <c r="BG142" s="1138"/>
      <c r="BH142" s="1138"/>
      <c r="BI142" s="1138"/>
      <c r="BJ142" s="1138"/>
      <c r="BK142" s="1138"/>
      <c r="BL142" s="1138"/>
      <c r="BM142" s="1138"/>
      <c r="BN142" s="1138"/>
      <c r="BO142" s="1138"/>
      <c r="BP142" s="1138"/>
      <c r="BQ142" s="1138"/>
      <c r="BR142" s="1138"/>
      <c r="BS142" s="1138"/>
      <c r="BT142" s="1138"/>
      <c r="BU142" s="1138"/>
      <c r="BV142" s="1138"/>
      <c r="BW142" s="1138"/>
      <c r="BX142" s="1138"/>
      <c r="BY142" s="1138"/>
      <c r="BZ142" s="1138"/>
      <c r="CA142" s="1138"/>
      <c r="CB142" s="1138"/>
      <c r="CC142" s="1138"/>
      <c r="CD142" s="1138"/>
      <c r="CE142" s="1138"/>
      <c r="CF142" s="1138"/>
      <c r="CG142" s="1138"/>
      <c r="CH142" s="1138"/>
      <c r="CI142" s="1138"/>
      <c r="CJ142" s="1138"/>
      <c r="CK142" s="1138"/>
      <c r="CL142" s="1138"/>
      <c r="CM142" s="1138"/>
      <c r="CN142" s="1138"/>
      <c r="CO142" s="1138"/>
      <c r="CP142" s="1138"/>
      <c r="CQ142" s="1138"/>
      <c r="CR142" s="1138"/>
      <c r="CS142" s="1138"/>
      <c r="CT142" s="1138"/>
      <c r="CU142" s="1138"/>
      <c r="CV142" s="1138"/>
      <c r="CW142" s="1138"/>
      <c r="CX142" s="1138"/>
      <c r="CY142" s="1138"/>
      <c r="CZ142" s="1138"/>
      <c r="DA142" s="1138"/>
      <c r="DB142" s="1138"/>
      <c r="DC142" s="1138"/>
      <c r="DD142" s="1138"/>
      <c r="DE142" s="1138"/>
      <c r="DF142" s="1138"/>
      <c r="DG142" s="1138"/>
      <c r="DH142" s="1138"/>
      <c r="DI142" s="1138"/>
      <c r="DJ142" s="1138"/>
      <c r="DK142" s="1138"/>
      <c r="DL142" s="1138"/>
      <c r="DM142" s="1138"/>
      <c r="DN142" s="1138"/>
      <c r="DO142" s="1138"/>
      <c r="DP142" s="1138"/>
      <c r="DQ142" s="1138"/>
      <c r="DR142" s="1138"/>
      <c r="DS142" s="1138"/>
      <c r="DT142" s="1138"/>
      <c r="DU142" s="1138"/>
      <c r="DV142" s="1138"/>
      <c r="DW142" s="1138"/>
      <c r="DX142" s="1138"/>
      <c r="DY142" s="1138"/>
      <c r="DZ142" s="1138"/>
      <c r="EA142" s="1138"/>
      <c r="EB142" s="1138"/>
      <c r="EC142" s="1138"/>
      <c r="ED142" s="1138"/>
      <c r="EE142" s="1138"/>
      <c r="EF142" s="1138"/>
      <c r="EG142" s="1138"/>
      <c r="EH142" s="1138"/>
      <c r="EI142" s="1138"/>
      <c r="EJ142" s="1138"/>
      <c r="EK142" s="1138"/>
      <c r="EL142" s="1138"/>
      <c r="EM142" s="1138"/>
      <c r="EN142" s="1138"/>
      <c r="EO142" s="1138"/>
      <c r="EP142" s="1138"/>
      <c r="EQ142" s="1138"/>
      <c r="ER142" s="1138"/>
      <c r="ES142" s="1138"/>
      <c r="ET142" s="1138"/>
      <c r="EU142" s="1138"/>
      <c r="EV142" s="1138"/>
      <c r="EW142" s="1138"/>
      <c r="EX142" s="1138"/>
      <c r="EY142" s="1138"/>
      <c r="EZ142" s="1138"/>
      <c r="FA142" s="1138"/>
      <c r="FB142" s="1138"/>
      <c r="FC142" s="1138"/>
      <c r="FD142" s="1138"/>
      <c r="FE142" s="1138"/>
      <c r="FF142" s="1138"/>
      <c r="FG142" s="1138"/>
      <c r="FH142" s="1138"/>
      <c r="FI142" s="1138"/>
      <c r="FJ142" s="1138"/>
      <c r="FK142" s="1138"/>
      <c r="FL142" s="1138"/>
      <c r="FM142" s="1138"/>
      <c r="FN142" s="1138"/>
      <c r="FO142" s="1138"/>
      <c r="FP142" s="1138"/>
      <c r="FQ142" s="1138"/>
      <c r="FR142" s="1138"/>
      <c r="FS142" s="1138"/>
      <c r="FT142" s="1138"/>
      <c r="FU142" s="1138"/>
      <c r="FV142" s="1138"/>
      <c r="FW142" s="1138"/>
      <c r="FX142" s="1138"/>
      <c r="FY142" s="1138"/>
      <c r="FZ142" s="1138"/>
      <c r="GA142" s="1138"/>
      <c r="GB142" s="1138"/>
      <c r="GC142" s="1138"/>
      <c r="GD142" s="1138"/>
      <c r="GE142" s="1138"/>
      <c r="GF142" s="1138"/>
      <c r="GG142" s="1138"/>
      <c r="GH142" s="1138"/>
      <c r="GI142" s="1138"/>
      <c r="GJ142" s="1138"/>
      <c r="GK142" s="1138"/>
      <c r="GL142" s="1138"/>
      <c r="GM142" s="1138"/>
      <c r="GN142" s="1138"/>
      <c r="GO142" s="1138"/>
      <c r="GP142" s="1138"/>
      <c r="GQ142" s="1138"/>
      <c r="GR142" s="1138"/>
      <c r="GS142" s="1138"/>
      <c r="GT142" s="1138"/>
      <c r="GU142" s="1138"/>
      <c r="GV142" s="1138"/>
      <c r="GW142" s="1138"/>
      <c r="GX142" s="1138"/>
      <c r="GY142" s="1138"/>
      <c r="GZ142" s="1138"/>
      <c r="HA142" s="1138"/>
      <c r="HB142" s="1138"/>
      <c r="HC142" s="1138"/>
      <c r="HD142" s="1138"/>
      <c r="HE142" s="1138"/>
      <c r="HF142" s="1138"/>
      <c r="HG142" s="1138"/>
      <c r="HH142" s="1138"/>
      <c r="HI142" s="1138"/>
      <c r="HJ142" s="1138"/>
      <c r="HK142" s="1138"/>
      <c r="HL142" s="1138"/>
      <c r="HM142" s="1138"/>
      <c r="HN142" s="1138"/>
      <c r="HO142" s="1138"/>
      <c r="HP142" s="1138"/>
      <c r="HQ142" s="1138"/>
      <c r="HR142" s="1138"/>
      <c r="HS142" s="1138"/>
      <c r="HT142" s="1138"/>
      <c r="HU142" s="1138"/>
      <c r="HV142" s="1138"/>
      <c r="HW142" s="1138"/>
      <c r="HX142" s="1138"/>
      <c r="HY142" s="1138"/>
      <c r="HZ142" s="1138"/>
      <c r="IA142" s="1138"/>
      <c r="IB142" s="1138"/>
      <c r="IC142" s="1138"/>
      <c r="ID142" s="1138"/>
      <c r="IE142" s="1138"/>
      <c r="IF142" s="1138"/>
      <c r="IG142" s="1138"/>
      <c r="IH142" s="1138"/>
      <c r="II142" s="1138"/>
      <c r="IJ142" s="1138"/>
      <c r="IK142" s="1138"/>
      <c r="IL142" s="1138"/>
      <c r="IM142" s="1138"/>
      <c r="IN142" s="1138"/>
      <c r="IO142" s="1138"/>
      <c r="IP142" s="1138"/>
      <c r="IQ142" s="1138"/>
      <c r="IR142" s="1138"/>
      <c r="IS142" s="1138"/>
      <c r="IT142" s="1138"/>
      <c r="IU142" s="1138"/>
      <c r="IV142" s="1138"/>
    </row>
    <row r="143" spans="1:256">
      <c r="A143" s="1138" t="s">
        <v>806</v>
      </c>
      <c r="B143" s="1138" t="s">
        <v>803</v>
      </c>
      <c r="C143" s="1503">
        <f>(+C125/C$111)*100</f>
        <v>0</v>
      </c>
      <c r="D143" s="1503"/>
      <c r="E143" s="1138"/>
      <c r="F143" s="1138"/>
      <c r="G143" s="1138"/>
      <c r="H143" s="1138"/>
      <c r="I143" s="1138"/>
      <c r="J143" s="1138"/>
      <c r="K143" s="1138"/>
      <c r="L143" s="1138"/>
      <c r="M143" s="1138"/>
      <c r="N143" s="1138"/>
      <c r="O143" s="1138"/>
      <c r="P143" s="1138"/>
      <c r="Q143" s="1138"/>
      <c r="R143" s="1138"/>
      <c r="S143" s="1138"/>
      <c r="T143" s="1138"/>
      <c r="U143" s="1138"/>
      <c r="V143" s="1138"/>
      <c r="W143" s="1138"/>
      <c r="X143" s="1138"/>
      <c r="Y143" s="1138"/>
      <c r="Z143" s="1138"/>
      <c r="AA143" s="1138"/>
      <c r="AB143" s="1138"/>
      <c r="AC143" s="1138"/>
      <c r="AD143" s="1138"/>
      <c r="AE143" s="1138"/>
      <c r="AF143" s="1138"/>
      <c r="AG143" s="1138"/>
      <c r="AH143" s="1138"/>
      <c r="AI143" s="1138"/>
      <c r="AJ143" s="1138"/>
      <c r="AK143" s="1138"/>
      <c r="AL143" s="1138"/>
      <c r="AM143" s="1138"/>
      <c r="AN143" s="1138"/>
      <c r="AO143" s="1138"/>
      <c r="AP143" s="1138"/>
      <c r="AQ143" s="1138"/>
      <c r="AR143" s="1138"/>
      <c r="AS143" s="1138"/>
      <c r="AT143" s="1138"/>
      <c r="AU143" s="1138"/>
      <c r="AV143" s="1138"/>
      <c r="AW143" s="1138"/>
      <c r="AX143" s="1138"/>
      <c r="AY143" s="1138"/>
      <c r="AZ143" s="1138"/>
      <c r="BA143" s="1138"/>
      <c r="BB143" s="1138"/>
      <c r="BC143" s="1138"/>
      <c r="BD143" s="1138"/>
      <c r="BE143" s="1138"/>
      <c r="BF143" s="1138"/>
      <c r="BG143" s="1138"/>
      <c r="BH143" s="1138"/>
      <c r="BI143" s="1138"/>
      <c r="BJ143" s="1138"/>
      <c r="BK143" s="1138"/>
      <c r="BL143" s="1138"/>
      <c r="BM143" s="1138"/>
      <c r="BN143" s="1138"/>
      <c r="BO143" s="1138"/>
      <c r="BP143" s="1138"/>
      <c r="BQ143" s="1138"/>
      <c r="BR143" s="1138"/>
      <c r="BS143" s="1138"/>
      <c r="BT143" s="1138"/>
      <c r="BU143" s="1138"/>
      <c r="BV143" s="1138"/>
      <c r="BW143" s="1138"/>
      <c r="BX143" s="1138"/>
      <c r="BY143" s="1138"/>
      <c r="BZ143" s="1138"/>
      <c r="CA143" s="1138"/>
      <c r="CB143" s="1138"/>
      <c r="CC143" s="1138"/>
      <c r="CD143" s="1138"/>
      <c r="CE143" s="1138"/>
      <c r="CF143" s="1138"/>
      <c r="CG143" s="1138"/>
      <c r="CH143" s="1138"/>
      <c r="CI143" s="1138"/>
      <c r="CJ143" s="1138"/>
      <c r="CK143" s="1138"/>
      <c r="CL143" s="1138"/>
      <c r="CM143" s="1138"/>
      <c r="CN143" s="1138"/>
      <c r="CO143" s="1138"/>
      <c r="CP143" s="1138"/>
      <c r="CQ143" s="1138"/>
      <c r="CR143" s="1138"/>
      <c r="CS143" s="1138"/>
      <c r="CT143" s="1138"/>
      <c r="CU143" s="1138"/>
      <c r="CV143" s="1138"/>
      <c r="CW143" s="1138"/>
      <c r="CX143" s="1138"/>
      <c r="CY143" s="1138"/>
      <c r="CZ143" s="1138"/>
      <c r="DA143" s="1138"/>
      <c r="DB143" s="1138"/>
      <c r="DC143" s="1138"/>
      <c r="DD143" s="1138"/>
      <c r="DE143" s="1138"/>
      <c r="DF143" s="1138"/>
      <c r="DG143" s="1138"/>
      <c r="DH143" s="1138"/>
      <c r="DI143" s="1138"/>
      <c r="DJ143" s="1138"/>
      <c r="DK143" s="1138"/>
      <c r="DL143" s="1138"/>
      <c r="DM143" s="1138"/>
      <c r="DN143" s="1138"/>
      <c r="DO143" s="1138"/>
      <c r="DP143" s="1138"/>
      <c r="DQ143" s="1138"/>
      <c r="DR143" s="1138"/>
      <c r="DS143" s="1138"/>
      <c r="DT143" s="1138"/>
      <c r="DU143" s="1138"/>
      <c r="DV143" s="1138"/>
      <c r="DW143" s="1138"/>
      <c r="DX143" s="1138"/>
      <c r="DY143" s="1138"/>
      <c r="DZ143" s="1138"/>
      <c r="EA143" s="1138"/>
      <c r="EB143" s="1138"/>
      <c r="EC143" s="1138"/>
      <c r="ED143" s="1138"/>
      <c r="EE143" s="1138"/>
      <c r="EF143" s="1138"/>
      <c r="EG143" s="1138"/>
      <c r="EH143" s="1138"/>
      <c r="EI143" s="1138"/>
      <c r="EJ143" s="1138"/>
      <c r="EK143" s="1138"/>
      <c r="EL143" s="1138"/>
      <c r="EM143" s="1138"/>
      <c r="EN143" s="1138"/>
      <c r="EO143" s="1138"/>
      <c r="EP143" s="1138"/>
      <c r="EQ143" s="1138"/>
      <c r="ER143" s="1138"/>
      <c r="ES143" s="1138"/>
      <c r="ET143" s="1138"/>
      <c r="EU143" s="1138"/>
      <c r="EV143" s="1138"/>
      <c r="EW143" s="1138"/>
      <c r="EX143" s="1138"/>
      <c r="EY143" s="1138"/>
      <c r="EZ143" s="1138"/>
      <c r="FA143" s="1138"/>
      <c r="FB143" s="1138"/>
      <c r="FC143" s="1138"/>
      <c r="FD143" s="1138"/>
      <c r="FE143" s="1138"/>
      <c r="FF143" s="1138"/>
      <c r="FG143" s="1138"/>
      <c r="FH143" s="1138"/>
      <c r="FI143" s="1138"/>
      <c r="FJ143" s="1138"/>
      <c r="FK143" s="1138"/>
      <c r="FL143" s="1138"/>
      <c r="FM143" s="1138"/>
      <c r="FN143" s="1138"/>
      <c r="FO143" s="1138"/>
      <c r="FP143" s="1138"/>
      <c r="FQ143" s="1138"/>
      <c r="FR143" s="1138"/>
      <c r="FS143" s="1138"/>
      <c r="FT143" s="1138"/>
      <c r="FU143" s="1138"/>
      <c r="FV143" s="1138"/>
      <c r="FW143" s="1138"/>
      <c r="FX143" s="1138"/>
      <c r="FY143" s="1138"/>
      <c r="FZ143" s="1138"/>
      <c r="GA143" s="1138"/>
      <c r="GB143" s="1138"/>
      <c r="GC143" s="1138"/>
      <c r="GD143" s="1138"/>
      <c r="GE143" s="1138"/>
      <c r="GF143" s="1138"/>
      <c r="GG143" s="1138"/>
      <c r="GH143" s="1138"/>
      <c r="GI143" s="1138"/>
      <c r="GJ143" s="1138"/>
      <c r="GK143" s="1138"/>
      <c r="GL143" s="1138"/>
      <c r="GM143" s="1138"/>
      <c r="GN143" s="1138"/>
      <c r="GO143" s="1138"/>
      <c r="GP143" s="1138"/>
      <c r="GQ143" s="1138"/>
      <c r="GR143" s="1138"/>
      <c r="GS143" s="1138"/>
      <c r="GT143" s="1138"/>
      <c r="GU143" s="1138"/>
      <c r="GV143" s="1138"/>
      <c r="GW143" s="1138"/>
      <c r="GX143" s="1138"/>
      <c r="GY143" s="1138"/>
      <c r="GZ143" s="1138"/>
      <c r="HA143" s="1138"/>
      <c r="HB143" s="1138"/>
      <c r="HC143" s="1138"/>
      <c r="HD143" s="1138"/>
      <c r="HE143" s="1138"/>
      <c r="HF143" s="1138"/>
      <c r="HG143" s="1138"/>
      <c r="HH143" s="1138"/>
      <c r="HI143" s="1138"/>
      <c r="HJ143" s="1138"/>
      <c r="HK143" s="1138"/>
      <c r="HL143" s="1138"/>
      <c r="HM143" s="1138"/>
      <c r="HN143" s="1138"/>
      <c r="HO143" s="1138"/>
      <c r="HP143" s="1138"/>
      <c r="HQ143" s="1138"/>
      <c r="HR143" s="1138"/>
      <c r="HS143" s="1138"/>
      <c r="HT143" s="1138"/>
      <c r="HU143" s="1138"/>
      <c r="HV143" s="1138"/>
      <c r="HW143" s="1138"/>
      <c r="HX143" s="1138"/>
      <c r="HY143" s="1138"/>
      <c r="HZ143" s="1138"/>
      <c r="IA143" s="1138"/>
      <c r="IB143" s="1138"/>
      <c r="IC143" s="1138"/>
      <c r="ID143" s="1138"/>
      <c r="IE143" s="1138"/>
      <c r="IF143" s="1138"/>
      <c r="IG143" s="1138"/>
      <c r="IH143" s="1138"/>
      <c r="II143" s="1138"/>
      <c r="IJ143" s="1138"/>
      <c r="IK143" s="1138"/>
      <c r="IL143" s="1138"/>
      <c r="IM143" s="1138"/>
      <c r="IN143" s="1138"/>
      <c r="IO143" s="1138"/>
      <c r="IP143" s="1138"/>
      <c r="IQ143" s="1138"/>
      <c r="IR143" s="1138"/>
      <c r="IS143" s="1138"/>
      <c r="IT143" s="1138"/>
      <c r="IU143" s="1138"/>
      <c r="IV143" s="1138"/>
    </row>
    <row r="144" spans="1:256">
      <c r="A144" s="1138"/>
      <c r="B144" s="1138"/>
      <c r="C144" s="1503"/>
      <c r="D144" s="1503"/>
      <c r="E144" s="1138"/>
      <c r="F144" s="1138"/>
      <c r="G144" s="1138"/>
      <c r="H144" s="1138"/>
      <c r="I144" s="1138"/>
      <c r="J144" s="1138"/>
      <c r="K144" s="1138"/>
      <c r="L144" s="1138"/>
      <c r="M144" s="1138"/>
      <c r="N144" s="1138"/>
      <c r="O144" s="1138"/>
      <c r="P144" s="1138"/>
      <c r="Q144" s="1138"/>
      <c r="R144" s="1138"/>
      <c r="S144" s="1138"/>
      <c r="T144" s="1138"/>
      <c r="U144" s="1138"/>
      <c r="V144" s="1138"/>
      <c r="W144" s="1138"/>
      <c r="X144" s="1138"/>
      <c r="Y144" s="1138"/>
      <c r="Z144" s="1138"/>
      <c r="AA144" s="1138"/>
      <c r="AB144" s="1138"/>
      <c r="AC144" s="1138"/>
      <c r="AD144" s="1138"/>
      <c r="AE144" s="1138"/>
      <c r="AF144" s="1138"/>
      <c r="AG144" s="1138"/>
      <c r="AH144" s="1138"/>
      <c r="AI144" s="1138"/>
      <c r="AJ144" s="1138"/>
      <c r="AK144" s="1138"/>
      <c r="AL144" s="1138"/>
      <c r="AM144" s="1138"/>
      <c r="AN144" s="1138"/>
      <c r="AO144" s="1138"/>
      <c r="AP144" s="1138"/>
      <c r="AQ144" s="1138"/>
      <c r="AR144" s="1138"/>
      <c r="AS144" s="1138"/>
      <c r="AT144" s="1138"/>
      <c r="AU144" s="1138"/>
      <c r="AV144" s="1138"/>
      <c r="AW144" s="1138"/>
      <c r="AX144" s="1138"/>
      <c r="AY144" s="1138"/>
      <c r="AZ144" s="1138"/>
      <c r="BA144" s="1138"/>
      <c r="BB144" s="1138"/>
      <c r="BC144" s="1138"/>
      <c r="BD144" s="1138"/>
      <c r="BE144" s="1138"/>
      <c r="BF144" s="1138"/>
      <c r="BG144" s="1138"/>
      <c r="BH144" s="1138"/>
      <c r="BI144" s="1138"/>
      <c r="BJ144" s="1138"/>
      <c r="BK144" s="1138"/>
      <c r="BL144" s="1138"/>
      <c r="BM144" s="1138"/>
      <c r="BN144" s="1138"/>
      <c r="BO144" s="1138"/>
      <c r="BP144" s="1138"/>
      <c r="BQ144" s="1138"/>
      <c r="BR144" s="1138"/>
      <c r="BS144" s="1138"/>
      <c r="BT144" s="1138"/>
      <c r="BU144" s="1138"/>
      <c r="BV144" s="1138"/>
      <c r="BW144" s="1138"/>
      <c r="BX144" s="1138"/>
      <c r="BY144" s="1138"/>
      <c r="BZ144" s="1138"/>
      <c r="CA144" s="1138"/>
      <c r="CB144" s="1138"/>
      <c r="CC144" s="1138"/>
      <c r="CD144" s="1138"/>
      <c r="CE144" s="1138"/>
      <c r="CF144" s="1138"/>
      <c r="CG144" s="1138"/>
      <c r="CH144" s="1138"/>
      <c r="CI144" s="1138"/>
      <c r="CJ144" s="1138"/>
      <c r="CK144" s="1138"/>
      <c r="CL144" s="1138"/>
      <c r="CM144" s="1138"/>
      <c r="CN144" s="1138"/>
      <c r="CO144" s="1138"/>
      <c r="CP144" s="1138"/>
      <c r="CQ144" s="1138"/>
      <c r="CR144" s="1138"/>
      <c r="CS144" s="1138"/>
      <c r="CT144" s="1138"/>
      <c r="CU144" s="1138"/>
      <c r="CV144" s="1138"/>
      <c r="CW144" s="1138"/>
      <c r="CX144" s="1138"/>
      <c r="CY144" s="1138"/>
      <c r="CZ144" s="1138"/>
      <c r="DA144" s="1138"/>
      <c r="DB144" s="1138"/>
      <c r="DC144" s="1138"/>
      <c r="DD144" s="1138"/>
      <c r="DE144" s="1138"/>
      <c r="DF144" s="1138"/>
      <c r="DG144" s="1138"/>
      <c r="DH144" s="1138"/>
      <c r="DI144" s="1138"/>
      <c r="DJ144" s="1138"/>
      <c r="DK144" s="1138"/>
      <c r="DL144" s="1138"/>
      <c r="DM144" s="1138"/>
      <c r="DN144" s="1138"/>
      <c r="DO144" s="1138"/>
      <c r="DP144" s="1138"/>
      <c r="DQ144" s="1138"/>
      <c r="DR144" s="1138"/>
      <c r="DS144" s="1138"/>
      <c r="DT144" s="1138"/>
      <c r="DU144" s="1138"/>
      <c r="DV144" s="1138"/>
      <c r="DW144" s="1138"/>
      <c r="DX144" s="1138"/>
      <c r="DY144" s="1138"/>
      <c r="DZ144" s="1138"/>
      <c r="EA144" s="1138"/>
      <c r="EB144" s="1138"/>
      <c r="EC144" s="1138"/>
      <c r="ED144" s="1138"/>
      <c r="EE144" s="1138"/>
      <c r="EF144" s="1138"/>
      <c r="EG144" s="1138"/>
      <c r="EH144" s="1138"/>
      <c r="EI144" s="1138"/>
      <c r="EJ144" s="1138"/>
      <c r="EK144" s="1138"/>
      <c r="EL144" s="1138"/>
      <c r="EM144" s="1138"/>
      <c r="EN144" s="1138"/>
      <c r="EO144" s="1138"/>
      <c r="EP144" s="1138"/>
      <c r="EQ144" s="1138"/>
      <c r="ER144" s="1138"/>
      <c r="ES144" s="1138"/>
      <c r="ET144" s="1138"/>
      <c r="EU144" s="1138"/>
      <c r="EV144" s="1138"/>
      <c r="EW144" s="1138"/>
      <c r="EX144" s="1138"/>
      <c r="EY144" s="1138"/>
      <c r="EZ144" s="1138"/>
      <c r="FA144" s="1138"/>
      <c r="FB144" s="1138"/>
      <c r="FC144" s="1138"/>
      <c r="FD144" s="1138"/>
      <c r="FE144" s="1138"/>
      <c r="FF144" s="1138"/>
      <c r="FG144" s="1138"/>
      <c r="FH144" s="1138"/>
      <c r="FI144" s="1138"/>
      <c r="FJ144" s="1138"/>
      <c r="FK144" s="1138"/>
      <c r="FL144" s="1138"/>
      <c r="FM144" s="1138"/>
      <c r="FN144" s="1138"/>
      <c r="FO144" s="1138"/>
      <c r="FP144" s="1138"/>
      <c r="FQ144" s="1138"/>
      <c r="FR144" s="1138"/>
      <c r="FS144" s="1138"/>
      <c r="FT144" s="1138"/>
      <c r="FU144" s="1138"/>
      <c r="FV144" s="1138"/>
      <c r="FW144" s="1138"/>
      <c r="FX144" s="1138"/>
      <c r="FY144" s="1138"/>
      <c r="FZ144" s="1138"/>
      <c r="GA144" s="1138"/>
      <c r="GB144" s="1138"/>
      <c r="GC144" s="1138"/>
      <c r="GD144" s="1138"/>
      <c r="GE144" s="1138"/>
      <c r="GF144" s="1138"/>
      <c r="GG144" s="1138"/>
      <c r="GH144" s="1138"/>
      <c r="GI144" s="1138"/>
      <c r="GJ144" s="1138"/>
      <c r="GK144" s="1138"/>
      <c r="GL144" s="1138"/>
      <c r="GM144" s="1138"/>
      <c r="GN144" s="1138"/>
      <c r="GO144" s="1138"/>
      <c r="GP144" s="1138"/>
      <c r="GQ144" s="1138"/>
      <c r="GR144" s="1138"/>
      <c r="GS144" s="1138"/>
      <c r="GT144" s="1138"/>
      <c r="GU144" s="1138"/>
      <c r="GV144" s="1138"/>
      <c r="GW144" s="1138"/>
      <c r="GX144" s="1138"/>
      <c r="GY144" s="1138"/>
      <c r="GZ144" s="1138"/>
      <c r="HA144" s="1138"/>
      <c r="HB144" s="1138"/>
      <c r="HC144" s="1138"/>
      <c r="HD144" s="1138"/>
      <c r="HE144" s="1138"/>
      <c r="HF144" s="1138"/>
      <c r="HG144" s="1138"/>
      <c r="HH144" s="1138"/>
      <c r="HI144" s="1138"/>
      <c r="HJ144" s="1138"/>
      <c r="HK144" s="1138"/>
      <c r="HL144" s="1138"/>
      <c r="HM144" s="1138"/>
      <c r="HN144" s="1138"/>
      <c r="HO144" s="1138"/>
      <c r="HP144" s="1138"/>
      <c r="HQ144" s="1138"/>
      <c r="HR144" s="1138"/>
      <c r="HS144" s="1138"/>
      <c r="HT144" s="1138"/>
      <c r="HU144" s="1138"/>
      <c r="HV144" s="1138"/>
      <c r="HW144" s="1138"/>
      <c r="HX144" s="1138"/>
      <c r="HY144" s="1138"/>
      <c r="HZ144" s="1138"/>
      <c r="IA144" s="1138"/>
      <c r="IB144" s="1138"/>
      <c r="IC144" s="1138"/>
      <c r="ID144" s="1138"/>
      <c r="IE144" s="1138"/>
      <c r="IF144" s="1138"/>
      <c r="IG144" s="1138"/>
      <c r="IH144" s="1138"/>
      <c r="II144" s="1138"/>
      <c r="IJ144" s="1138"/>
      <c r="IK144" s="1138"/>
      <c r="IL144" s="1138"/>
      <c r="IM144" s="1138"/>
      <c r="IN144" s="1138"/>
      <c r="IO144" s="1138"/>
      <c r="IP144" s="1138"/>
      <c r="IQ144" s="1138"/>
      <c r="IR144" s="1138"/>
      <c r="IS144" s="1138"/>
      <c r="IT144" s="1138"/>
      <c r="IU144" s="1138"/>
      <c r="IV144" s="1138"/>
    </row>
    <row r="145" spans="1:256">
      <c r="A145" s="1138" t="s">
        <v>804</v>
      </c>
      <c r="B145" s="1138" t="s">
        <v>803</v>
      </c>
      <c r="C145" s="1503">
        <f>(+C127/C$111)*100</f>
        <v>0</v>
      </c>
      <c r="D145" s="1503"/>
      <c r="E145" s="1138"/>
      <c r="F145" s="1138"/>
      <c r="G145" s="1138"/>
      <c r="H145" s="1138"/>
      <c r="I145" s="1138"/>
      <c r="J145" s="1138"/>
      <c r="K145" s="1138"/>
      <c r="L145" s="1138"/>
      <c r="M145" s="1138"/>
      <c r="N145" s="1138"/>
      <c r="O145" s="1138"/>
      <c r="P145" s="1138"/>
      <c r="Q145" s="1138"/>
      <c r="R145" s="1138"/>
      <c r="S145" s="1138"/>
      <c r="T145" s="1138"/>
      <c r="U145" s="1138"/>
      <c r="V145" s="1138"/>
      <c r="W145" s="1138"/>
      <c r="X145" s="1138"/>
      <c r="Y145" s="1138"/>
      <c r="Z145" s="1138"/>
      <c r="AA145" s="1138"/>
      <c r="AB145" s="1138"/>
      <c r="AC145" s="1138"/>
      <c r="AD145" s="1138"/>
      <c r="AE145" s="1138"/>
      <c r="AF145" s="1138"/>
      <c r="AG145" s="1138"/>
      <c r="AH145" s="1138"/>
      <c r="AI145" s="1138"/>
      <c r="AJ145" s="1138"/>
      <c r="AK145" s="1138"/>
      <c r="AL145" s="1138"/>
      <c r="AM145" s="1138"/>
      <c r="AN145" s="1138"/>
      <c r="AO145" s="1138"/>
      <c r="AP145" s="1138"/>
      <c r="AQ145" s="1138"/>
      <c r="AR145" s="1138"/>
      <c r="AS145" s="1138"/>
      <c r="AT145" s="1138"/>
      <c r="AU145" s="1138"/>
      <c r="AV145" s="1138"/>
      <c r="AW145" s="1138"/>
      <c r="AX145" s="1138"/>
      <c r="AY145" s="1138"/>
      <c r="AZ145" s="1138"/>
      <c r="BA145" s="1138"/>
      <c r="BB145" s="1138"/>
      <c r="BC145" s="1138"/>
      <c r="BD145" s="1138"/>
      <c r="BE145" s="1138"/>
      <c r="BF145" s="1138"/>
      <c r="BG145" s="1138"/>
      <c r="BH145" s="1138"/>
      <c r="BI145" s="1138"/>
      <c r="BJ145" s="1138"/>
      <c r="BK145" s="1138"/>
      <c r="BL145" s="1138"/>
      <c r="BM145" s="1138"/>
      <c r="BN145" s="1138"/>
      <c r="BO145" s="1138"/>
      <c r="BP145" s="1138"/>
      <c r="BQ145" s="1138"/>
      <c r="BR145" s="1138"/>
      <c r="BS145" s="1138"/>
      <c r="BT145" s="1138"/>
      <c r="BU145" s="1138"/>
      <c r="BV145" s="1138"/>
      <c r="BW145" s="1138"/>
      <c r="BX145" s="1138"/>
      <c r="BY145" s="1138"/>
      <c r="BZ145" s="1138"/>
      <c r="CA145" s="1138"/>
      <c r="CB145" s="1138"/>
      <c r="CC145" s="1138"/>
      <c r="CD145" s="1138"/>
      <c r="CE145" s="1138"/>
      <c r="CF145" s="1138"/>
      <c r="CG145" s="1138"/>
      <c r="CH145" s="1138"/>
      <c r="CI145" s="1138"/>
      <c r="CJ145" s="1138"/>
      <c r="CK145" s="1138"/>
      <c r="CL145" s="1138"/>
      <c r="CM145" s="1138"/>
      <c r="CN145" s="1138"/>
      <c r="CO145" s="1138"/>
      <c r="CP145" s="1138"/>
      <c r="CQ145" s="1138"/>
      <c r="CR145" s="1138"/>
      <c r="CS145" s="1138"/>
      <c r="CT145" s="1138"/>
      <c r="CU145" s="1138"/>
      <c r="CV145" s="1138"/>
      <c r="CW145" s="1138"/>
      <c r="CX145" s="1138"/>
      <c r="CY145" s="1138"/>
      <c r="CZ145" s="1138"/>
      <c r="DA145" s="1138"/>
      <c r="DB145" s="1138"/>
      <c r="DC145" s="1138"/>
      <c r="DD145" s="1138"/>
      <c r="DE145" s="1138"/>
      <c r="DF145" s="1138"/>
      <c r="DG145" s="1138"/>
      <c r="DH145" s="1138"/>
      <c r="DI145" s="1138"/>
      <c r="DJ145" s="1138"/>
      <c r="DK145" s="1138"/>
      <c r="DL145" s="1138"/>
      <c r="DM145" s="1138"/>
      <c r="DN145" s="1138"/>
      <c r="DO145" s="1138"/>
      <c r="DP145" s="1138"/>
      <c r="DQ145" s="1138"/>
      <c r="DR145" s="1138"/>
      <c r="DS145" s="1138"/>
      <c r="DT145" s="1138"/>
      <c r="DU145" s="1138"/>
      <c r="DV145" s="1138"/>
      <c r="DW145" s="1138"/>
      <c r="DX145" s="1138"/>
      <c r="DY145" s="1138"/>
      <c r="DZ145" s="1138"/>
      <c r="EA145" s="1138"/>
      <c r="EB145" s="1138"/>
      <c r="EC145" s="1138"/>
      <c r="ED145" s="1138"/>
      <c r="EE145" s="1138"/>
      <c r="EF145" s="1138"/>
      <c r="EG145" s="1138"/>
      <c r="EH145" s="1138"/>
      <c r="EI145" s="1138"/>
      <c r="EJ145" s="1138"/>
      <c r="EK145" s="1138"/>
      <c r="EL145" s="1138"/>
      <c r="EM145" s="1138"/>
      <c r="EN145" s="1138"/>
      <c r="EO145" s="1138"/>
      <c r="EP145" s="1138"/>
      <c r="EQ145" s="1138"/>
      <c r="ER145" s="1138"/>
      <c r="ES145" s="1138"/>
      <c r="ET145" s="1138"/>
      <c r="EU145" s="1138"/>
      <c r="EV145" s="1138"/>
      <c r="EW145" s="1138"/>
      <c r="EX145" s="1138"/>
      <c r="EY145" s="1138"/>
      <c r="EZ145" s="1138"/>
      <c r="FA145" s="1138"/>
      <c r="FB145" s="1138"/>
      <c r="FC145" s="1138"/>
      <c r="FD145" s="1138"/>
      <c r="FE145" s="1138"/>
      <c r="FF145" s="1138"/>
      <c r="FG145" s="1138"/>
      <c r="FH145" s="1138"/>
      <c r="FI145" s="1138"/>
      <c r="FJ145" s="1138"/>
      <c r="FK145" s="1138"/>
      <c r="FL145" s="1138"/>
      <c r="FM145" s="1138"/>
      <c r="FN145" s="1138"/>
      <c r="FO145" s="1138"/>
      <c r="FP145" s="1138"/>
      <c r="FQ145" s="1138"/>
      <c r="FR145" s="1138"/>
      <c r="FS145" s="1138"/>
      <c r="FT145" s="1138"/>
      <c r="FU145" s="1138"/>
      <c r="FV145" s="1138"/>
      <c r="FW145" s="1138"/>
      <c r="FX145" s="1138"/>
      <c r="FY145" s="1138"/>
      <c r="FZ145" s="1138"/>
      <c r="GA145" s="1138"/>
      <c r="GB145" s="1138"/>
      <c r="GC145" s="1138"/>
      <c r="GD145" s="1138"/>
      <c r="GE145" s="1138"/>
      <c r="GF145" s="1138"/>
      <c r="GG145" s="1138"/>
      <c r="GH145" s="1138"/>
      <c r="GI145" s="1138"/>
      <c r="GJ145" s="1138"/>
      <c r="GK145" s="1138"/>
      <c r="GL145" s="1138"/>
      <c r="GM145" s="1138"/>
      <c r="GN145" s="1138"/>
      <c r="GO145" s="1138"/>
      <c r="GP145" s="1138"/>
      <c r="GQ145" s="1138"/>
      <c r="GR145" s="1138"/>
      <c r="GS145" s="1138"/>
      <c r="GT145" s="1138"/>
      <c r="GU145" s="1138"/>
      <c r="GV145" s="1138"/>
      <c r="GW145" s="1138"/>
      <c r="GX145" s="1138"/>
      <c r="GY145" s="1138"/>
      <c r="GZ145" s="1138"/>
      <c r="HA145" s="1138"/>
      <c r="HB145" s="1138"/>
      <c r="HC145" s="1138"/>
      <c r="HD145" s="1138"/>
      <c r="HE145" s="1138"/>
      <c r="HF145" s="1138"/>
      <c r="HG145" s="1138"/>
      <c r="HH145" s="1138"/>
      <c r="HI145" s="1138"/>
      <c r="HJ145" s="1138"/>
      <c r="HK145" s="1138"/>
      <c r="HL145" s="1138"/>
      <c r="HM145" s="1138"/>
      <c r="HN145" s="1138"/>
      <c r="HO145" s="1138"/>
      <c r="HP145" s="1138"/>
      <c r="HQ145" s="1138"/>
      <c r="HR145" s="1138"/>
      <c r="HS145" s="1138"/>
      <c r="HT145" s="1138"/>
      <c r="HU145" s="1138"/>
      <c r="HV145" s="1138"/>
      <c r="HW145" s="1138"/>
      <c r="HX145" s="1138"/>
      <c r="HY145" s="1138"/>
      <c r="HZ145" s="1138"/>
      <c r="IA145" s="1138"/>
      <c r="IB145" s="1138"/>
      <c r="IC145" s="1138"/>
      <c r="ID145" s="1138"/>
      <c r="IE145" s="1138"/>
      <c r="IF145" s="1138"/>
      <c r="IG145" s="1138"/>
      <c r="IH145" s="1138"/>
      <c r="II145" s="1138"/>
      <c r="IJ145" s="1138"/>
      <c r="IK145" s="1138"/>
      <c r="IL145" s="1138"/>
      <c r="IM145" s="1138"/>
      <c r="IN145" s="1138"/>
      <c r="IO145" s="1138"/>
      <c r="IP145" s="1138"/>
      <c r="IQ145" s="1138"/>
      <c r="IR145" s="1138"/>
      <c r="IS145" s="1138"/>
      <c r="IT145" s="1138"/>
      <c r="IU145" s="1138"/>
      <c r="IV145" s="1138"/>
    </row>
    <row r="146" spans="1:256">
      <c r="A146" s="1138"/>
      <c r="B146" s="1138"/>
      <c r="C146" s="1503"/>
      <c r="D146" s="1503"/>
      <c r="E146" s="1138"/>
      <c r="F146" s="1138"/>
      <c r="G146" s="1138"/>
      <c r="H146" s="1138"/>
      <c r="I146" s="1138"/>
      <c r="J146" s="1138"/>
      <c r="K146" s="1138"/>
      <c r="L146" s="1138"/>
      <c r="M146" s="1138"/>
      <c r="N146" s="1138"/>
      <c r="O146" s="1138"/>
      <c r="P146" s="1138"/>
      <c r="Q146" s="1138"/>
      <c r="R146" s="1138"/>
      <c r="S146" s="1138"/>
      <c r="T146" s="1138"/>
      <c r="U146" s="1138"/>
      <c r="V146" s="1138"/>
      <c r="W146" s="1138"/>
      <c r="X146" s="1138"/>
      <c r="Y146" s="1138"/>
      <c r="Z146" s="1138"/>
      <c r="AA146" s="1138"/>
      <c r="AB146" s="1138"/>
      <c r="AC146" s="1138"/>
      <c r="AD146" s="1138"/>
      <c r="AE146" s="1138"/>
      <c r="AF146" s="1138"/>
      <c r="AG146" s="1138"/>
      <c r="AH146" s="1138"/>
      <c r="AI146" s="1138"/>
      <c r="AJ146" s="1138"/>
      <c r="AK146" s="1138"/>
      <c r="AL146" s="1138"/>
      <c r="AM146" s="1138"/>
      <c r="AN146" s="1138"/>
      <c r="AO146" s="1138"/>
      <c r="AP146" s="1138"/>
      <c r="AQ146" s="1138"/>
      <c r="AR146" s="1138"/>
      <c r="AS146" s="1138"/>
      <c r="AT146" s="1138"/>
      <c r="AU146" s="1138"/>
      <c r="AV146" s="1138"/>
      <c r="AW146" s="1138"/>
      <c r="AX146" s="1138"/>
      <c r="AY146" s="1138"/>
      <c r="AZ146" s="1138"/>
      <c r="BA146" s="1138"/>
      <c r="BB146" s="1138"/>
      <c r="BC146" s="1138"/>
      <c r="BD146" s="1138"/>
      <c r="BE146" s="1138"/>
      <c r="BF146" s="1138"/>
      <c r="BG146" s="1138"/>
      <c r="BH146" s="1138"/>
      <c r="BI146" s="1138"/>
      <c r="BJ146" s="1138"/>
      <c r="BK146" s="1138"/>
      <c r="BL146" s="1138"/>
      <c r="BM146" s="1138"/>
      <c r="BN146" s="1138"/>
      <c r="BO146" s="1138"/>
      <c r="BP146" s="1138"/>
      <c r="BQ146" s="1138"/>
      <c r="BR146" s="1138"/>
      <c r="BS146" s="1138"/>
      <c r="BT146" s="1138"/>
      <c r="BU146" s="1138"/>
      <c r="BV146" s="1138"/>
      <c r="BW146" s="1138"/>
      <c r="BX146" s="1138"/>
      <c r="BY146" s="1138"/>
      <c r="BZ146" s="1138"/>
      <c r="CA146" s="1138"/>
      <c r="CB146" s="1138"/>
      <c r="CC146" s="1138"/>
      <c r="CD146" s="1138"/>
      <c r="CE146" s="1138"/>
      <c r="CF146" s="1138"/>
      <c r="CG146" s="1138"/>
      <c r="CH146" s="1138"/>
      <c r="CI146" s="1138"/>
      <c r="CJ146" s="1138"/>
      <c r="CK146" s="1138"/>
      <c r="CL146" s="1138"/>
      <c r="CM146" s="1138"/>
      <c r="CN146" s="1138"/>
      <c r="CO146" s="1138"/>
      <c r="CP146" s="1138"/>
      <c r="CQ146" s="1138"/>
      <c r="CR146" s="1138"/>
      <c r="CS146" s="1138"/>
      <c r="CT146" s="1138"/>
      <c r="CU146" s="1138"/>
      <c r="CV146" s="1138"/>
      <c r="CW146" s="1138"/>
      <c r="CX146" s="1138"/>
      <c r="CY146" s="1138"/>
      <c r="CZ146" s="1138"/>
      <c r="DA146" s="1138"/>
      <c r="DB146" s="1138"/>
      <c r="DC146" s="1138"/>
      <c r="DD146" s="1138"/>
      <c r="DE146" s="1138"/>
      <c r="DF146" s="1138"/>
      <c r="DG146" s="1138"/>
      <c r="DH146" s="1138"/>
      <c r="DI146" s="1138"/>
      <c r="DJ146" s="1138"/>
      <c r="DK146" s="1138"/>
      <c r="DL146" s="1138"/>
      <c r="DM146" s="1138"/>
      <c r="DN146" s="1138"/>
      <c r="DO146" s="1138"/>
      <c r="DP146" s="1138"/>
      <c r="DQ146" s="1138"/>
      <c r="DR146" s="1138"/>
      <c r="DS146" s="1138"/>
      <c r="DT146" s="1138"/>
      <c r="DU146" s="1138"/>
      <c r="DV146" s="1138"/>
      <c r="DW146" s="1138"/>
      <c r="DX146" s="1138"/>
      <c r="DY146" s="1138"/>
      <c r="DZ146" s="1138"/>
      <c r="EA146" s="1138"/>
      <c r="EB146" s="1138"/>
      <c r="EC146" s="1138"/>
      <c r="ED146" s="1138"/>
      <c r="EE146" s="1138"/>
      <c r="EF146" s="1138"/>
      <c r="EG146" s="1138"/>
      <c r="EH146" s="1138"/>
      <c r="EI146" s="1138"/>
      <c r="EJ146" s="1138"/>
      <c r="EK146" s="1138"/>
      <c r="EL146" s="1138"/>
      <c r="EM146" s="1138"/>
      <c r="EN146" s="1138"/>
      <c r="EO146" s="1138"/>
      <c r="EP146" s="1138"/>
      <c r="EQ146" s="1138"/>
      <c r="ER146" s="1138"/>
      <c r="ES146" s="1138"/>
      <c r="ET146" s="1138"/>
      <c r="EU146" s="1138"/>
      <c r="EV146" s="1138"/>
      <c r="EW146" s="1138"/>
      <c r="EX146" s="1138"/>
      <c r="EY146" s="1138"/>
      <c r="EZ146" s="1138"/>
      <c r="FA146" s="1138"/>
      <c r="FB146" s="1138"/>
      <c r="FC146" s="1138"/>
      <c r="FD146" s="1138"/>
      <c r="FE146" s="1138"/>
      <c r="FF146" s="1138"/>
      <c r="FG146" s="1138"/>
      <c r="FH146" s="1138"/>
      <c r="FI146" s="1138"/>
      <c r="FJ146" s="1138"/>
      <c r="FK146" s="1138"/>
      <c r="FL146" s="1138"/>
      <c r="FM146" s="1138"/>
      <c r="FN146" s="1138"/>
      <c r="FO146" s="1138"/>
      <c r="FP146" s="1138"/>
      <c r="FQ146" s="1138"/>
      <c r="FR146" s="1138"/>
      <c r="FS146" s="1138"/>
      <c r="FT146" s="1138"/>
      <c r="FU146" s="1138"/>
      <c r="FV146" s="1138"/>
      <c r="FW146" s="1138"/>
      <c r="FX146" s="1138"/>
      <c r="FY146" s="1138"/>
      <c r="FZ146" s="1138"/>
      <c r="GA146" s="1138"/>
      <c r="GB146" s="1138"/>
      <c r="GC146" s="1138"/>
      <c r="GD146" s="1138"/>
      <c r="GE146" s="1138"/>
      <c r="GF146" s="1138"/>
      <c r="GG146" s="1138"/>
      <c r="GH146" s="1138"/>
      <c r="GI146" s="1138"/>
      <c r="GJ146" s="1138"/>
      <c r="GK146" s="1138"/>
      <c r="GL146" s="1138"/>
      <c r="GM146" s="1138"/>
      <c r="GN146" s="1138"/>
      <c r="GO146" s="1138"/>
      <c r="GP146" s="1138"/>
      <c r="GQ146" s="1138"/>
      <c r="GR146" s="1138"/>
      <c r="GS146" s="1138"/>
      <c r="GT146" s="1138"/>
      <c r="GU146" s="1138"/>
      <c r="GV146" s="1138"/>
      <c r="GW146" s="1138"/>
      <c r="GX146" s="1138"/>
      <c r="GY146" s="1138"/>
      <c r="GZ146" s="1138"/>
      <c r="HA146" s="1138"/>
      <c r="HB146" s="1138"/>
      <c r="HC146" s="1138"/>
      <c r="HD146" s="1138"/>
      <c r="HE146" s="1138"/>
      <c r="HF146" s="1138"/>
      <c r="HG146" s="1138"/>
      <c r="HH146" s="1138"/>
      <c r="HI146" s="1138"/>
      <c r="HJ146" s="1138"/>
      <c r="HK146" s="1138"/>
      <c r="HL146" s="1138"/>
      <c r="HM146" s="1138"/>
      <c r="HN146" s="1138"/>
      <c r="HO146" s="1138"/>
      <c r="HP146" s="1138"/>
      <c r="HQ146" s="1138"/>
      <c r="HR146" s="1138"/>
      <c r="HS146" s="1138"/>
      <c r="HT146" s="1138"/>
      <c r="HU146" s="1138"/>
      <c r="HV146" s="1138"/>
      <c r="HW146" s="1138"/>
      <c r="HX146" s="1138"/>
      <c r="HY146" s="1138"/>
      <c r="HZ146" s="1138"/>
      <c r="IA146" s="1138"/>
      <c r="IB146" s="1138"/>
      <c r="IC146" s="1138"/>
      <c r="ID146" s="1138"/>
      <c r="IE146" s="1138"/>
      <c r="IF146" s="1138"/>
      <c r="IG146" s="1138"/>
      <c r="IH146" s="1138"/>
      <c r="II146" s="1138"/>
      <c r="IJ146" s="1138"/>
      <c r="IK146" s="1138"/>
      <c r="IL146" s="1138"/>
      <c r="IM146" s="1138"/>
      <c r="IN146" s="1138"/>
      <c r="IO146" s="1138"/>
      <c r="IP146" s="1138"/>
      <c r="IQ146" s="1138"/>
      <c r="IR146" s="1138"/>
      <c r="IS146" s="1138"/>
      <c r="IT146" s="1138"/>
      <c r="IU146" s="1138"/>
      <c r="IV146" s="1138"/>
    </row>
    <row r="147" spans="1:256">
      <c r="A147" s="1138" t="s">
        <v>308</v>
      </c>
      <c r="B147" s="1138" t="s">
        <v>803</v>
      </c>
      <c r="C147" s="1503">
        <f>(+C129/C$111)*100</f>
        <v>38.777240171337766</v>
      </c>
      <c r="D147" s="1503"/>
      <c r="E147" s="1138"/>
      <c r="F147" s="1138"/>
      <c r="G147" s="1138"/>
      <c r="H147" s="1138"/>
      <c r="I147" s="1138"/>
      <c r="J147" s="1138"/>
      <c r="K147" s="1138"/>
      <c r="L147" s="1138"/>
      <c r="M147" s="1138"/>
      <c r="N147" s="1138"/>
      <c r="O147" s="1138"/>
      <c r="P147" s="1138"/>
      <c r="Q147" s="1138"/>
      <c r="R147" s="1138"/>
      <c r="S147" s="1138"/>
      <c r="T147" s="1138"/>
      <c r="U147" s="1138"/>
      <c r="V147" s="1138"/>
      <c r="W147" s="1138"/>
      <c r="X147" s="1138"/>
      <c r="Y147" s="1138"/>
      <c r="Z147" s="1138"/>
      <c r="AA147" s="1138"/>
      <c r="AB147" s="1138"/>
      <c r="AC147" s="1138"/>
      <c r="AD147" s="1138"/>
      <c r="AE147" s="1138"/>
      <c r="AF147" s="1138"/>
      <c r="AG147" s="1138"/>
      <c r="AH147" s="1138"/>
      <c r="AI147" s="1138"/>
      <c r="AJ147" s="1138"/>
      <c r="AK147" s="1138"/>
      <c r="AL147" s="1138"/>
      <c r="AM147" s="1138"/>
      <c r="AN147" s="1138"/>
      <c r="AO147" s="1138"/>
      <c r="AP147" s="1138"/>
      <c r="AQ147" s="1138"/>
      <c r="AR147" s="1138"/>
      <c r="AS147" s="1138"/>
      <c r="AT147" s="1138"/>
      <c r="AU147" s="1138"/>
      <c r="AV147" s="1138"/>
      <c r="AW147" s="1138"/>
      <c r="AX147" s="1138"/>
      <c r="AY147" s="1138"/>
      <c r="AZ147" s="1138"/>
      <c r="BA147" s="1138"/>
      <c r="BB147" s="1138"/>
      <c r="BC147" s="1138"/>
      <c r="BD147" s="1138"/>
      <c r="BE147" s="1138"/>
      <c r="BF147" s="1138"/>
      <c r="BG147" s="1138"/>
      <c r="BH147" s="1138"/>
      <c r="BI147" s="1138"/>
      <c r="BJ147" s="1138"/>
      <c r="BK147" s="1138"/>
      <c r="BL147" s="1138"/>
      <c r="BM147" s="1138"/>
      <c r="BN147" s="1138"/>
      <c r="BO147" s="1138"/>
      <c r="BP147" s="1138"/>
      <c r="BQ147" s="1138"/>
      <c r="BR147" s="1138"/>
      <c r="BS147" s="1138"/>
      <c r="BT147" s="1138"/>
      <c r="BU147" s="1138"/>
      <c r="BV147" s="1138"/>
      <c r="BW147" s="1138"/>
      <c r="BX147" s="1138"/>
      <c r="BY147" s="1138"/>
      <c r="BZ147" s="1138"/>
      <c r="CA147" s="1138"/>
      <c r="CB147" s="1138"/>
      <c r="CC147" s="1138"/>
      <c r="CD147" s="1138"/>
      <c r="CE147" s="1138"/>
      <c r="CF147" s="1138"/>
      <c r="CG147" s="1138"/>
      <c r="CH147" s="1138"/>
      <c r="CI147" s="1138"/>
      <c r="CJ147" s="1138"/>
      <c r="CK147" s="1138"/>
      <c r="CL147" s="1138"/>
      <c r="CM147" s="1138"/>
      <c r="CN147" s="1138"/>
      <c r="CO147" s="1138"/>
      <c r="CP147" s="1138"/>
      <c r="CQ147" s="1138"/>
      <c r="CR147" s="1138"/>
      <c r="CS147" s="1138"/>
      <c r="CT147" s="1138"/>
      <c r="CU147" s="1138"/>
      <c r="CV147" s="1138"/>
      <c r="CW147" s="1138"/>
      <c r="CX147" s="1138"/>
      <c r="CY147" s="1138"/>
      <c r="CZ147" s="1138"/>
      <c r="DA147" s="1138"/>
      <c r="DB147" s="1138"/>
      <c r="DC147" s="1138"/>
      <c r="DD147" s="1138"/>
      <c r="DE147" s="1138"/>
      <c r="DF147" s="1138"/>
      <c r="DG147" s="1138"/>
      <c r="DH147" s="1138"/>
      <c r="DI147" s="1138"/>
      <c r="DJ147" s="1138"/>
      <c r="DK147" s="1138"/>
      <c r="DL147" s="1138"/>
      <c r="DM147" s="1138"/>
      <c r="DN147" s="1138"/>
      <c r="DO147" s="1138"/>
      <c r="DP147" s="1138"/>
      <c r="DQ147" s="1138"/>
      <c r="DR147" s="1138"/>
      <c r="DS147" s="1138"/>
      <c r="DT147" s="1138"/>
      <c r="DU147" s="1138"/>
      <c r="DV147" s="1138"/>
      <c r="DW147" s="1138"/>
      <c r="DX147" s="1138"/>
      <c r="DY147" s="1138"/>
      <c r="DZ147" s="1138"/>
      <c r="EA147" s="1138"/>
      <c r="EB147" s="1138"/>
      <c r="EC147" s="1138"/>
      <c r="ED147" s="1138"/>
      <c r="EE147" s="1138"/>
      <c r="EF147" s="1138"/>
      <c r="EG147" s="1138"/>
      <c r="EH147" s="1138"/>
      <c r="EI147" s="1138"/>
      <c r="EJ147" s="1138"/>
      <c r="EK147" s="1138"/>
      <c r="EL147" s="1138"/>
      <c r="EM147" s="1138"/>
      <c r="EN147" s="1138"/>
      <c r="EO147" s="1138"/>
      <c r="EP147" s="1138"/>
      <c r="EQ147" s="1138"/>
      <c r="ER147" s="1138"/>
      <c r="ES147" s="1138"/>
      <c r="ET147" s="1138"/>
      <c r="EU147" s="1138"/>
      <c r="EV147" s="1138"/>
      <c r="EW147" s="1138"/>
      <c r="EX147" s="1138"/>
      <c r="EY147" s="1138"/>
      <c r="EZ147" s="1138"/>
      <c r="FA147" s="1138"/>
      <c r="FB147" s="1138"/>
      <c r="FC147" s="1138"/>
      <c r="FD147" s="1138"/>
      <c r="FE147" s="1138"/>
      <c r="FF147" s="1138"/>
      <c r="FG147" s="1138"/>
      <c r="FH147" s="1138"/>
      <c r="FI147" s="1138"/>
      <c r="FJ147" s="1138"/>
      <c r="FK147" s="1138"/>
      <c r="FL147" s="1138"/>
      <c r="FM147" s="1138"/>
      <c r="FN147" s="1138"/>
      <c r="FO147" s="1138"/>
      <c r="FP147" s="1138"/>
      <c r="FQ147" s="1138"/>
      <c r="FR147" s="1138"/>
      <c r="FS147" s="1138"/>
      <c r="FT147" s="1138"/>
      <c r="FU147" s="1138"/>
      <c r="FV147" s="1138"/>
      <c r="FW147" s="1138"/>
      <c r="FX147" s="1138"/>
      <c r="FY147" s="1138"/>
      <c r="FZ147" s="1138"/>
      <c r="GA147" s="1138"/>
      <c r="GB147" s="1138"/>
      <c r="GC147" s="1138"/>
      <c r="GD147" s="1138"/>
      <c r="GE147" s="1138"/>
      <c r="GF147" s="1138"/>
      <c r="GG147" s="1138"/>
      <c r="GH147" s="1138"/>
      <c r="GI147" s="1138"/>
      <c r="GJ147" s="1138"/>
      <c r="GK147" s="1138"/>
      <c r="GL147" s="1138"/>
      <c r="GM147" s="1138"/>
      <c r="GN147" s="1138"/>
      <c r="GO147" s="1138"/>
      <c r="GP147" s="1138"/>
      <c r="GQ147" s="1138"/>
      <c r="GR147" s="1138"/>
      <c r="GS147" s="1138"/>
      <c r="GT147" s="1138"/>
      <c r="GU147" s="1138"/>
      <c r="GV147" s="1138"/>
      <c r="GW147" s="1138"/>
      <c r="GX147" s="1138"/>
      <c r="GY147" s="1138"/>
      <c r="GZ147" s="1138"/>
      <c r="HA147" s="1138"/>
      <c r="HB147" s="1138"/>
      <c r="HC147" s="1138"/>
      <c r="HD147" s="1138"/>
      <c r="HE147" s="1138"/>
      <c r="HF147" s="1138"/>
      <c r="HG147" s="1138"/>
      <c r="HH147" s="1138"/>
      <c r="HI147" s="1138"/>
      <c r="HJ147" s="1138"/>
      <c r="HK147" s="1138"/>
      <c r="HL147" s="1138"/>
      <c r="HM147" s="1138"/>
      <c r="HN147" s="1138"/>
      <c r="HO147" s="1138"/>
      <c r="HP147" s="1138"/>
      <c r="HQ147" s="1138"/>
      <c r="HR147" s="1138"/>
      <c r="HS147" s="1138"/>
      <c r="HT147" s="1138"/>
      <c r="HU147" s="1138"/>
      <c r="HV147" s="1138"/>
      <c r="HW147" s="1138"/>
      <c r="HX147" s="1138"/>
      <c r="HY147" s="1138"/>
      <c r="HZ147" s="1138"/>
      <c r="IA147" s="1138"/>
      <c r="IB147" s="1138"/>
      <c r="IC147" s="1138"/>
      <c r="ID147" s="1138"/>
      <c r="IE147" s="1138"/>
      <c r="IF147" s="1138"/>
      <c r="IG147" s="1138"/>
      <c r="IH147" s="1138"/>
      <c r="II147" s="1138"/>
      <c r="IJ147" s="1138"/>
      <c r="IK147" s="1138"/>
      <c r="IL147" s="1138"/>
      <c r="IM147" s="1138"/>
      <c r="IN147" s="1138"/>
      <c r="IO147" s="1138"/>
      <c r="IP147" s="1138"/>
      <c r="IQ147" s="1138"/>
      <c r="IR147" s="1138"/>
      <c r="IS147" s="1138"/>
      <c r="IT147" s="1138"/>
      <c r="IU147" s="1138"/>
      <c r="IV147" s="1138"/>
    </row>
    <row r="148" spans="1:256">
      <c r="A148" s="1138"/>
      <c r="B148" s="1138"/>
      <c r="C148" s="1138"/>
      <c r="D148" s="1138"/>
      <c r="E148" s="1138"/>
      <c r="F148" s="1138"/>
      <c r="G148" s="1138"/>
      <c r="H148" s="1138"/>
      <c r="I148" s="1138"/>
      <c r="J148" s="1138"/>
      <c r="K148" s="1138"/>
      <c r="L148" s="1138"/>
      <c r="M148" s="1138"/>
      <c r="N148" s="1138"/>
      <c r="O148" s="1138"/>
      <c r="P148" s="1138"/>
      <c r="Q148" s="1138"/>
      <c r="R148" s="1138"/>
      <c r="S148" s="1138"/>
      <c r="T148" s="1138"/>
      <c r="U148" s="1138"/>
      <c r="V148" s="1138"/>
      <c r="W148" s="1138"/>
      <c r="X148" s="1138"/>
      <c r="Y148" s="1138"/>
      <c r="Z148" s="1138"/>
      <c r="AA148" s="1138"/>
      <c r="AB148" s="1138"/>
      <c r="AC148" s="1138"/>
      <c r="AD148" s="1138"/>
      <c r="AE148" s="1138"/>
      <c r="AF148" s="1138"/>
      <c r="AG148" s="1138"/>
      <c r="AH148" s="1138"/>
      <c r="AI148" s="1138"/>
      <c r="AJ148" s="1138"/>
      <c r="AK148" s="1138"/>
      <c r="AL148" s="1138"/>
      <c r="AM148" s="1138"/>
      <c r="AN148" s="1138"/>
      <c r="AO148" s="1138"/>
      <c r="AP148" s="1138"/>
      <c r="AQ148" s="1138"/>
      <c r="AR148" s="1138"/>
      <c r="AS148" s="1138"/>
      <c r="AT148" s="1138"/>
      <c r="AU148" s="1138"/>
      <c r="AV148" s="1138"/>
      <c r="AW148" s="1138"/>
      <c r="AX148" s="1138"/>
      <c r="AY148" s="1138"/>
      <c r="AZ148" s="1138"/>
      <c r="BA148" s="1138"/>
      <c r="BB148" s="1138"/>
      <c r="BC148" s="1138"/>
      <c r="BD148" s="1138"/>
      <c r="BE148" s="1138"/>
      <c r="BF148" s="1138"/>
      <c r="BG148" s="1138"/>
      <c r="BH148" s="1138"/>
      <c r="BI148" s="1138"/>
      <c r="BJ148" s="1138"/>
      <c r="BK148" s="1138"/>
      <c r="BL148" s="1138"/>
      <c r="BM148" s="1138"/>
      <c r="BN148" s="1138"/>
      <c r="BO148" s="1138"/>
      <c r="BP148" s="1138"/>
      <c r="BQ148" s="1138"/>
      <c r="BR148" s="1138"/>
      <c r="BS148" s="1138"/>
      <c r="BT148" s="1138"/>
      <c r="BU148" s="1138"/>
      <c r="BV148" s="1138"/>
      <c r="BW148" s="1138"/>
      <c r="BX148" s="1138"/>
      <c r="BY148" s="1138"/>
      <c r="BZ148" s="1138"/>
      <c r="CA148" s="1138"/>
      <c r="CB148" s="1138"/>
      <c r="CC148" s="1138"/>
      <c r="CD148" s="1138"/>
      <c r="CE148" s="1138"/>
      <c r="CF148" s="1138"/>
      <c r="CG148" s="1138"/>
      <c r="CH148" s="1138"/>
      <c r="CI148" s="1138"/>
      <c r="CJ148" s="1138"/>
      <c r="CK148" s="1138"/>
      <c r="CL148" s="1138"/>
      <c r="CM148" s="1138"/>
      <c r="CN148" s="1138"/>
      <c r="CO148" s="1138"/>
      <c r="CP148" s="1138"/>
      <c r="CQ148" s="1138"/>
      <c r="CR148" s="1138"/>
      <c r="CS148" s="1138"/>
      <c r="CT148" s="1138"/>
      <c r="CU148" s="1138"/>
      <c r="CV148" s="1138"/>
      <c r="CW148" s="1138"/>
      <c r="CX148" s="1138"/>
      <c r="CY148" s="1138"/>
      <c r="CZ148" s="1138"/>
      <c r="DA148" s="1138"/>
      <c r="DB148" s="1138"/>
      <c r="DC148" s="1138"/>
      <c r="DD148" s="1138"/>
      <c r="DE148" s="1138"/>
      <c r="DF148" s="1138"/>
      <c r="DG148" s="1138"/>
      <c r="DH148" s="1138"/>
      <c r="DI148" s="1138"/>
      <c r="DJ148" s="1138"/>
      <c r="DK148" s="1138"/>
      <c r="DL148" s="1138"/>
      <c r="DM148" s="1138"/>
      <c r="DN148" s="1138"/>
      <c r="DO148" s="1138"/>
      <c r="DP148" s="1138"/>
      <c r="DQ148" s="1138"/>
      <c r="DR148" s="1138"/>
      <c r="DS148" s="1138"/>
      <c r="DT148" s="1138"/>
      <c r="DU148" s="1138"/>
      <c r="DV148" s="1138"/>
      <c r="DW148" s="1138"/>
      <c r="DX148" s="1138"/>
      <c r="DY148" s="1138"/>
      <c r="DZ148" s="1138"/>
      <c r="EA148" s="1138"/>
      <c r="EB148" s="1138"/>
      <c r="EC148" s="1138"/>
      <c r="ED148" s="1138"/>
      <c r="EE148" s="1138"/>
      <c r="EF148" s="1138"/>
      <c r="EG148" s="1138"/>
      <c r="EH148" s="1138"/>
      <c r="EI148" s="1138"/>
      <c r="EJ148" s="1138"/>
      <c r="EK148" s="1138"/>
      <c r="EL148" s="1138"/>
      <c r="EM148" s="1138"/>
      <c r="EN148" s="1138"/>
      <c r="EO148" s="1138"/>
      <c r="EP148" s="1138"/>
      <c r="EQ148" s="1138"/>
      <c r="ER148" s="1138"/>
      <c r="ES148" s="1138"/>
      <c r="ET148" s="1138"/>
      <c r="EU148" s="1138"/>
      <c r="EV148" s="1138"/>
      <c r="EW148" s="1138"/>
      <c r="EX148" s="1138"/>
      <c r="EY148" s="1138"/>
      <c r="EZ148" s="1138"/>
      <c r="FA148" s="1138"/>
      <c r="FB148" s="1138"/>
      <c r="FC148" s="1138"/>
      <c r="FD148" s="1138"/>
      <c r="FE148" s="1138"/>
      <c r="FF148" s="1138"/>
      <c r="FG148" s="1138"/>
      <c r="FH148" s="1138"/>
      <c r="FI148" s="1138"/>
      <c r="FJ148" s="1138"/>
      <c r="FK148" s="1138"/>
      <c r="FL148" s="1138"/>
      <c r="FM148" s="1138"/>
      <c r="FN148" s="1138"/>
      <c r="FO148" s="1138"/>
      <c r="FP148" s="1138"/>
      <c r="FQ148" s="1138"/>
      <c r="FR148" s="1138"/>
      <c r="FS148" s="1138"/>
      <c r="FT148" s="1138"/>
      <c r="FU148" s="1138"/>
      <c r="FV148" s="1138"/>
      <c r="FW148" s="1138"/>
      <c r="FX148" s="1138"/>
      <c r="FY148" s="1138"/>
      <c r="FZ148" s="1138"/>
      <c r="GA148" s="1138"/>
      <c r="GB148" s="1138"/>
      <c r="GC148" s="1138"/>
      <c r="GD148" s="1138"/>
      <c r="GE148" s="1138"/>
      <c r="GF148" s="1138"/>
      <c r="GG148" s="1138"/>
      <c r="GH148" s="1138"/>
      <c r="GI148" s="1138"/>
      <c r="GJ148" s="1138"/>
      <c r="GK148" s="1138"/>
      <c r="GL148" s="1138"/>
      <c r="GM148" s="1138"/>
      <c r="GN148" s="1138"/>
      <c r="GO148" s="1138"/>
      <c r="GP148" s="1138"/>
      <c r="GQ148" s="1138"/>
      <c r="GR148" s="1138"/>
      <c r="GS148" s="1138"/>
      <c r="GT148" s="1138"/>
      <c r="GU148" s="1138"/>
      <c r="GV148" s="1138"/>
      <c r="GW148" s="1138"/>
      <c r="GX148" s="1138"/>
      <c r="GY148" s="1138"/>
      <c r="GZ148" s="1138"/>
      <c r="HA148" s="1138"/>
      <c r="HB148" s="1138"/>
      <c r="HC148" s="1138"/>
      <c r="HD148" s="1138"/>
      <c r="HE148" s="1138"/>
      <c r="HF148" s="1138"/>
      <c r="HG148" s="1138"/>
      <c r="HH148" s="1138"/>
      <c r="HI148" s="1138"/>
      <c r="HJ148" s="1138"/>
      <c r="HK148" s="1138"/>
      <c r="HL148" s="1138"/>
      <c r="HM148" s="1138"/>
      <c r="HN148" s="1138"/>
      <c r="HO148" s="1138"/>
      <c r="HP148" s="1138"/>
      <c r="HQ148" s="1138"/>
      <c r="HR148" s="1138"/>
      <c r="HS148" s="1138"/>
      <c r="HT148" s="1138"/>
      <c r="HU148" s="1138"/>
      <c r="HV148" s="1138"/>
      <c r="HW148" s="1138"/>
      <c r="HX148" s="1138"/>
      <c r="HY148" s="1138"/>
      <c r="HZ148" s="1138"/>
      <c r="IA148" s="1138"/>
      <c r="IB148" s="1138"/>
      <c r="IC148" s="1138"/>
      <c r="ID148" s="1138"/>
      <c r="IE148" s="1138"/>
      <c r="IF148" s="1138"/>
      <c r="IG148" s="1138"/>
      <c r="IH148" s="1138"/>
      <c r="II148" s="1138"/>
      <c r="IJ148" s="1138"/>
      <c r="IK148" s="1138"/>
      <c r="IL148" s="1138"/>
      <c r="IM148" s="1138"/>
      <c r="IN148" s="1138"/>
      <c r="IO148" s="1138"/>
      <c r="IP148" s="1138"/>
      <c r="IQ148" s="1138"/>
      <c r="IR148" s="1138"/>
      <c r="IS148" s="1138"/>
      <c r="IT148" s="1138"/>
      <c r="IU148" s="1138"/>
      <c r="IV148" s="1138"/>
    </row>
    <row r="149" spans="1:256">
      <c r="A149" s="1138" t="s">
        <v>1788</v>
      </c>
      <c r="B149" s="1459" t="s">
        <v>310</v>
      </c>
      <c r="C149" s="1504">
        <f>SUM(C135:C148)</f>
        <v>100</v>
      </c>
      <c r="D149" s="1504"/>
      <c r="E149" s="1138"/>
      <c r="F149" s="1138"/>
      <c r="G149" s="1138"/>
      <c r="H149" s="1138"/>
      <c r="I149" s="1138"/>
      <c r="J149" s="1138"/>
      <c r="K149" s="1138"/>
      <c r="L149" s="1138"/>
      <c r="M149" s="1138"/>
      <c r="N149" s="1138"/>
      <c r="O149" s="1138"/>
      <c r="P149" s="1138"/>
      <c r="Q149" s="1138"/>
      <c r="R149" s="1138"/>
      <c r="S149" s="1138"/>
      <c r="T149" s="1138"/>
      <c r="U149" s="1138"/>
      <c r="V149" s="1138"/>
      <c r="W149" s="1138"/>
      <c r="X149" s="1138"/>
      <c r="Y149" s="1138"/>
      <c r="Z149" s="1138"/>
      <c r="AA149" s="1138"/>
      <c r="AB149" s="1138"/>
      <c r="AC149" s="1138"/>
      <c r="AD149" s="1138"/>
      <c r="AE149" s="1138"/>
      <c r="AF149" s="1138"/>
      <c r="AG149" s="1138"/>
      <c r="AH149" s="1138"/>
      <c r="AI149" s="1138"/>
      <c r="AJ149" s="1138"/>
      <c r="AK149" s="1138"/>
      <c r="AL149" s="1138"/>
      <c r="AM149" s="1138"/>
      <c r="AN149" s="1138"/>
      <c r="AO149" s="1138"/>
      <c r="AP149" s="1138"/>
      <c r="AQ149" s="1138"/>
      <c r="AR149" s="1138"/>
      <c r="AS149" s="1138"/>
      <c r="AT149" s="1138"/>
      <c r="AU149" s="1138"/>
      <c r="AV149" s="1138"/>
      <c r="AW149" s="1138"/>
      <c r="AX149" s="1138"/>
      <c r="AY149" s="1138"/>
      <c r="AZ149" s="1138"/>
      <c r="BA149" s="1138"/>
      <c r="BB149" s="1138"/>
      <c r="BC149" s="1138"/>
      <c r="BD149" s="1138"/>
      <c r="BE149" s="1138"/>
      <c r="BF149" s="1138"/>
      <c r="BG149" s="1138"/>
      <c r="BH149" s="1138"/>
      <c r="BI149" s="1138"/>
      <c r="BJ149" s="1138"/>
      <c r="BK149" s="1138"/>
      <c r="BL149" s="1138"/>
      <c r="BM149" s="1138"/>
      <c r="BN149" s="1138"/>
      <c r="BO149" s="1138"/>
      <c r="BP149" s="1138"/>
      <c r="BQ149" s="1138"/>
      <c r="BR149" s="1138"/>
      <c r="BS149" s="1138"/>
      <c r="BT149" s="1138"/>
      <c r="BU149" s="1138"/>
      <c r="BV149" s="1138"/>
      <c r="BW149" s="1138"/>
      <c r="BX149" s="1138"/>
      <c r="BY149" s="1138"/>
      <c r="BZ149" s="1138"/>
      <c r="CA149" s="1138"/>
      <c r="CB149" s="1138"/>
      <c r="CC149" s="1138"/>
      <c r="CD149" s="1138"/>
      <c r="CE149" s="1138"/>
      <c r="CF149" s="1138"/>
      <c r="CG149" s="1138"/>
      <c r="CH149" s="1138"/>
      <c r="CI149" s="1138"/>
      <c r="CJ149" s="1138"/>
      <c r="CK149" s="1138"/>
      <c r="CL149" s="1138"/>
      <c r="CM149" s="1138"/>
      <c r="CN149" s="1138"/>
      <c r="CO149" s="1138"/>
      <c r="CP149" s="1138"/>
      <c r="CQ149" s="1138"/>
      <c r="CR149" s="1138"/>
      <c r="CS149" s="1138"/>
      <c r="CT149" s="1138"/>
      <c r="CU149" s="1138"/>
      <c r="CV149" s="1138"/>
      <c r="CW149" s="1138"/>
      <c r="CX149" s="1138"/>
      <c r="CY149" s="1138"/>
      <c r="CZ149" s="1138"/>
      <c r="DA149" s="1138"/>
      <c r="DB149" s="1138"/>
      <c r="DC149" s="1138"/>
      <c r="DD149" s="1138"/>
      <c r="DE149" s="1138"/>
      <c r="DF149" s="1138"/>
      <c r="DG149" s="1138"/>
      <c r="DH149" s="1138"/>
      <c r="DI149" s="1138"/>
      <c r="DJ149" s="1138"/>
      <c r="DK149" s="1138"/>
      <c r="DL149" s="1138"/>
      <c r="DM149" s="1138"/>
      <c r="DN149" s="1138"/>
      <c r="DO149" s="1138"/>
      <c r="DP149" s="1138"/>
      <c r="DQ149" s="1138"/>
      <c r="DR149" s="1138"/>
      <c r="DS149" s="1138"/>
      <c r="DT149" s="1138"/>
      <c r="DU149" s="1138"/>
      <c r="DV149" s="1138"/>
      <c r="DW149" s="1138"/>
      <c r="DX149" s="1138"/>
      <c r="DY149" s="1138"/>
      <c r="DZ149" s="1138"/>
      <c r="EA149" s="1138"/>
      <c r="EB149" s="1138"/>
      <c r="EC149" s="1138"/>
      <c r="ED149" s="1138"/>
      <c r="EE149" s="1138"/>
      <c r="EF149" s="1138"/>
      <c r="EG149" s="1138"/>
      <c r="EH149" s="1138"/>
      <c r="EI149" s="1138"/>
      <c r="EJ149" s="1138"/>
      <c r="EK149" s="1138"/>
      <c r="EL149" s="1138"/>
      <c r="EM149" s="1138"/>
      <c r="EN149" s="1138"/>
      <c r="EO149" s="1138"/>
      <c r="EP149" s="1138"/>
      <c r="EQ149" s="1138"/>
      <c r="ER149" s="1138"/>
      <c r="ES149" s="1138"/>
      <c r="ET149" s="1138"/>
      <c r="EU149" s="1138"/>
      <c r="EV149" s="1138"/>
      <c r="EW149" s="1138"/>
      <c r="EX149" s="1138"/>
      <c r="EY149" s="1138"/>
      <c r="EZ149" s="1138"/>
      <c r="FA149" s="1138"/>
      <c r="FB149" s="1138"/>
      <c r="FC149" s="1138"/>
      <c r="FD149" s="1138"/>
      <c r="FE149" s="1138"/>
      <c r="FF149" s="1138"/>
      <c r="FG149" s="1138"/>
      <c r="FH149" s="1138"/>
      <c r="FI149" s="1138"/>
      <c r="FJ149" s="1138"/>
      <c r="FK149" s="1138"/>
      <c r="FL149" s="1138"/>
      <c r="FM149" s="1138"/>
      <c r="FN149" s="1138"/>
      <c r="FO149" s="1138"/>
      <c r="FP149" s="1138"/>
      <c r="FQ149" s="1138"/>
      <c r="FR149" s="1138"/>
      <c r="FS149" s="1138"/>
      <c r="FT149" s="1138"/>
      <c r="FU149" s="1138"/>
      <c r="FV149" s="1138"/>
      <c r="FW149" s="1138"/>
      <c r="FX149" s="1138"/>
      <c r="FY149" s="1138"/>
      <c r="FZ149" s="1138"/>
      <c r="GA149" s="1138"/>
      <c r="GB149" s="1138"/>
      <c r="GC149" s="1138"/>
      <c r="GD149" s="1138"/>
      <c r="GE149" s="1138"/>
      <c r="GF149" s="1138"/>
      <c r="GG149" s="1138"/>
      <c r="GH149" s="1138"/>
      <c r="GI149" s="1138"/>
      <c r="GJ149" s="1138"/>
      <c r="GK149" s="1138"/>
      <c r="GL149" s="1138"/>
      <c r="GM149" s="1138"/>
      <c r="GN149" s="1138"/>
      <c r="GO149" s="1138"/>
      <c r="GP149" s="1138"/>
      <c r="GQ149" s="1138"/>
      <c r="GR149" s="1138"/>
      <c r="GS149" s="1138"/>
      <c r="GT149" s="1138"/>
      <c r="GU149" s="1138"/>
      <c r="GV149" s="1138"/>
      <c r="GW149" s="1138"/>
      <c r="GX149" s="1138"/>
      <c r="GY149" s="1138"/>
      <c r="GZ149" s="1138"/>
      <c r="HA149" s="1138"/>
      <c r="HB149" s="1138"/>
      <c r="HC149" s="1138"/>
      <c r="HD149" s="1138"/>
      <c r="HE149" s="1138"/>
      <c r="HF149" s="1138"/>
      <c r="HG149" s="1138"/>
      <c r="HH149" s="1138"/>
      <c r="HI149" s="1138"/>
      <c r="HJ149" s="1138"/>
      <c r="HK149" s="1138"/>
      <c r="HL149" s="1138"/>
      <c r="HM149" s="1138"/>
      <c r="HN149" s="1138"/>
      <c r="HO149" s="1138"/>
      <c r="HP149" s="1138"/>
      <c r="HQ149" s="1138"/>
      <c r="HR149" s="1138"/>
      <c r="HS149" s="1138"/>
      <c r="HT149" s="1138"/>
      <c r="HU149" s="1138"/>
      <c r="HV149" s="1138"/>
      <c r="HW149" s="1138"/>
      <c r="HX149" s="1138"/>
      <c r="HY149" s="1138"/>
      <c r="HZ149" s="1138"/>
      <c r="IA149" s="1138"/>
      <c r="IB149" s="1138"/>
      <c r="IC149" s="1138"/>
      <c r="ID149" s="1138"/>
      <c r="IE149" s="1138"/>
      <c r="IF149" s="1138"/>
      <c r="IG149" s="1138"/>
      <c r="IH149" s="1138"/>
      <c r="II149" s="1138"/>
      <c r="IJ149" s="1138"/>
      <c r="IK149" s="1138"/>
      <c r="IL149" s="1138"/>
      <c r="IM149" s="1138"/>
      <c r="IN149" s="1138"/>
      <c r="IO149" s="1138"/>
      <c r="IP149" s="1138"/>
      <c r="IQ149" s="1138"/>
      <c r="IR149" s="1138"/>
      <c r="IS149" s="1138"/>
      <c r="IT149" s="1138"/>
      <c r="IU149" s="1138"/>
      <c r="IV149" s="1138"/>
    </row>
    <row r="150" spans="1:256" ht="15.75">
      <c r="A150" s="1138"/>
      <c r="B150" s="1465"/>
      <c r="C150" s="1138"/>
      <c r="D150" s="1138"/>
      <c r="E150" s="1138"/>
      <c r="F150" s="1138"/>
      <c r="G150" s="1138"/>
      <c r="H150" s="1138"/>
      <c r="I150" s="1138"/>
      <c r="J150" s="1138"/>
      <c r="K150" s="1138"/>
      <c r="L150" s="1138"/>
      <c r="M150" s="1138"/>
      <c r="N150" s="1138"/>
      <c r="O150" s="1138"/>
      <c r="P150" s="1138"/>
      <c r="Q150" s="1138"/>
      <c r="R150" s="1138"/>
      <c r="S150" s="1138"/>
      <c r="T150" s="1138"/>
      <c r="U150" s="1138"/>
      <c r="V150" s="1138"/>
      <c r="W150" s="1138"/>
      <c r="X150" s="1138"/>
      <c r="Y150" s="1138"/>
      <c r="Z150" s="1138"/>
      <c r="AA150" s="1138"/>
      <c r="AB150" s="1138"/>
      <c r="AC150" s="1138"/>
      <c r="AD150" s="1138"/>
      <c r="AE150" s="1138"/>
      <c r="AF150" s="1138"/>
      <c r="AG150" s="1138"/>
      <c r="AH150" s="1138"/>
      <c r="AI150" s="1138"/>
      <c r="AJ150" s="1138"/>
      <c r="AK150" s="1138"/>
      <c r="AL150" s="1138"/>
      <c r="AM150" s="1138"/>
      <c r="AN150" s="1138"/>
      <c r="AO150" s="1138"/>
      <c r="AP150" s="1138"/>
      <c r="AQ150" s="1138"/>
      <c r="AR150" s="1138"/>
      <c r="AS150" s="1138"/>
      <c r="AT150" s="1138"/>
      <c r="AU150" s="1138"/>
      <c r="AV150" s="1138"/>
      <c r="AW150" s="1138"/>
      <c r="AX150" s="1138"/>
      <c r="AY150" s="1138"/>
      <c r="AZ150" s="1138"/>
      <c r="BA150" s="1138"/>
      <c r="BB150" s="1138"/>
      <c r="BC150" s="1138"/>
      <c r="BD150" s="1138"/>
      <c r="BE150" s="1138"/>
      <c r="BF150" s="1138"/>
      <c r="BG150" s="1138"/>
      <c r="BH150" s="1138"/>
      <c r="BI150" s="1138"/>
      <c r="BJ150" s="1138"/>
      <c r="BK150" s="1138"/>
      <c r="BL150" s="1138"/>
      <c r="BM150" s="1138"/>
      <c r="BN150" s="1138"/>
      <c r="BO150" s="1138"/>
      <c r="BP150" s="1138"/>
      <c r="BQ150" s="1138"/>
      <c r="BR150" s="1138"/>
      <c r="BS150" s="1138"/>
      <c r="BT150" s="1138"/>
      <c r="BU150" s="1138"/>
      <c r="BV150" s="1138"/>
      <c r="BW150" s="1138"/>
      <c r="BX150" s="1138"/>
      <c r="BY150" s="1138"/>
      <c r="BZ150" s="1138"/>
      <c r="CA150" s="1138"/>
      <c r="CB150" s="1138"/>
      <c r="CC150" s="1138"/>
      <c r="CD150" s="1138"/>
      <c r="CE150" s="1138"/>
      <c r="CF150" s="1138"/>
      <c r="CG150" s="1138"/>
      <c r="CH150" s="1138"/>
      <c r="CI150" s="1138"/>
      <c r="CJ150" s="1138"/>
      <c r="CK150" s="1138"/>
      <c r="CL150" s="1138"/>
      <c r="CM150" s="1138"/>
      <c r="CN150" s="1138"/>
      <c r="CO150" s="1138"/>
      <c r="CP150" s="1138"/>
      <c r="CQ150" s="1138"/>
      <c r="CR150" s="1138"/>
      <c r="CS150" s="1138"/>
      <c r="CT150" s="1138"/>
      <c r="CU150" s="1138"/>
      <c r="CV150" s="1138"/>
      <c r="CW150" s="1138"/>
      <c r="CX150" s="1138"/>
      <c r="CY150" s="1138"/>
      <c r="CZ150" s="1138"/>
      <c r="DA150" s="1138"/>
      <c r="DB150" s="1138"/>
      <c r="DC150" s="1138"/>
      <c r="DD150" s="1138"/>
      <c r="DE150" s="1138"/>
      <c r="DF150" s="1138"/>
      <c r="DG150" s="1138"/>
      <c r="DH150" s="1138"/>
      <c r="DI150" s="1138"/>
      <c r="DJ150" s="1138"/>
      <c r="DK150" s="1138"/>
      <c r="DL150" s="1138"/>
      <c r="DM150" s="1138"/>
      <c r="DN150" s="1138"/>
      <c r="DO150" s="1138"/>
      <c r="DP150" s="1138"/>
      <c r="DQ150" s="1138"/>
      <c r="DR150" s="1138"/>
      <c r="DS150" s="1138"/>
      <c r="DT150" s="1138"/>
      <c r="DU150" s="1138"/>
      <c r="DV150" s="1138"/>
      <c r="DW150" s="1138"/>
      <c r="DX150" s="1138"/>
      <c r="DY150" s="1138"/>
      <c r="DZ150" s="1138"/>
      <c r="EA150" s="1138"/>
      <c r="EB150" s="1138"/>
      <c r="EC150" s="1138"/>
      <c r="ED150" s="1138"/>
      <c r="EE150" s="1138"/>
      <c r="EF150" s="1138"/>
      <c r="EG150" s="1138"/>
      <c r="EH150" s="1138"/>
      <c r="EI150" s="1138"/>
      <c r="EJ150" s="1138"/>
      <c r="EK150" s="1138"/>
      <c r="EL150" s="1138"/>
      <c r="EM150" s="1138"/>
      <c r="EN150" s="1138"/>
      <c r="EO150" s="1138"/>
      <c r="EP150" s="1138"/>
      <c r="EQ150" s="1138"/>
      <c r="ER150" s="1138"/>
      <c r="ES150" s="1138"/>
      <c r="ET150" s="1138"/>
      <c r="EU150" s="1138"/>
      <c r="EV150" s="1138"/>
      <c r="EW150" s="1138"/>
      <c r="EX150" s="1138"/>
      <c r="EY150" s="1138"/>
      <c r="EZ150" s="1138"/>
      <c r="FA150" s="1138"/>
      <c r="FB150" s="1138"/>
      <c r="FC150" s="1138"/>
      <c r="FD150" s="1138"/>
      <c r="FE150" s="1138"/>
      <c r="FF150" s="1138"/>
      <c r="FG150" s="1138"/>
      <c r="FH150" s="1138"/>
      <c r="FI150" s="1138"/>
      <c r="FJ150" s="1138"/>
      <c r="FK150" s="1138"/>
      <c r="FL150" s="1138"/>
      <c r="FM150" s="1138"/>
      <c r="FN150" s="1138"/>
      <c r="FO150" s="1138"/>
      <c r="FP150" s="1138"/>
      <c r="FQ150" s="1138"/>
      <c r="FR150" s="1138"/>
      <c r="FS150" s="1138"/>
      <c r="FT150" s="1138"/>
      <c r="FU150" s="1138"/>
      <c r="FV150" s="1138"/>
      <c r="FW150" s="1138"/>
      <c r="FX150" s="1138"/>
      <c r="FY150" s="1138"/>
      <c r="FZ150" s="1138"/>
      <c r="GA150" s="1138"/>
      <c r="GB150" s="1138"/>
      <c r="GC150" s="1138"/>
      <c r="GD150" s="1138"/>
      <c r="GE150" s="1138"/>
      <c r="GF150" s="1138"/>
      <c r="GG150" s="1138"/>
      <c r="GH150" s="1138"/>
      <c r="GI150" s="1138"/>
      <c r="GJ150" s="1138"/>
      <c r="GK150" s="1138"/>
      <c r="GL150" s="1138"/>
      <c r="GM150" s="1138"/>
      <c r="GN150" s="1138"/>
      <c r="GO150" s="1138"/>
      <c r="GP150" s="1138"/>
      <c r="GQ150" s="1138"/>
      <c r="GR150" s="1138"/>
      <c r="GS150" s="1138"/>
      <c r="GT150" s="1138"/>
      <c r="GU150" s="1138"/>
      <c r="GV150" s="1138"/>
      <c r="GW150" s="1138"/>
      <c r="GX150" s="1138"/>
      <c r="GY150" s="1138"/>
      <c r="GZ150" s="1138"/>
      <c r="HA150" s="1138"/>
      <c r="HB150" s="1138"/>
      <c r="HC150" s="1138"/>
      <c r="HD150" s="1138"/>
      <c r="HE150" s="1138"/>
      <c r="HF150" s="1138"/>
      <c r="HG150" s="1138"/>
      <c r="HH150" s="1138"/>
      <c r="HI150" s="1138"/>
      <c r="HJ150" s="1138"/>
      <c r="HK150" s="1138"/>
      <c r="HL150" s="1138"/>
      <c r="HM150" s="1138"/>
      <c r="HN150" s="1138"/>
      <c r="HO150" s="1138"/>
      <c r="HP150" s="1138"/>
      <c r="HQ150" s="1138"/>
      <c r="HR150" s="1138"/>
      <c r="HS150" s="1138"/>
      <c r="HT150" s="1138"/>
      <c r="HU150" s="1138"/>
      <c r="HV150" s="1138"/>
      <c r="HW150" s="1138"/>
      <c r="HX150" s="1138"/>
      <c r="HY150" s="1138"/>
      <c r="HZ150" s="1138"/>
      <c r="IA150" s="1138"/>
      <c r="IB150" s="1138"/>
      <c r="IC150" s="1138"/>
      <c r="ID150" s="1138"/>
      <c r="IE150" s="1138"/>
      <c r="IF150" s="1138"/>
      <c r="IG150" s="1138"/>
      <c r="IH150" s="1138"/>
      <c r="II150" s="1138"/>
      <c r="IJ150" s="1138"/>
      <c r="IK150" s="1138"/>
      <c r="IL150" s="1138"/>
      <c r="IM150" s="1138"/>
      <c r="IN150" s="1138"/>
      <c r="IO150" s="1138"/>
      <c r="IP150" s="1138"/>
      <c r="IQ150" s="1138"/>
      <c r="IR150" s="1138"/>
      <c r="IS150" s="1138"/>
      <c r="IT150" s="1138"/>
      <c r="IU150" s="1138"/>
      <c r="IV150" s="1138"/>
    </row>
    <row r="151" spans="1:256" ht="15.75">
      <c r="A151" s="1502" t="s">
        <v>311</v>
      </c>
      <c r="B151" s="1502"/>
      <c r="C151" s="1502"/>
      <c r="D151" s="1502"/>
      <c r="E151" s="1138"/>
      <c r="F151" s="1138"/>
      <c r="G151" s="1138"/>
      <c r="H151" s="1138"/>
      <c r="I151" s="1138"/>
      <c r="J151" s="1138"/>
      <c r="K151" s="1138"/>
      <c r="L151" s="1138"/>
      <c r="M151" s="1138"/>
      <c r="N151" s="1138"/>
      <c r="O151" s="1138"/>
      <c r="P151" s="1138"/>
      <c r="Q151" s="1138"/>
      <c r="R151" s="1138"/>
      <c r="S151" s="1138"/>
      <c r="T151" s="1138"/>
      <c r="U151" s="1138"/>
      <c r="V151" s="1138"/>
      <c r="W151" s="1138"/>
      <c r="X151" s="1138"/>
      <c r="Y151" s="1138"/>
      <c r="Z151" s="1138"/>
      <c r="AA151" s="1138"/>
      <c r="AB151" s="1138"/>
      <c r="AC151" s="1138"/>
      <c r="AD151" s="1138"/>
      <c r="AE151" s="1138"/>
      <c r="AF151" s="1138"/>
      <c r="AG151" s="1138"/>
      <c r="AH151" s="1138"/>
      <c r="AI151" s="1138"/>
      <c r="AJ151" s="1138"/>
      <c r="AK151" s="1138"/>
      <c r="AL151" s="1138"/>
      <c r="AM151" s="1138"/>
      <c r="AN151" s="1138"/>
      <c r="AO151" s="1138"/>
      <c r="AP151" s="1138"/>
      <c r="AQ151" s="1138"/>
      <c r="AR151" s="1138"/>
      <c r="AS151" s="1138"/>
      <c r="AT151" s="1138"/>
      <c r="AU151" s="1138"/>
      <c r="AV151" s="1138"/>
      <c r="AW151" s="1138"/>
      <c r="AX151" s="1138"/>
      <c r="AY151" s="1138"/>
      <c r="AZ151" s="1138"/>
      <c r="BA151" s="1138"/>
      <c r="BB151" s="1138"/>
      <c r="BC151" s="1138"/>
      <c r="BD151" s="1138"/>
      <c r="BE151" s="1138"/>
      <c r="BF151" s="1138"/>
      <c r="BG151" s="1138"/>
      <c r="BH151" s="1138"/>
      <c r="BI151" s="1138"/>
      <c r="BJ151" s="1138"/>
      <c r="BK151" s="1138"/>
      <c r="BL151" s="1138"/>
      <c r="BM151" s="1138"/>
      <c r="BN151" s="1138"/>
      <c r="BO151" s="1138"/>
      <c r="BP151" s="1138"/>
      <c r="BQ151" s="1138"/>
      <c r="BR151" s="1138"/>
      <c r="BS151" s="1138"/>
      <c r="BT151" s="1138"/>
      <c r="BU151" s="1138"/>
      <c r="BV151" s="1138"/>
      <c r="BW151" s="1138"/>
      <c r="BX151" s="1138"/>
      <c r="BY151" s="1138"/>
      <c r="BZ151" s="1138"/>
      <c r="CA151" s="1138"/>
      <c r="CB151" s="1138"/>
      <c r="CC151" s="1138"/>
      <c r="CD151" s="1138"/>
      <c r="CE151" s="1138"/>
      <c r="CF151" s="1138"/>
      <c r="CG151" s="1138"/>
      <c r="CH151" s="1138"/>
      <c r="CI151" s="1138"/>
      <c r="CJ151" s="1138"/>
      <c r="CK151" s="1138"/>
      <c r="CL151" s="1138"/>
      <c r="CM151" s="1138"/>
      <c r="CN151" s="1138"/>
      <c r="CO151" s="1138"/>
      <c r="CP151" s="1138"/>
      <c r="CQ151" s="1138"/>
      <c r="CR151" s="1138"/>
      <c r="CS151" s="1138"/>
      <c r="CT151" s="1138"/>
      <c r="CU151" s="1138"/>
      <c r="CV151" s="1138"/>
      <c r="CW151" s="1138"/>
      <c r="CX151" s="1138"/>
      <c r="CY151" s="1138"/>
      <c r="CZ151" s="1138"/>
      <c r="DA151" s="1138"/>
      <c r="DB151" s="1138"/>
      <c r="DC151" s="1138"/>
      <c r="DD151" s="1138"/>
      <c r="DE151" s="1138"/>
      <c r="DF151" s="1138"/>
      <c r="DG151" s="1138"/>
      <c r="DH151" s="1138"/>
      <c r="DI151" s="1138"/>
      <c r="DJ151" s="1138"/>
      <c r="DK151" s="1138"/>
      <c r="DL151" s="1138"/>
      <c r="DM151" s="1138"/>
      <c r="DN151" s="1138"/>
      <c r="DO151" s="1138"/>
      <c r="DP151" s="1138"/>
      <c r="DQ151" s="1138"/>
      <c r="DR151" s="1138"/>
      <c r="DS151" s="1138"/>
      <c r="DT151" s="1138"/>
      <c r="DU151" s="1138"/>
      <c r="DV151" s="1138"/>
      <c r="DW151" s="1138"/>
      <c r="DX151" s="1138"/>
      <c r="DY151" s="1138"/>
      <c r="DZ151" s="1138"/>
      <c r="EA151" s="1138"/>
      <c r="EB151" s="1138"/>
      <c r="EC151" s="1138"/>
      <c r="ED151" s="1138"/>
      <c r="EE151" s="1138"/>
      <c r="EF151" s="1138"/>
      <c r="EG151" s="1138"/>
      <c r="EH151" s="1138"/>
      <c r="EI151" s="1138"/>
      <c r="EJ151" s="1138"/>
      <c r="EK151" s="1138"/>
      <c r="EL151" s="1138"/>
      <c r="EM151" s="1138"/>
      <c r="EN151" s="1138"/>
      <c r="EO151" s="1138"/>
      <c r="EP151" s="1138"/>
      <c r="EQ151" s="1138"/>
      <c r="ER151" s="1138"/>
      <c r="ES151" s="1138"/>
      <c r="ET151" s="1138"/>
      <c r="EU151" s="1138"/>
      <c r="EV151" s="1138"/>
      <c r="EW151" s="1138"/>
      <c r="EX151" s="1138"/>
      <c r="EY151" s="1138"/>
      <c r="EZ151" s="1138"/>
      <c r="FA151" s="1138"/>
      <c r="FB151" s="1138"/>
      <c r="FC151" s="1138"/>
      <c r="FD151" s="1138"/>
      <c r="FE151" s="1138"/>
      <c r="FF151" s="1138"/>
      <c r="FG151" s="1138"/>
      <c r="FH151" s="1138"/>
      <c r="FI151" s="1138"/>
      <c r="FJ151" s="1138"/>
      <c r="FK151" s="1138"/>
      <c r="FL151" s="1138"/>
      <c r="FM151" s="1138"/>
      <c r="FN151" s="1138"/>
      <c r="FO151" s="1138"/>
      <c r="FP151" s="1138"/>
      <c r="FQ151" s="1138"/>
      <c r="FR151" s="1138"/>
      <c r="FS151" s="1138"/>
      <c r="FT151" s="1138"/>
      <c r="FU151" s="1138"/>
      <c r="FV151" s="1138"/>
      <c r="FW151" s="1138"/>
      <c r="FX151" s="1138"/>
      <c r="FY151" s="1138"/>
      <c r="FZ151" s="1138"/>
      <c r="GA151" s="1138"/>
      <c r="GB151" s="1138"/>
      <c r="GC151" s="1138"/>
      <c r="GD151" s="1138"/>
      <c r="GE151" s="1138"/>
      <c r="GF151" s="1138"/>
      <c r="GG151" s="1138"/>
      <c r="GH151" s="1138"/>
      <c r="GI151" s="1138"/>
      <c r="GJ151" s="1138"/>
      <c r="GK151" s="1138"/>
      <c r="GL151" s="1138"/>
      <c r="GM151" s="1138"/>
      <c r="GN151" s="1138"/>
      <c r="GO151" s="1138"/>
      <c r="GP151" s="1138"/>
      <c r="GQ151" s="1138"/>
      <c r="GR151" s="1138"/>
      <c r="GS151" s="1138"/>
      <c r="GT151" s="1138"/>
      <c r="GU151" s="1138"/>
      <c r="GV151" s="1138"/>
      <c r="GW151" s="1138"/>
      <c r="GX151" s="1138"/>
      <c r="GY151" s="1138"/>
      <c r="GZ151" s="1138"/>
      <c r="HA151" s="1138"/>
      <c r="HB151" s="1138"/>
      <c r="HC151" s="1138"/>
      <c r="HD151" s="1138"/>
      <c r="HE151" s="1138"/>
      <c r="HF151" s="1138"/>
      <c r="HG151" s="1138"/>
      <c r="HH151" s="1138"/>
      <c r="HI151" s="1138"/>
      <c r="HJ151" s="1138"/>
      <c r="HK151" s="1138"/>
      <c r="HL151" s="1138"/>
      <c r="HM151" s="1138"/>
      <c r="HN151" s="1138"/>
      <c r="HO151" s="1138"/>
      <c r="HP151" s="1138"/>
      <c r="HQ151" s="1138"/>
      <c r="HR151" s="1138"/>
      <c r="HS151" s="1138"/>
      <c r="HT151" s="1138"/>
      <c r="HU151" s="1138"/>
      <c r="HV151" s="1138"/>
      <c r="HW151" s="1138"/>
      <c r="HX151" s="1138"/>
      <c r="HY151" s="1138"/>
      <c r="HZ151" s="1138"/>
      <c r="IA151" s="1138"/>
      <c r="IB151" s="1138"/>
      <c r="IC151" s="1138"/>
      <c r="ID151" s="1138"/>
      <c r="IE151" s="1138"/>
      <c r="IF151" s="1138"/>
      <c r="IG151" s="1138"/>
      <c r="IH151" s="1138"/>
      <c r="II151" s="1138"/>
      <c r="IJ151" s="1138"/>
      <c r="IK151" s="1138"/>
      <c r="IL151" s="1138"/>
      <c r="IM151" s="1138"/>
      <c r="IN151" s="1138"/>
      <c r="IO151" s="1138"/>
      <c r="IP151" s="1138"/>
      <c r="IQ151" s="1138"/>
      <c r="IR151" s="1138"/>
      <c r="IS151" s="1138"/>
      <c r="IT151" s="1138"/>
      <c r="IU151" s="1138"/>
      <c r="IV151" s="1138"/>
    </row>
    <row r="152" spans="1:256">
      <c r="A152" s="1138"/>
      <c r="B152" s="1138"/>
      <c r="C152" s="1138"/>
      <c r="D152" s="1138"/>
      <c r="E152" s="1138"/>
      <c r="F152" s="1138"/>
      <c r="G152" s="1138"/>
      <c r="H152" s="1138"/>
      <c r="I152" s="1138"/>
      <c r="J152" s="1138"/>
      <c r="K152" s="1138"/>
      <c r="L152" s="1138"/>
      <c r="M152" s="1138"/>
      <c r="N152" s="1138"/>
      <c r="O152" s="1138"/>
      <c r="P152" s="1138"/>
      <c r="Q152" s="1138"/>
      <c r="R152" s="1138"/>
      <c r="S152" s="1138"/>
      <c r="T152" s="1138"/>
      <c r="U152" s="1138"/>
      <c r="V152" s="1138"/>
      <c r="W152" s="1138"/>
      <c r="X152" s="1138"/>
      <c r="Y152" s="1138"/>
      <c r="Z152" s="1138"/>
      <c r="AA152" s="1138"/>
      <c r="AB152" s="1138"/>
      <c r="AC152" s="1138"/>
      <c r="AD152" s="1138"/>
      <c r="AE152" s="1138"/>
      <c r="AF152" s="1138"/>
      <c r="AG152" s="1138"/>
      <c r="AH152" s="1138"/>
      <c r="AI152" s="1138"/>
      <c r="AJ152" s="1138"/>
      <c r="AK152" s="1138"/>
      <c r="AL152" s="1138"/>
      <c r="AM152" s="1138"/>
      <c r="AN152" s="1138"/>
      <c r="AO152" s="1138"/>
      <c r="AP152" s="1138"/>
      <c r="AQ152" s="1138"/>
      <c r="AR152" s="1138"/>
      <c r="AS152" s="1138"/>
      <c r="AT152" s="1138"/>
      <c r="AU152" s="1138"/>
      <c r="AV152" s="1138"/>
      <c r="AW152" s="1138"/>
      <c r="AX152" s="1138"/>
      <c r="AY152" s="1138"/>
      <c r="AZ152" s="1138"/>
      <c r="BA152" s="1138"/>
      <c r="BB152" s="1138"/>
      <c r="BC152" s="1138"/>
      <c r="BD152" s="1138"/>
      <c r="BE152" s="1138"/>
      <c r="BF152" s="1138"/>
      <c r="BG152" s="1138"/>
      <c r="BH152" s="1138"/>
      <c r="BI152" s="1138"/>
      <c r="BJ152" s="1138"/>
      <c r="BK152" s="1138"/>
      <c r="BL152" s="1138"/>
      <c r="BM152" s="1138"/>
      <c r="BN152" s="1138"/>
      <c r="BO152" s="1138"/>
      <c r="BP152" s="1138"/>
      <c r="BQ152" s="1138"/>
      <c r="BR152" s="1138"/>
      <c r="BS152" s="1138"/>
      <c r="BT152" s="1138"/>
      <c r="BU152" s="1138"/>
      <c r="BV152" s="1138"/>
      <c r="BW152" s="1138"/>
      <c r="BX152" s="1138"/>
      <c r="BY152" s="1138"/>
      <c r="BZ152" s="1138"/>
      <c r="CA152" s="1138"/>
      <c r="CB152" s="1138"/>
      <c r="CC152" s="1138"/>
      <c r="CD152" s="1138"/>
      <c r="CE152" s="1138"/>
      <c r="CF152" s="1138"/>
      <c r="CG152" s="1138"/>
      <c r="CH152" s="1138"/>
      <c r="CI152" s="1138"/>
      <c r="CJ152" s="1138"/>
      <c r="CK152" s="1138"/>
      <c r="CL152" s="1138"/>
      <c r="CM152" s="1138"/>
      <c r="CN152" s="1138"/>
      <c r="CO152" s="1138"/>
      <c r="CP152" s="1138"/>
      <c r="CQ152" s="1138"/>
      <c r="CR152" s="1138"/>
      <c r="CS152" s="1138"/>
      <c r="CT152" s="1138"/>
      <c r="CU152" s="1138"/>
      <c r="CV152" s="1138"/>
      <c r="CW152" s="1138"/>
      <c r="CX152" s="1138"/>
      <c r="CY152" s="1138"/>
      <c r="CZ152" s="1138"/>
      <c r="DA152" s="1138"/>
      <c r="DB152" s="1138"/>
      <c r="DC152" s="1138"/>
      <c r="DD152" s="1138"/>
      <c r="DE152" s="1138"/>
      <c r="DF152" s="1138"/>
      <c r="DG152" s="1138"/>
      <c r="DH152" s="1138"/>
      <c r="DI152" s="1138"/>
      <c r="DJ152" s="1138"/>
      <c r="DK152" s="1138"/>
      <c r="DL152" s="1138"/>
      <c r="DM152" s="1138"/>
      <c r="DN152" s="1138"/>
      <c r="DO152" s="1138"/>
      <c r="DP152" s="1138"/>
      <c r="DQ152" s="1138"/>
      <c r="DR152" s="1138"/>
      <c r="DS152" s="1138"/>
      <c r="DT152" s="1138"/>
      <c r="DU152" s="1138"/>
      <c r="DV152" s="1138"/>
      <c r="DW152" s="1138"/>
      <c r="DX152" s="1138"/>
      <c r="DY152" s="1138"/>
      <c r="DZ152" s="1138"/>
      <c r="EA152" s="1138"/>
      <c r="EB152" s="1138"/>
      <c r="EC152" s="1138"/>
      <c r="ED152" s="1138"/>
      <c r="EE152" s="1138"/>
      <c r="EF152" s="1138"/>
      <c r="EG152" s="1138"/>
      <c r="EH152" s="1138"/>
      <c r="EI152" s="1138"/>
      <c r="EJ152" s="1138"/>
      <c r="EK152" s="1138"/>
      <c r="EL152" s="1138"/>
      <c r="EM152" s="1138"/>
      <c r="EN152" s="1138"/>
      <c r="EO152" s="1138"/>
      <c r="EP152" s="1138"/>
      <c r="EQ152" s="1138"/>
      <c r="ER152" s="1138"/>
      <c r="ES152" s="1138"/>
      <c r="ET152" s="1138"/>
      <c r="EU152" s="1138"/>
      <c r="EV152" s="1138"/>
      <c r="EW152" s="1138"/>
      <c r="EX152" s="1138"/>
      <c r="EY152" s="1138"/>
      <c r="EZ152" s="1138"/>
      <c r="FA152" s="1138"/>
      <c r="FB152" s="1138"/>
      <c r="FC152" s="1138"/>
      <c r="FD152" s="1138"/>
      <c r="FE152" s="1138"/>
      <c r="FF152" s="1138"/>
      <c r="FG152" s="1138"/>
      <c r="FH152" s="1138"/>
      <c r="FI152" s="1138"/>
      <c r="FJ152" s="1138"/>
      <c r="FK152" s="1138"/>
      <c r="FL152" s="1138"/>
      <c r="FM152" s="1138"/>
      <c r="FN152" s="1138"/>
      <c r="FO152" s="1138"/>
      <c r="FP152" s="1138"/>
      <c r="FQ152" s="1138"/>
      <c r="FR152" s="1138"/>
      <c r="FS152" s="1138"/>
      <c r="FT152" s="1138"/>
      <c r="FU152" s="1138"/>
      <c r="FV152" s="1138"/>
      <c r="FW152" s="1138"/>
      <c r="FX152" s="1138"/>
      <c r="FY152" s="1138"/>
      <c r="FZ152" s="1138"/>
      <c r="GA152" s="1138"/>
      <c r="GB152" s="1138"/>
      <c r="GC152" s="1138"/>
      <c r="GD152" s="1138"/>
      <c r="GE152" s="1138"/>
      <c r="GF152" s="1138"/>
      <c r="GG152" s="1138"/>
      <c r="GH152" s="1138"/>
      <c r="GI152" s="1138"/>
      <c r="GJ152" s="1138"/>
      <c r="GK152" s="1138"/>
      <c r="GL152" s="1138"/>
      <c r="GM152" s="1138"/>
      <c r="GN152" s="1138"/>
      <c r="GO152" s="1138"/>
      <c r="GP152" s="1138"/>
      <c r="GQ152" s="1138"/>
      <c r="GR152" s="1138"/>
      <c r="GS152" s="1138"/>
      <c r="GT152" s="1138"/>
      <c r="GU152" s="1138"/>
      <c r="GV152" s="1138"/>
      <c r="GW152" s="1138"/>
      <c r="GX152" s="1138"/>
      <c r="GY152" s="1138"/>
      <c r="GZ152" s="1138"/>
      <c r="HA152" s="1138"/>
      <c r="HB152" s="1138"/>
      <c r="HC152" s="1138"/>
      <c r="HD152" s="1138"/>
      <c r="HE152" s="1138"/>
      <c r="HF152" s="1138"/>
      <c r="HG152" s="1138"/>
      <c r="HH152" s="1138"/>
      <c r="HI152" s="1138"/>
      <c r="HJ152" s="1138"/>
      <c r="HK152" s="1138"/>
      <c r="HL152" s="1138"/>
      <c r="HM152" s="1138"/>
      <c r="HN152" s="1138"/>
      <c r="HO152" s="1138"/>
      <c r="HP152" s="1138"/>
      <c r="HQ152" s="1138"/>
      <c r="HR152" s="1138"/>
      <c r="HS152" s="1138"/>
      <c r="HT152" s="1138"/>
      <c r="HU152" s="1138"/>
      <c r="HV152" s="1138"/>
      <c r="HW152" s="1138"/>
      <c r="HX152" s="1138"/>
      <c r="HY152" s="1138"/>
      <c r="HZ152" s="1138"/>
      <c r="IA152" s="1138"/>
      <c r="IB152" s="1138"/>
      <c r="IC152" s="1138"/>
      <c r="ID152" s="1138"/>
      <c r="IE152" s="1138"/>
      <c r="IF152" s="1138"/>
      <c r="IG152" s="1138"/>
      <c r="IH152" s="1138"/>
      <c r="II152" s="1138"/>
      <c r="IJ152" s="1138"/>
      <c r="IK152" s="1138"/>
      <c r="IL152" s="1138"/>
      <c r="IM152" s="1138"/>
      <c r="IN152" s="1138"/>
      <c r="IO152" s="1138"/>
      <c r="IP152" s="1138"/>
      <c r="IQ152" s="1138"/>
      <c r="IR152" s="1138"/>
      <c r="IS152" s="1138"/>
      <c r="IT152" s="1138"/>
      <c r="IU152" s="1138"/>
      <c r="IV152" s="1138"/>
    </row>
    <row r="153" spans="1:256">
      <c r="A153" s="1138" t="s">
        <v>304</v>
      </c>
      <c r="B153" s="1138" t="s">
        <v>803</v>
      </c>
      <c r="C153" s="1505">
        <f>C117/C113</f>
        <v>0</v>
      </c>
      <c r="D153" s="1505"/>
      <c r="E153" s="1138"/>
      <c r="F153" s="1138"/>
      <c r="G153" s="1138"/>
      <c r="H153" s="1138"/>
      <c r="I153" s="1138"/>
      <c r="J153" s="1138"/>
      <c r="K153" s="1138"/>
      <c r="L153" s="1138"/>
      <c r="M153" s="1138"/>
      <c r="N153" s="1138"/>
      <c r="O153" s="1138"/>
      <c r="P153" s="1138"/>
      <c r="Q153" s="1138"/>
      <c r="R153" s="1138"/>
      <c r="S153" s="1138"/>
      <c r="T153" s="1138"/>
      <c r="U153" s="1138"/>
      <c r="V153" s="1138"/>
      <c r="W153" s="1138"/>
      <c r="X153" s="1138"/>
      <c r="Y153" s="1138"/>
      <c r="Z153" s="1138"/>
      <c r="AA153" s="1138"/>
      <c r="AB153" s="1138"/>
      <c r="AC153" s="1138"/>
      <c r="AD153" s="1138"/>
      <c r="AE153" s="1138"/>
      <c r="AF153" s="1138"/>
      <c r="AG153" s="1138"/>
      <c r="AH153" s="1138"/>
      <c r="AI153" s="1138"/>
      <c r="AJ153" s="1138"/>
      <c r="AK153" s="1138"/>
      <c r="AL153" s="1138"/>
      <c r="AM153" s="1138"/>
      <c r="AN153" s="1138"/>
      <c r="AO153" s="1138"/>
      <c r="AP153" s="1138"/>
      <c r="AQ153" s="1138"/>
      <c r="AR153" s="1138"/>
      <c r="AS153" s="1138"/>
      <c r="AT153" s="1138"/>
      <c r="AU153" s="1138"/>
      <c r="AV153" s="1138"/>
      <c r="AW153" s="1138"/>
      <c r="AX153" s="1138"/>
      <c r="AY153" s="1138"/>
      <c r="AZ153" s="1138"/>
      <c r="BA153" s="1138"/>
      <c r="BB153" s="1138"/>
      <c r="BC153" s="1138"/>
      <c r="BD153" s="1138"/>
      <c r="BE153" s="1138"/>
      <c r="BF153" s="1138"/>
      <c r="BG153" s="1138"/>
      <c r="BH153" s="1138"/>
      <c r="BI153" s="1138"/>
      <c r="BJ153" s="1138"/>
      <c r="BK153" s="1138"/>
      <c r="BL153" s="1138"/>
      <c r="BM153" s="1138"/>
      <c r="BN153" s="1138"/>
      <c r="BO153" s="1138"/>
      <c r="BP153" s="1138"/>
      <c r="BQ153" s="1138"/>
      <c r="BR153" s="1138"/>
      <c r="BS153" s="1138"/>
      <c r="BT153" s="1138"/>
      <c r="BU153" s="1138"/>
      <c r="BV153" s="1138"/>
      <c r="BW153" s="1138"/>
      <c r="BX153" s="1138"/>
      <c r="BY153" s="1138"/>
      <c r="BZ153" s="1138"/>
      <c r="CA153" s="1138"/>
      <c r="CB153" s="1138"/>
      <c r="CC153" s="1138"/>
      <c r="CD153" s="1138"/>
      <c r="CE153" s="1138"/>
      <c r="CF153" s="1138"/>
      <c r="CG153" s="1138"/>
      <c r="CH153" s="1138"/>
      <c r="CI153" s="1138"/>
      <c r="CJ153" s="1138"/>
      <c r="CK153" s="1138"/>
      <c r="CL153" s="1138"/>
      <c r="CM153" s="1138"/>
      <c r="CN153" s="1138"/>
      <c r="CO153" s="1138"/>
      <c r="CP153" s="1138"/>
      <c r="CQ153" s="1138"/>
      <c r="CR153" s="1138"/>
      <c r="CS153" s="1138"/>
      <c r="CT153" s="1138"/>
      <c r="CU153" s="1138"/>
      <c r="CV153" s="1138"/>
      <c r="CW153" s="1138"/>
      <c r="CX153" s="1138"/>
      <c r="CY153" s="1138"/>
      <c r="CZ153" s="1138"/>
      <c r="DA153" s="1138"/>
      <c r="DB153" s="1138"/>
      <c r="DC153" s="1138"/>
      <c r="DD153" s="1138"/>
      <c r="DE153" s="1138"/>
      <c r="DF153" s="1138"/>
      <c r="DG153" s="1138"/>
      <c r="DH153" s="1138"/>
      <c r="DI153" s="1138"/>
      <c r="DJ153" s="1138"/>
      <c r="DK153" s="1138"/>
      <c r="DL153" s="1138"/>
      <c r="DM153" s="1138"/>
      <c r="DN153" s="1138"/>
      <c r="DO153" s="1138"/>
      <c r="DP153" s="1138"/>
      <c r="DQ153" s="1138"/>
      <c r="DR153" s="1138"/>
      <c r="DS153" s="1138"/>
      <c r="DT153" s="1138"/>
      <c r="DU153" s="1138"/>
      <c r="DV153" s="1138"/>
      <c r="DW153" s="1138"/>
      <c r="DX153" s="1138"/>
      <c r="DY153" s="1138"/>
      <c r="DZ153" s="1138"/>
      <c r="EA153" s="1138"/>
      <c r="EB153" s="1138"/>
      <c r="EC153" s="1138"/>
      <c r="ED153" s="1138"/>
      <c r="EE153" s="1138"/>
      <c r="EF153" s="1138"/>
      <c r="EG153" s="1138"/>
      <c r="EH153" s="1138"/>
      <c r="EI153" s="1138"/>
      <c r="EJ153" s="1138"/>
      <c r="EK153" s="1138"/>
      <c r="EL153" s="1138"/>
      <c r="EM153" s="1138"/>
      <c r="EN153" s="1138"/>
      <c r="EO153" s="1138"/>
      <c r="EP153" s="1138"/>
      <c r="EQ153" s="1138"/>
      <c r="ER153" s="1138"/>
      <c r="ES153" s="1138"/>
      <c r="ET153" s="1138"/>
      <c r="EU153" s="1138"/>
      <c r="EV153" s="1138"/>
      <c r="EW153" s="1138"/>
      <c r="EX153" s="1138"/>
      <c r="EY153" s="1138"/>
      <c r="EZ153" s="1138"/>
      <c r="FA153" s="1138"/>
      <c r="FB153" s="1138"/>
      <c r="FC153" s="1138"/>
      <c r="FD153" s="1138"/>
      <c r="FE153" s="1138"/>
      <c r="FF153" s="1138"/>
      <c r="FG153" s="1138"/>
      <c r="FH153" s="1138"/>
      <c r="FI153" s="1138"/>
      <c r="FJ153" s="1138"/>
      <c r="FK153" s="1138"/>
      <c r="FL153" s="1138"/>
      <c r="FM153" s="1138"/>
      <c r="FN153" s="1138"/>
      <c r="FO153" s="1138"/>
      <c r="FP153" s="1138"/>
      <c r="FQ153" s="1138"/>
      <c r="FR153" s="1138"/>
      <c r="FS153" s="1138"/>
      <c r="FT153" s="1138"/>
      <c r="FU153" s="1138"/>
      <c r="FV153" s="1138"/>
      <c r="FW153" s="1138"/>
      <c r="FX153" s="1138"/>
      <c r="FY153" s="1138"/>
      <c r="FZ153" s="1138"/>
      <c r="GA153" s="1138"/>
      <c r="GB153" s="1138"/>
      <c r="GC153" s="1138"/>
      <c r="GD153" s="1138"/>
      <c r="GE153" s="1138"/>
      <c r="GF153" s="1138"/>
      <c r="GG153" s="1138"/>
      <c r="GH153" s="1138"/>
      <c r="GI153" s="1138"/>
      <c r="GJ153" s="1138"/>
      <c r="GK153" s="1138"/>
      <c r="GL153" s="1138"/>
      <c r="GM153" s="1138"/>
      <c r="GN153" s="1138"/>
      <c r="GO153" s="1138"/>
      <c r="GP153" s="1138"/>
      <c r="GQ153" s="1138"/>
      <c r="GR153" s="1138"/>
      <c r="GS153" s="1138"/>
      <c r="GT153" s="1138"/>
      <c r="GU153" s="1138"/>
      <c r="GV153" s="1138"/>
      <c r="GW153" s="1138"/>
      <c r="GX153" s="1138"/>
      <c r="GY153" s="1138"/>
      <c r="GZ153" s="1138"/>
      <c r="HA153" s="1138"/>
      <c r="HB153" s="1138"/>
      <c r="HC153" s="1138"/>
      <c r="HD153" s="1138"/>
      <c r="HE153" s="1138"/>
      <c r="HF153" s="1138"/>
      <c r="HG153" s="1138"/>
      <c r="HH153" s="1138"/>
      <c r="HI153" s="1138"/>
      <c r="HJ153" s="1138"/>
      <c r="HK153" s="1138"/>
      <c r="HL153" s="1138"/>
      <c r="HM153" s="1138"/>
      <c r="HN153" s="1138"/>
      <c r="HO153" s="1138"/>
      <c r="HP153" s="1138"/>
      <c r="HQ153" s="1138"/>
      <c r="HR153" s="1138"/>
      <c r="HS153" s="1138"/>
      <c r="HT153" s="1138"/>
      <c r="HU153" s="1138"/>
      <c r="HV153" s="1138"/>
      <c r="HW153" s="1138"/>
      <c r="HX153" s="1138"/>
      <c r="HY153" s="1138"/>
      <c r="HZ153" s="1138"/>
      <c r="IA153" s="1138"/>
      <c r="IB153" s="1138"/>
      <c r="IC153" s="1138"/>
      <c r="ID153" s="1138"/>
      <c r="IE153" s="1138"/>
      <c r="IF153" s="1138"/>
      <c r="IG153" s="1138"/>
      <c r="IH153" s="1138"/>
      <c r="II153" s="1138"/>
      <c r="IJ153" s="1138"/>
      <c r="IK153" s="1138"/>
      <c r="IL153" s="1138"/>
      <c r="IM153" s="1138"/>
      <c r="IN153" s="1138"/>
      <c r="IO153" s="1138"/>
      <c r="IP153" s="1138"/>
      <c r="IQ153" s="1138"/>
      <c r="IR153" s="1138"/>
      <c r="IS153" s="1138"/>
      <c r="IT153" s="1138"/>
      <c r="IU153" s="1138"/>
      <c r="IV153" s="1138"/>
    </row>
    <row r="154" spans="1:256">
      <c r="A154" s="1138"/>
      <c r="B154" s="1138"/>
      <c r="C154" s="1505"/>
      <c r="D154" s="1505"/>
      <c r="E154" s="1138"/>
      <c r="F154" s="1138"/>
      <c r="G154" s="1138"/>
      <c r="H154" s="1138"/>
      <c r="I154" s="1138"/>
      <c r="J154" s="1138"/>
      <c r="K154" s="1138"/>
      <c r="L154" s="1138"/>
      <c r="M154" s="1138"/>
      <c r="N154" s="1138"/>
      <c r="O154" s="1138"/>
      <c r="P154" s="1138"/>
      <c r="Q154" s="1138"/>
      <c r="R154" s="1138"/>
      <c r="S154" s="1138"/>
      <c r="T154" s="1138"/>
      <c r="U154" s="1138"/>
      <c r="V154" s="1138"/>
      <c r="W154" s="1138"/>
      <c r="X154" s="1138"/>
      <c r="Y154" s="1138"/>
      <c r="Z154" s="1138"/>
      <c r="AA154" s="1138"/>
      <c r="AB154" s="1138"/>
      <c r="AC154" s="1138"/>
      <c r="AD154" s="1138"/>
      <c r="AE154" s="1138"/>
      <c r="AF154" s="1138"/>
      <c r="AG154" s="1138"/>
      <c r="AH154" s="1138"/>
      <c r="AI154" s="1138"/>
      <c r="AJ154" s="1138"/>
      <c r="AK154" s="1138"/>
      <c r="AL154" s="1138"/>
      <c r="AM154" s="1138"/>
      <c r="AN154" s="1138"/>
      <c r="AO154" s="1138"/>
      <c r="AP154" s="1138"/>
      <c r="AQ154" s="1138"/>
      <c r="AR154" s="1138"/>
      <c r="AS154" s="1138"/>
      <c r="AT154" s="1138"/>
      <c r="AU154" s="1138"/>
      <c r="AV154" s="1138"/>
      <c r="AW154" s="1138"/>
      <c r="AX154" s="1138"/>
      <c r="AY154" s="1138"/>
      <c r="AZ154" s="1138"/>
      <c r="BA154" s="1138"/>
      <c r="BB154" s="1138"/>
      <c r="BC154" s="1138"/>
      <c r="BD154" s="1138"/>
      <c r="BE154" s="1138"/>
      <c r="BF154" s="1138"/>
      <c r="BG154" s="1138"/>
      <c r="BH154" s="1138"/>
      <c r="BI154" s="1138"/>
      <c r="BJ154" s="1138"/>
      <c r="BK154" s="1138"/>
      <c r="BL154" s="1138"/>
      <c r="BM154" s="1138"/>
      <c r="BN154" s="1138"/>
      <c r="BO154" s="1138"/>
      <c r="BP154" s="1138"/>
      <c r="BQ154" s="1138"/>
      <c r="BR154" s="1138"/>
      <c r="BS154" s="1138"/>
      <c r="BT154" s="1138"/>
      <c r="BU154" s="1138"/>
      <c r="BV154" s="1138"/>
      <c r="BW154" s="1138"/>
      <c r="BX154" s="1138"/>
      <c r="BY154" s="1138"/>
      <c r="BZ154" s="1138"/>
      <c r="CA154" s="1138"/>
      <c r="CB154" s="1138"/>
      <c r="CC154" s="1138"/>
      <c r="CD154" s="1138"/>
      <c r="CE154" s="1138"/>
      <c r="CF154" s="1138"/>
      <c r="CG154" s="1138"/>
      <c r="CH154" s="1138"/>
      <c r="CI154" s="1138"/>
      <c r="CJ154" s="1138"/>
      <c r="CK154" s="1138"/>
      <c r="CL154" s="1138"/>
      <c r="CM154" s="1138"/>
      <c r="CN154" s="1138"/>
      <c r="CO154" s="1138"/>
      <c r="CP154" s="1138"/>
      <c r="CQ154" s="1138"/>
      <c r="CR154" s="1138"/>
      <c r="CS154" s="1138"/>
      <c r="CT154" s="1138"/>
      <c r="CU154" s="1138"/>
      <c r="CV154" s="1138"/>
      <c r="CW154" s="1138"/>
      <c r="CX154" s="1138"/>
      <c r="CY154" s="1138"/>
      <c r="CZ154" s="1138"/>
      <c r="DA154" s="1138"/>
      <c r="DB154" s="1138"/>
      <c r="DC154" s="1138"/>
      <c r="DD154" s="1138"/>
      <c r="DE154" s="1138"/>
      <c r="DF154" s="1138"/>
      <c r="DG154" s="1138"/>
      <c r="DH154" s="1138"/>
      <c r="DI154" s="1138"/>
      <c r="DJ154" s="1138"/>
      <c r="DK154" s="1138"/>
      <c r="DL154" s="1138"/>
      <c r="DM154" s="1138"/>
      <c r="DN154" s="1138"/>
      <c r="DO154" s="1138"/>
      <c r="DP154" s="1138"/>
      <c r="DQ154" s="1138"/>
      <c r="DR154" s="1138"/>
      <c r="DS154" s="1138"/>
      <c r="DT154" s="1138"/>
      <c r="DU154" s="1138"/>
      <c r="DV154" s="1138"/>
      <c r="DW154" s="1138"/>
      <c r="DX154" s="1138"/>
      <c r="DY154" s="1138"/>
      <c r="DZ154" s="1138"/>
      <c r="EA154" s="1138"/>
      <c r="EB154" s="1138"/>
      <c r="EC154" s="1138"/>
      <c r="ED154" s="1138"/>
      <c r="EE154" s="1138"/>
      <c r="EF154" s="1138"/>
      <c r="EG154" s="1138"/>
      <c r="EH154" s="1138"/>
      <c r="EI154" s="1138"/>
      <c r="EJ154" s="1138"/>
      <c r="EK154" s="1138"/>
      <c r="EL154" s="1138"/>
      <c r="EM154" s="1138"/>
      <c r="EN154" s="1138"/>
      <c r="EO154" s="1138"/>
      <c r="EP154" s="1138"/>
      <c r="EQ154" s="1138"/>
      <c r="ER154" s="1138"/>
      <c r="ES154" s="1138"/>
      <c r="ET154" s="1138"/>
      <c r="EU154" s="1138"/>
      <c r="EV154" s="1138"/>
      <c r="EW154" s="1138"/>
      <c r="EX154" s="1138"/>
      <c r="EY154" s="1138"/>
      <c r="EZ154" s="1138"/>
      <c r="FA154" s="1138"/>
      <c r="FB154" s="1138"/>
      <c r="FC154" s="1138"/>
      <c r="FD154" s="1138"/>
      <c r="FE154" s="1138"/>
      <c r="FF154" s="1138"/>
      <c r="FG154" s="1138"/>
      <c r="FH154" s="1138"/>
      <c r="FI154" s="1138"/>
      <c r="FJ154" s="1138"/>
      <c r="FK154" s="1138"/>
      <c r="FL154" s="1138"/>
      <c r="FM154" s="1138"/>
      <c r="FN154" s="1138"/>
      <c r="FO154" s="1138"/>
      <c r="FP154" s="1138"/>
      <c r="FQ154" s="1138"/>
      <c r="FR154" s="1138"/>
      <c r="FS154" s="1138"/>
      <c r="FT154" s="1138"/>
      <c r="FU154" s="1138"/>
      <c r="FV154" s="1138"/>
      <c r="FW154" s="1138"/>
      <c r="FX154" s="1138"/>
      <c r="FY154" s="1138"/>
      <c r="FZ154" s="1138"/>
      <c r="GA154" s="1138"/>
      <c r="GB154" s="1138"/>
      <c r="GC154" s="1138"/>
      <c r="GD154" s="1138"/>
      <c r="GE154" s="1138"/>
      <c r="GF154" s="1138"/>
      <c r="GG154" s="1138"/>
      <c r="GH154" s="1138"/>
      <c r="GI154" s="1138"/>
      <c r="GJ154" s="1138"/>
      <c r="GK154" s="1138"/>
      <c r="GL154" s="1138"/>
      <c r="GM154" s="1138"/>
      <c r="GN154" s="1138"/>
      <c r="GO154" s="1138"/>
      <c r="GP154" s="1138"/>
      <c r="GQ154" s="1138"/>
      <c r="GR154" s="1138"/>
      <c r="GS154" s="1138"/>
      <c r="GT154" s="1138"/>
      <c r="GU154" s="1138"/>
      <c r="GV154" s="1138"/>
      <c r="GW154" s="1138"/>
      <c r="GX154" s="1138"/>
      <c r="GY154" s="1138"/>
      <c r="GZ154" s="1138"/>
      <c r="HA154" s="1138"/>
      <c r="HB154" s="1138"/>
      <c r="HC154" s="1138"/>
      <c r="HD154" s="1138"/>
      <c r="HE154" s="1138"/>
      <c r="HF154" s="1138"/>
      <c r="HG154" s="1138"/>
      <c r="HH154" s="1138"/>
      <c r="HI154" s="1138"/>
      <c r="HJ154" s="1138"/>
      <c r="HK154" s="1138"/>
      <c r="HL154" s="1138"/>
      <c r="HM154" s="1138"/>
      <c r="HN154" s="1138"/>
      <c r="HO154" s="1138"/>
      <c r="HP154" s="1138"/>
      <c r="HQ154" s="1138"/>
      <c r="HR154" s="1138"/>
      <c r="HS154" s="1138"/>
      <c r="HT154" s="1138"/>
      <c r="HU154" s="1138"/>
      <c r="HV154" s="1138"/>
      <c r="HW154" s="1138"/>
      <c r="HX154" s="1138"/>
      <c r="HY154" s="1138"/>
      <c r="HZ154" s="1138"/>
      <c r="IA154" s="1138"/>
      <c r="IB154" s="1138"/>
      <c r="IC154" s="1138"/>
      <c r="ID154" s="1138"/>
      <c r="IE154" s="1138"/>
      <c r="IF154" s="1138"/>
      <c r="IG154" s="1138"/>
      <c r="IH154" s="1138"/>
      <c r="II154" s="1138"/>
      <c r="IJ154" s="1138"/>
      <c r="IK154" s="1138"/>
      <c r="IL154" s="1138"/>
      <c r="IM154" s="1138"/>
      <c r="IN154" s="1138"/>
      <c r="IO154" s="1138"/>
      <c r="IP154" s="1138"/>
      <c r="IQ154" s="1138"/>
      <c r="IR154" s="1138"/>
      <c r="IS154" s="1138"/>
      <c r="IT154" s="1138"/>
      <c r="IU154" s="1138"/>
      <c r="IV154" s="1138"/>
    </row>
    <row r="155" spans="1:256">
      <c r="A155" s="1138" t="s">
        <v>305</v>
      </c>
      <c r="B155" s="1138" t="s">
        <v>803</v>
      </c>
      <c r="C155" s="1505">
        <f>C119/C113</f>
        <v>10.896107803805968</v>
      </c>
      <c r="D155" s="1505"/>
      <c r="E155" s="1138"/>
      <c r="F155" s="1138"/>
      <c r="G155" s="1138"/>
      <c r="H155" s="1138"/>
      <c r="I155" s="1138"/>
      <c r="J155" s="1138"/>
      <c r="K155" s="1138"/>
      <c r="L155" s="1138"/>
      <c r="M155" s="1138"/>
      <c r="N155" s="1138"/>
      <c r="O155" s="1138"/>
      <c r="P155" s="1138"/>
      <c r="Q155" s="1138"/>
      <c r="R155" s="1138"/>
      <c r="S155" s="1138"/>
      <c r="T155" s="1138"/>
      <c r="U155" s="1138"/>
      <c r="V155" s="1138"/>
      <c r="W155" s="1138"/>
      <c r="X155" s="1138"/>
      <c r="Y155" s="1138"/>
      <c r="Z155" s="1138"/>
      <c r="AA155" s="1138"/>
      <c r="AB155" s="1138"/>
      <c r="AC155" s="1138"/>
      <c r="AD155" s="1138"/>
      <c r="AE155" s="1138"/>
      <c r="AF155" s="1138"/>
      <c r="AG155" s="1138"/>
      <c r="AH155" s="1138"/>
      <c r="AI155" s="1138"/>
      <c r="AJ155" s="1138"/>
      <c r="AK155" s="1138"/>
      <c r="AL155" s="1138"/>
      <c r="AM155" s="1138"/>
      <c r="AN155" s="1138"/>
      <c r="AO155" s="1138"/>
      <c r="AP155" s="1138"/>
      <c r="AQ155" s="1138"/>
      <c r="AR155" s="1138"/>
      <c r="AS155" s="1138"/>
      <c r="AT155" s="1138"/>
      <c r="AU155" s="1138"/>
      <c r="AV155" s="1138"/>
      <c r="AW155" s="1138"/>
      <c r="AX155" s="1138"/>
      <c r="AY155" s="1138"/>
      <c r="AZ155" s="1138"/>
      <c r="BA155" s="1138"/>
      <c r="BB155" s="1138"/>
      <c r="BC155" s="1138"/>
      <c r="BD155" s="1138"/>
      <c r="BE155" s="1138"/>
      <c r="BF155" s="1138"/>
      <c r="BG155" s="1138"/>
      <c r="BH155" s="1138"/>
      <c r="BI155" s="1138"/>
      <c r="BJ155" s="1138"/>
      <c r="BK155" s="1138"/>
      <c r="BL155" s="1138"/>
      <c r="BM155" s="1138"/>
      <c r="BN155" s="1138"/>
      <c r="BO155" s="1138"/>
      <c r="BP155" s="1138"/>
      <c r="BQ155" s="1138"/>
      <c r="BR155" s="1138"/>
      <c r="BS155" s="1138"/>
      <c r="BT155" s="1138"/>
      <c r="BU155" s="1138"/>
      <c r="BV155" s="1138"/>
      <c r="BW155" s="1138"/>
      <c r="BX155" s="1138"/>
      <c r="BY155" s="1138"/>
      <c r="BZ155" s="1138"/>
      <c r="CA155" s="1138"/>
      <c r="CB155" s="1138"/>
      <c r="CC155" s="1138"/>
      <c r="CD155" s="1138"/>
      <c r="CE155" s="1138"/>
      <c r="CF155" s="1138"/>
      <c r="CG155" s="1138"/>
      <c r="CH155" s="1138"/>
      <c r="CI155" s="1138"/>
      <c r="CJ155" s="1138"/>
      <c r="CK155" s="1138"/>
      <c r="CL155" s="1138"/>
      <c r="CM155" s="1138"/>
      <c r="CN155" s="1138"/>
      <c r="CO155" s="1138"/>
      <c r="CP155" s="1138"/>
      <c r="CQ155" s="1138"/>
      <c r="CR155" s="1138"/>
      <c r="CS155" s="1138"/>
      <c r="CT155" s="1138"/>
      <c r="CU155" s="1138"/>
      <c r="CV155" s="1138"/>
      <c r="CW155" s="1138"/>
      <c r="CX155" s="1138"/>
      <c r="CY155" s="1138"/>
      <c r="CZ155" s="1138"/>
      <c r="DA155" s="1138"/>
      <c r="DB155" s="1138"/>
      <c r="DC155" s="1138"/>
      <c r="DD155" s="1138"/>
      <c r="DE155" s="1138"/>
      <c r="DF155" s="1138"/>
      <c r="DG155" s="1138"/>
      <c r="DH155" s="1138"/>
      <c r="DI155" s="1138"/>
      <c r="DJ155" s="1138"/>
      <c r="DK155" s="1138"/>
      <c r="DL155" s="1138"/>
      <c r="DM155" s="1138"/>
      <c r="DN155" s="1138"/>
      <c r="DO155" s="1138"/>
      <c r="DP155" s="1138"/>
      <c r="DQ155" s="1138"/>
      <c r="DR155" s="1138"/>
      <c r="DS155" s="1138"/>
      <c r="DT155" s="1138"/>
      <c r="DU155" s="1138"/>
      <c r="DV155" s="1138"/>
      <c r="DW155" s="1138"/>
      <c r="DX155" s="1138"/>
      <c r="DY155" s="1138"/>
      <c r="DZ155" s="1138"/>
      <c r="EA155" s="1138"/>
      <c r="EB155" s="1138"/>
      <c r="EC155" s="1138"/>
      <c r="ED155" s="1138"/>
      <c r="EE155" s="1138"/>
      <c r="EF155" s="1138"/>
      <c r="EG155" s="1138"/>
      <c r="EH155" s="1138"/>
      <c r="EI155" s="1138"/>
      <c r="EJ155" s="1138"/>
      <c r="EK155" s="1138"/>
      <c r="EL155" s="1138"/>
      <c r="EM155" s="1138"/>
      <c r="EN155" s="1138"/>
      <c r="EO155" s="1138"/>
      <c r="EP155" s="1138"/>
      <c r="EQ155" s="1138"/>
      <c r="ER155" s="1138"/>
      <c r="ES155" s="1138"/>
      <c r="ET155" s="1138"/>
      <c r="EU155" s="1138"/>
      <c r="EV155" s="1138"/>
      <c r="EW155" s="1138"/>
      <c r="EX155" s="1138"/>
      <c r="EY155" s="1138"/>
      <c r="EZ155" s="1138"/>
      <c r="FA155" s="1138"/>
      <c r="FB155" s="1138"/>
      <c r="FC155" s="1138"/>
      <c r="FD155" s="1138"/>
      <c r="FE155" s="1138"/>
      <c r="FF155" s="1138"/>
      <c r="FG155" s="1138"/>
      <c r="FH155" s="1138"/>
      <c r="FI155" s="1138"/>
      <c r="FJ155" s="1138"/>
      <c r="FK155" s="1138"/>
      <c r="FL155" s="1138"/>
      <c r="FM155" s="1138"/>
      <c r="FN155" s="1138"/>
      <c r="FO155" s="1138"/>
      <c r="FP155" s="1138"/>
      <c r="FQ155" s="1138"/>
      <c r="FR155" s="1138"/>
      <c r="FS155" s="1138"/>
      <c r="FT155" s="1138"/>
      <c r="FU155" s="1138"/>
      <c r="FV155" s="1138"/>
      <c r="FW155" s="1138"/>
      <c r="FX155" s="1138"/>
      <c r="FY155" s="1138"/>
      <c r="FZ155" s="1138"/>
      <c r="GA155" s="1138"/>
      <c r="GB155" s="1138"/>
      <c r="GC155" s="1138"/>
      <c r="GD155" s="1138"/>
      <c r="GE155" s="1138"/>
      <c r="GF155" s="1138"/>
      <c r="GG155" s="1138"/>
      <c r="GH155" s="1138"/>
      <c r="GI155" s="1138"/>
      <c r="GJ155" s="1138"/>
      <c r="GK155" s="1138"/>
      <c r="GL155" s="1138"/>
      <c r="GM155" s="1138"/>
      <c r="GN155" s="1138"/>
      <c r="GO155" s="1138"/>
      <c r="GP155" s="1138"/>
      <c r="GQ155" s="1138"/>
      <c r="GR155" s="1138"/>
      <c r="GS155" s="1138"/>
      <c r="GT155" s="1138"/>
      <c r="GU155" s="1138"/>
      <c r="GV155" s="1138"/>
      <c r="GW155" s="1138"/>
      <c r="GX155" s="1138"/>
      <c r="GY155" s="1138"/>
      <c r="GZ155" s="1138"/>
      <c r="HA155" s="1138"/>
      <c r="HB155" s="1138"/>
      <c r="HC155" s="1138"/>
      <c r="HD155" s="1138"/>
      <c r="HE155" s="1138"/>
      <c r="HF155" s="1138"/>
      <c r="HG155" s="1138"/>
      <c r="HH155" s="1138"/>
      <c r="HI155" s="1138"/>
      <c r="HJ155" s="1138"/>
      <c r="HK155" s="1138"/>
      <c r="HL155" s="1138"/>
      <c r="HM155" s="1138"/>
      <c r="HN155" s="1138"/>
      <c r="HO155" s="1138"/>
      <c r="HP155" s="1138"/>
      <c r="HQ155" s="1138"/>
      <c r="HR155" s="1138"/>
      <c r="HS155" s="1138"/>
      <c r="HT155" s="1138"/>
      <c r="HU155" s="1138"/>
      <c r="HV155" s="1138"/>
      <c r="HW155" s="1138"/>
      <c r="HX155" s="1138"/>
      <c r="HY155" s="1138"/>
      <c r="HZ155" s="1138"/>
      <c r="IA155" s="1138"/>
      <c r="IB155" s="1138"/>
      <c r="IC155" s="1138"/>
      <c r="ID155" s="1138"/>
      <c r="IE155" s="1138"/>
      <c r="IF155" s="1138"/>
      <c r="IG155" s="1138"/>
      <c r="IH155" s="1138"/>
      <c r="II155" s="1138"/>
      <c r="IJ155" s="1138"/>
      <c r="IK155" s="1138"/>
      <c r="IL155" s="1138"/>
      <c r="IM155" s="1138"/>
      <c r="IN155" s="1138"/>
      <c r="IO155" s="1138"/>
      <c r="IP155" s="1138"/>
      <c r="IQ155" s="1138"/>
      <c r="IR155" s="1138"/>
      <c r="IS155" s="1138"/>
      <c r="IT155" s="1138"/>
      <c r="IU155" s="1138"/>
      <c r="IV155" s="1138"/>
    </row>
    <row r="156" spans="1:256">
      <c r="A156" s="1138"/>
      <c r="B156" s="1138"/>
      <c r="C156" s="1505"/>
      <c r="D156" s="1505"/>
      <c r="E156" s="1138"/>
      <c r="F156" s="1138"/>
      <c r="G156" s="1138"/>
      <c r="H156" s="1138"/>
      <c r="I156" s="1138"/>
      <c r="J156" s="1138"/>
      <c r="K156" s="1138"/>
      <c r="L156" s="1138"/>
      <c r="M156" s="1138"/>
      <c r="N156" s="1138"/>
      <c r="O156" s="1138"/>
      <c r="P156" s="1138"/>
      <c r="Q156" s="1138"/>
      <c r="R156" s="1138"/>
      <c r="S156" s="1138"/>
      <c r="T156" s="1138"/>
      <c r="U156" s="1138"/>
      <c r="V156" s="1138"/>
      <c r="W156" s="1138"/>
      <c r="X156" s="1138"/>
      <c r="Y156" s="1138"/>
      <c r="Z156" s="1138"/>
      <c r="AA156" s="1138"/>
      <c r="AB156" s="1138"/>
      <c r="AC156" s="1138"/>
      <c r="AD156" s="1138"/>
      <c r="AE156" s="1138"/>
      <c r="AF156" s="1138"/>
      <c r="AG156" s="1138"/>
      <c r="AH156" s="1138"/>
      <c r="AI156" s="1138"/>
      <c r="AJ156" s="1138"/>
      <c r="AK156" s="1138"/>
      <c r="AL156" s="1138"/>
      <c r="AM156" s="1138"/>
      <c r="AN156" s="1138"/>
      <c r="AO156" s="1138"/>
      <c r="AP156" s="1138"/>
      <c r="AQ156" s="1138"/>
      <c r="AR156" s="1138"/>
      <c r="AS156" s="1138"/>
      <c r="AT156" s="1138"/>
      <c r="AU156" s="1138"/>
      <c r="AV156" s="1138"/>
      <c r="AW156" s="1138"/>
      <c r="AX156" s="1138"/>
      <c r="AY156" s="1138"/>
      <c r="AZ156" s="1138"/>
      <c r="BA156" s="1138"/>
      <c r="BB156" s="1138"/>
      <c r="BC156" s="1138"/>
      <c r="BD156" s="1138"/>
      <c r="BE156" s="1138"/>
      <c r="BF156" s="1138"/>
      <c r="BG156" s="1138"/>
      <c r="BH156" s="1138"/>
      <c r="BI156" s="1138"/>
      <c r="BJ156" s="1138"/>
      <c r="BK156" s="1138"/>
      <c r="BL156" s="1138"/>
      <c r="BM156" s="1138"/>
      <c r="BN156" s="1138"/>
      <c r="BO156" s="1138"/>
      <c r="BP156" s="1138"/>
      <c r="BQ156" s="1138"/>
      <c r="BR156" s="1138"/>
      <c r="BS156" s="1138"/>
      <c r="BT156" s="1138"/>
      <c r="BU156" s="1138"/>
      <c r="BV156" s="1138"/>
      <c r="BW156" s="1138"/>
      <c r="BX156" s="1138"/>
      <c r="BY156" s="1138"/>
      <c r="BZ156" s="1138"/>
      <c r="CA156" s="1138"/>
      <c r="CB156" s="1138"/>
      <c r="CC156" s="1138"/>
      <c r="CD156" s="1138"/>
      <c r="CE156" s="1138"/>
      <c r="CF156" s="1138"/>
      <c r="CG156" s="1138"/>
      <c r="CH156" s="1138"/>
      <c r="CI156" s="1138"/>
      <c r="CJ156" s="1138"/>
      <c r="CK156" s="1138"/>
      <c r="CL156" s="1138"/>
      <c r="CM156" s="1138"/>
      <c r="CN156" s="1138"/>
      <c r="CO156" s="1138"/>
      <c r="CP156" s="1138"/>
      <c r="CQ156" s="1138"/>
      <c r="CR156" s="1138"/>
      <c r="CS156" s="1138"/>
      <c r="CT156" s="1138"/>
      <c r="CU156" s="1138"/>
      <c r="CV156" s="1138"/>
      <c r="CW156" s="1138"/>
      <c r="CX156" s="1138"/>
      <c r="CY156" s="1138"/>
      <c r="CZ156" s="1138"/>
      <c r="DA156" s="1138"/>
      <c r="DB156" s="1138"/>
      <c r="DC156" s="1138"/>
      <c r="DD156" s="1138"/>
      <c r="DE156" s="1138"/>
      <c r="DF156" s="1138"/>
      <c r="DG156" s="1138"/>
      <c r="DH156" s="1138"/>
      <c r="DI156" s="1138"/>
      <c r="DJ156" s="1138"/>
      <c r="DK156" s="1138"/>
      <c r="DL156" s="1138"/>
      <c r="DM156" s="1138"/>
      <c r="DN156" s="1138"/>
      <c r="DO156" s="1138"/>
      <c r="DP156" s="1138"/>
      <c r="DQ156" s="1138"/>
      <c r="DR156" s="1138"/>
      <c r="DS156" s="1138"/>
      <c r="DT156" s="1138"/>
      <c r="DU156" s="1138"/>
      <c r="DV156" s="1138"/>
      <c r="DW156" s="1138"/>
      <c r="DX156" s="1138"/>
      <c r="DY156" s="1138"/>
      <c r="DZ156" s="1138"/>
      <c r="EA156" s="1138"/>
      <c r="EB156" s="1138"/>
      <c r="EC156" s="1138"/>
      <c r="ED156" s="1138"/>
      <c r="EE156" s="1138"/>
      <c r="EF156" s="1138"/>
      <c r="EG156" s="1138"/>
      <c r="EH156" s="1138"/>
      <c r="EI156" s="1138"/>
      <c r="EJ156" s="1138"/>
      <c r="EK156" s="1138"/>
      <c r="EL156" s="1138"/>
      <c r="EM156" s="1138"/>
      <c r="EN156" s="1138"/>
      <c r="EO156" s="1138"/>
      <c r="EP156" s="1138"/>
      <c r="EQ156" s="1138"/>
      <c r="ER156" s="1138"/>
      <c r="ES156" s="1138"/>
      <c r="ET156" s="1138"/>
      <c r="EU156" s="1138"/>
      <c r="EV156" s="1138"/>
      <c r="EW156" s="1138"/>
      <c r="EX156" s="1138"/>
      <c r="EY156" s="1138"/>
      <c r="EZ156" s="1138"/>
      <c r="FA156" s="1138"/>
      <c r="FB156" s="1138"/>
      <c r="FC156" s="1138"/>
      <c r="FD156" s="1138"/>
      <c r="FE156" s="1138"/>
      <c r="FF156" s="1138"/>
      <c r="FG156" s="1138"/>
      <c r="FH156" s="1138"/>
      <c r="FI156" s="1138"/>
      <c r="FJ156" s="1138"/>
      <c r="FK156" s="1138"/>
      <c r="FL156" s="1138"/>
      <c r="FM156" s="1138"/>
      <c r="FN156" s="1138"/>
      <c r="FO156" s="1138"/>
      <c r="FP156" s="1138"/>
      <c r="FQ156" s="1138"/>
      <c r="FR156" s="1138"/>
      <c r="FS156" s="1138"/>
      <c r="FT156" s="1138"/>
      <c r="FU156" s="1138"/>
      <c r="FV156" s="1138"/>
      <c r="FW156" s="1138"/>
      <c r="FX156" s="1138"/>
      <c r="FY156" s="1138"/>
      <c r="FZ156" s="1138"/>
      <c r="GA156" s="1138"/>
      <c r="GB156" s="1138"/>
      <c r="GC156" s="1138"/>
      <c r="GD156" s="1138"/>
      <c r="GE156" s="1138"/>
      <c r="GF156" s="1138"/>
      <c r="GG156" s="1138"/>
      <c r="GH156" s="1138"/>
      <c r="GI156" s="1138"/>
      <c r="GJ156" s="1138"/>
      <c r="GK156" s="1138"/>
      <c r="GL156" s="1138"/>
      <c r="GM156" s="1138"/>
      <c r="GN156" s="1138"/>
      <c r="GO156" s="1138"/>
      <c r="GP156" s="1138"/>
      <c r="GQ156" s="1138"/>
      <c r="GR156" s="1138"/>
      <c r="GS156" s="1138"/>
      <c r="GT156" s="1138"/>
      <c r="GU156" s="1138"/>
      <c r="GV156" s="1138"/>
      <c r="GW156" s="1138"/>
      <c r="GX156" s="1138"/>
      <c r="GY156" s="1138"/>
      <c r="GZ156" s="1138"/>
      <c r="HA156" s="1138"/>
      <c r="HB156" s="1138"/>
      <c r="HC156" s="1138"/>
      <c r="HD156" s="1138"/>
      <c r="HE156" s="1138"/>
      <c r="HF156" s="1138"/>
      <c r="HG156" s="1138"/>
      <c r="HH156" s="1138"/>
      <c r="HI156" s="1138"/>
      <c r="HJ156" s="1138"/>
      <c r="HK156" s="1138"/>
      <c r="HL156" s="1138"/>
      <c r="HM156" s="1138"/>
      <c r="HN156" s="1138"/>
      <c r="HO156" s="1138"/>
      <c r="HP156" s="1138"/>
      <c r="HQ156" s="1138"/>
      <c r="HR156" s="1138"/>
      <c r="HS156" s="1138"/>
      <c r="HT156" s="1138"/>
      <c r="HU156" s="1138"/>
      <c r="HV156" s="1138"/>
      <c r="HW156" s="1138"/>
      <c r="HX156" s="1138"/>
      <c r="HY156" s="1138"/>
      <c r="HZ156" s="1138"/>
      <c r="IA156" s="1138"/>
      <c r="IB156" s="1138"/>
      <c r="IC156" s="1138"/>
      <c r="ID156" s="1138"/>
      <c r="IE156" s="1138"/>
      <c r="IF156" s="1138"/>
      <c r="IG156" s="1138"/>
      <c r="IH156" s="1138"/>
      <c r="II156" s="1138"/>
      <c r="IJ156" s="1138"/>
      <c r="IK156" s="1138"/>
      <c r="IL156" s="1138"/>
      <c r="IM156" s="1138"/>
      <c r="IN156" s="1138"/>
      <c r="IO156" s="1138"/>
      <c r="IP156" s="1138"/>
      <c r="IQ156" s="1138"/>
      <c r="IR156" s="1138"/>
      <c r="IS156" s="1138"/>
      <c r="IT156" s="1138"/>
      <c r="IU156" s="1138"/>
      <c r="IV156" s="1138"/>
    </row>
    <row r="157" spans="1:256">
      <c r="A157" s="1138" t="s">
        <v>306</v>
      </c>
      <c r="B157" s="1138" t="s">
        <v>803</v>
      </c>
      <c r="C157" s="1505">
        <f>C121/C113</f>
        <v>-3.6610380115035266</v>
      </c>
      <c r="D157" s="1505"/>
      <c r="E157" s="1138"/>
      <c r="F157" s="1138"/>
      <c r="G157" s="1138"/>
      <c r="H157" s="1138"/>
      <c r="I157" s="1138"/>
      <c r="J157" s="1138"/>
      <c r="K157" s="1138"/>
      <c r="L157" s="1138"/>
      <c r="M157" s="1138"/>
      <c r="N157" s="1138"/>
      <c r="O157" s="1138"/>
      <c r="P157" s="1138"/>
      <c r="Q157" s="1138"/>
      <c r="R157" s="1138"/>
      <c r="S157" s="1138"/>
      <c r="T157" s="1138"/>
      <c r="U157" s="1138"/>
      <c r="V157" s="1138"/>
      <c r="W157" s="1138"/>
      <c r="X157" s="1138"/>
      <c r="Y157" s="1138"/>
      <c r="Z157" s="1138"/>
      <c r="AA157" s="1138"/>
      <c r="AB157" s="1138"/>
      <c r="AC157" s="1138"/>
      <c r="AD157" s="1138"/>
      <c r="AE157" s="1138"/>
      <c r="AF157" s="1138"/>
      <c r="AG157" s="1138"/>
      <c r="AH157" s="1138"/>
      <c r="AI157" s="1138"/>
      <c r="AJ157" s="1138"/>
      <c r="AK157" s="1138"/>
      <c r="AL157" s="1138"/>
      <c r="AM157" s="1138"/>
      <c r="AN157" s="1138"/>
      <c r="AO157" s="1138"/>
      <c r="AP157" s="1138"/>
      <c r="AQ157" s="1138"/>
      <c r="AR157" s="1138"/>
      <c r="AS157" s="1138"/>
      <c r="AT157" s="1138"/>
      <c r="AU157" s="1138"/>
      <c r="AV157" s="1138"/>
      <c r="AW157" s="1138"/>
      <c r="AX157" s="1138"/>
      <c r="AY157" s="1138"/>
      <c r="AZ157" s="1138"/>
      <c r="BA157" s="1138"/>
      <c r="BB157" s="1138"/>
      <c r="BC157" s="1138"/>
      <c r="BD157" s="1138"/>
      <c r="BE157" s="1138"/>
      <c r="BF157" s="1138"/>
      <c r="BG157" s="1138"/>
      <c r="BH157" s="1138"/>
      <c r="BI157" s="1138"/>
      <c r="BJ157" s="1138"/>
      <c r="BK157" s="1138"/>
      <c r="BL157" s="1138"/>
      <c r="BM157" s="1138"/>
      <c r="BN157" s="1138"/>
      <c r="BO157" s="1138"/>
      <c r="BP157" s="1138"/>
      <c r="BQ157" s="1138"/>
      <c r="BR157" s="1138"/>
      <c r="BS157" s="1138"/>
      <c r="BT157" s="1138"/>
      <c r="BU157" s="1138"/>
      <c r="BV157" s="1138"/>
      <c r="BW157" s="1138"/>
      <c r="BX157" s="1138"/>
      <c r="BY157" s="1138"/>
      <c r="BZ157" s="1138"/>
      <c r="CA157" s="1138"/>
      <c r="CB157" s="1138"/>
      <c r="CC157" s="1138"/>
      <c r="CD157" s="1138"/>
      <c r="CE157" s="1138"/>
      <c r="CF157" s="1138"/>
      <c r="CG157" s="1138"/>
      <c r="CH157" s="1138"/>
      <c r="CI157" s="1138"/>
      <c r="CJ157" s="1138"/>
      <c r="CK157" s="1138"/>
      <c r="CL157" s="1138"/>
      <c r="CM157" s="1138"/>
      <c r="CN157" s="1138"/>
      <c r="CO157" s="1138"/>
      <c r="CP157" s="1138"/>
      <c r="CQ157" s="1138"/>
      <c r="CR157" s="1138"/>
      <c r="CS157" s="1138"/>
      <c r="CT157" s="1138"/>
      <c r="CU157" s="1138"/>
      <c r="CV157" s="1138"/>
      <c r="CW157" s="1138"/>
      <c r="CX157" s="1138"/>
      <c r="CY157" s="1138"/>
      <c r="CZ157" s="1138"/>
      <c r="DA157" s="1138"/>
      <c r="DB157" s="1138"/>
      <c r="DC157" s="1138"/>
      <c r="DD157" s="1138"/>
      <c r="DE157" s="1138"/>
      <c r="DF157" s="1138"/>
      <c r="DG157" s="1138"/>
      <c r="DH157" s="1138"/>
      <c r="DI157" s="1138"/>
      <c r="DJ157" s="1138"/>
      <c r="DK157" s="1138"/>
      <c r="DL157" s="1138"/>
      <c r="DM157" s="1138"/>
      <c r="DN157" s="1138"/>
      <c r="DO157" s="1138"/>
      <c r="DP157" s="1138"/>
      <c r="DQ157" s="1138"/>
      <c r="DR157" s="1138"/>
      <c r="DS157" s="1138"/>
      <c r="DT157" s="1138"/>
      <c r="DU157" s="1138"/>
      <c r="DV157" s="1138"/>
      <c r="DW157" s="1138"/>
      <c r="DX157" s="1138"/>
      <c r="DY157" s="1138"/>
      <c r="DZ157" s="1138"/>
      <c r="EA157" s="1138"/>
      <c r="EB157" s="1138"/>
      <c r="EC157" s="1138"/>
      <c r="ED157" s="1138"/>
      <c r="EE157" s="1138"/>
      <c r="EF157" s="1138"/>
      <c r="EG157" s="1138"/>
      <c r="EH157" s="1138"/>
      <c r="EI157" s="1138"/>
      <c r="EJ157" s="1138"/>
      <c r="EK157" s="1138"/>
      <c r="EL157" s="1138"/>
      <c r="EM157" s="1138"/>
      <c r="EN157" s="1138"/>
      <c r="EO157" s="1138"/>
      <c r="EP157" s="1138"/>
      <c r="EQ157" s="1138"/>
      <c r="ER157" s="1138"/>
      <c r="ES157" s="1138"/>
      <c r="ET157" s="1138"/>
      <c r="EU157" s="1138"/>
      <c r="EV157" s="1138"/>
      <c r="EW157" s="1138"/>
      <c r="EX157" s="1138"/>
      <c r="EY157" s="1138"/>
      <c r="EZ157" s="1138"/>
      <c r="FA157" s="1138"/>
      <c r="FB157" s="1138"/>
      <c r="FC157" s="1138"/>
      <c r="FD157" s="1138"/>
      <c r="FE157" s="1138"/>
      <c r="FF157" s="1138"/>
      <c r="FG157" s="1138"/>
      <c r="FH157" s="1138"/>
      <c r="FI157" s="1138"/>
      <c r="FJ157" s="1138"/>
      <c r="FK157" s="1138"/>
      <c r="FL157" s="1138"/>
      <c r="FM157" s="1138"/>
      <c r="FN157" s="1138"/>
      <c r="FO157" s="1138"/>
      <c r="FP157" s="1138"/>
      <c r="FQ157" s="1138"/>
      <c r="FR157" s="1138"/>
      <c r="FS157" s="1138"/>
      <c r="FT157" s="1138"/>
      <c r="FU157" s="1138"/>
      <c r="FV157" s="1138"/>
      <c r="FW157" s="1138"/>
      <c r="FX157" s="1138"/>
      <c r="FY157" s="1138"/>
      <c r="FZ157" s="1138"/>
      <c r="GA157" s="1138"/>
      <c r="GB157" s="1138"/>
      <c r="GC157" s="1138"/>
      <c r="GD157" s="1138"/>
      <c r="GE157" s="1138"/>
      <c r="GF157" s="1138"/>
      <c r="GG157" s="1138"/>
      <c r="GH157" s="1138"/>
      <c r="GI157" s="1138"/>
      <c r="GJ157" s="1138"/>
      <c r="GK157" s="1138"/>
      <c r="GL157" s="1138"/>
      <c r="GM157" s="1138"/>
      <c r="GN157" s="1138"/>
      <c r="GO157" s="1138"/>
      <c r="GP157" s="1138"/>
      <c r="GQ157" s="1138"/>
      <c r="GR157" s="1138"/>
      <c r="GS157" s="1138"/>
      <c r="GT157" s="1138"/>
      <c r="GU157" s="1138"/>
      <c r="GV157" s="1138"/>
      <c r="GW157" s="1138"/>
      <c r="GX157" s="1138"/>
      <c r="GY157" s="1138"/>
      <c r="GZ157" s="1138"/>
      <c r="HA157" s="1138"/>
      <c r="HB157" s="1138"/>
      <c r="HC157" s="1138"/>
      <c r="HD157" s="1138"/>
      <c r="HE157" s="1138"/>
      <c r="HF157" s="1138"/>
      <c r="HG157" s="1138"/>
      <c r="HH157" s="1138"/>
      <c r="HI157" s="1138"/>
      <c r="HJ157" s="1138"/>
      <c r="HK157" s="1138"/>
      <c r="HL157" s="1138"/>
      <c r="HM157" s="1138"/>
      <c r="HN157" s="1138"/>
      <c r="HO157" s="1138"/>
      <c r="HP157" s="1138"/>
      <c r="HQ157" s="1138"/>
      <c r="HR157" s="1138"/>
      <c r="HS157" s="1138"/>
      <c r="HT157" s="1138"/>
      <c r="HU157" s="1138"/>
      <c r="HV157" s="1138"/>
      <c r="HW157" s="1138"/>
      <c r="HX157" s="1138"/>
      <c r="HY157" s="1138"/>
      <c r="HZ157" s="1138"/>
      <c r="IA157" s="1138"/>
      <c r="IB157" s="1138"/>
      <c r="IC157" s="1138"/>
      <c r="ID157" s="1138"/>
      <c r="IE157" s="1138"/>
      <c r="IF157" s="1138"/>
      <c r="IG157" s="1138"/>
      <c r="IH157" s="1138"/>
      <c r="II157" s="1138"/>
      <c r="IJ157" s="1138"/>
      <c r="IK157" s="1138"/>
      <c r="IL157" s="1138"/>
      <c r="IM157" s="1138"/>
      <c r="IN157" s="1138"/>
      <c r="IO157" s="1138"/>
      <c r="IP157" s="1138"/>
      <c r="IQ157" s="1138"/>
      <c r="IR157" s="1138"/>
      <c r="IS157" s="1138"/>
      <c r="IT157" s="1138"/>
      <c r="IU157" s="1138"/>
      <c r="IV157" s="1138"/>
    </row>
    <row r="158" spans="1:256">
      <c r="A158" s="1138"/>
      <c r="B158" s="1138"/>
      <c r="C158" s="1505"/>
      <c r="D158" s="1505"/>
      <c r="E158" s="1138"/>
      <c r="F158" s="1138"/>
      <c r="G158" s="1138"/>
      <c r="H158" s="1138"/>
      <c r="I158" s="1138"/>
      <c r="J158" s="1138"/>
      <c r="K158" s="1138"/>
      <c r="L158" s="1138"/>
      <c r="M158" s="1138"/>
      <c r="N158" s="1138"/>
      <c r="O158" s="1138"/>
      <c r="P158" s="1138"/>
      <c r="Q158" s="1138"/>
      <c r="R158" s="1138"/>
      <c r="S158" s="1138"/>
      <c r="T158" s="1138"/>
      <c r="U158" s="1138"/>
      <c r="V158" s="1138"/>
      <c r="W158" s="1138"/>
      <c r="X158" s="1138"/>
      <c r="Y158" s="1138"/>
      <c r="Z158" s="1138"/>
      <c r="AA158" s="1138"/>
      <c r="AB158" s="1138"/>
      <c r="AC158" s="1138"/>
      <c r="AD158" s="1138"/>
      <c r="AE158" s="1138"/>
      <c r="AF158" s="1138"/>
      <c r="AG158" s="1138"/>
      <c r="AH158" s="1138"/>
      <c r="AI158" s="1138"/>
      <c r="AJ158" s="1138"/>
      <c r="AK158" s="1138"/>
      <c r="AL158" s="1138"/>
      <c r="AM158" s="1138"/>
      <c r="AN158" s="1138"/>
      <c r="AO158" s="1138"/>
      <c r="AP158" s="1138"/>
      <c r="AQ158" s="1138"/>
      <c r="AR158" s="1138"/>
      <c r="AS158" s="1138"/>
      <c r="AT158" s="1138"/>
      <c r="AU158" s="1138"/>
      <c r="AV158" s="1138"/>
      <c r="AW158" s="1138"/>
      <c r="AX158" s="1138"/>
      <c r="AY158" s="1138"/>
      <c r="AZ158" s="1138"/>
      <c r="BA158" s="1138"/>
      <c r="BB158" s="1138"/>
      <c r="BC158" s="1138"/>
      <c r="BD158" s="1138"/>
      <c r="BE158" s="1138"/>
      <c r="BF158" s="1138"/>
      <c r="BG158" s="1138"/>
      <c r="BH158" s="1138"/>
      <c r="BI158" s="1138"/>
      <c r="BJ158" s="1138"/>
      <c r="BK158" s="1138"/>
      <c r="BL158" s="1138"/>
      <c r="BM158" s="1138"/>
      <c r="BN158" s="1138"/>
      <c r="BO158" s="1138"/>
      <c r="BP158" s="1138"/>
      <c r="BQ158" s="1138"/>
      <c r="BR158" s="1138"/>
      <c r="BS158" s="1138"/>
      <c r="BT158" s="1138"/>
      <c r="BU158" s="1138"/>
      <c r="BV158" s="1138"/>
      <c r="BW158" s="1138"/>
      <c r="BX158" s="1138"/>
      <c r="BY158" s="1138"/>
      <c r="BZ158" s="1138"/>
      <c r="CA158" s="1138"/>
      <c r="CB158" s="1138"/>
      <c r="CC158" s="1138"/>
      <c r="CD158" s="1138"/>
      <c r="CE158" s="1138"/>
      <c r="CF158" s="1138"/>
      <c r="CG158" s="1138"/>
      <c r="CH158" s="1138"/>
      <c r="CI158" s="1138"/>
      <c r="CJ158" s="1138"/>
      <c r="CK158" s="1138"/>
      <c r="CL158" s="1138"/>
      <c r="CM158" s="1138"/>
      <c r="CN158" s="1138"/>
      <c r="CO158" s="1138"/>
      <c r="CP158" s="1138"/>
      <c r="CQ158" s="1138"/>
      <c r="CR158" s="1138"/>
      <c r="CS158" s="1138"/>
      <c r="CT158" s="1138"/>
      <c r="CU158" s="1138"/>
      <c r="CV158" s="1138"/>
      <c r="CW158" s="1138"/>
      <c r="CX158" s="1138"/>
      <c r="CY158" s="1138"/>
      <c r="CZ158" s="1138"/>
      <c r="DA158" s="1138"/>
      <c r="DB158" s="1138"/>
      <c r="DC158" s="1138"/>
      <c r="DD158" s="1138"/>
      <c r="DE158" s="1138"/>
      <c r="DF158" s="1138"/>
      <c r="DG158" s="1138"/>
      <c r="DH158" s="1138"/>
      <c r="DI158" s="1138"/>
      <c r="DJ158" s="1138"/>
      <c r="DK158" s="1138"/>
      <c r="DL158" s="1138"/>
      <c r="DM158" s="1138"/>
      <c r="DN158" s="1138"/>
      <c r="DO158" s="1138"/>
      <c r="DP158" s="1138"/>
      <c r="DQ158" s="1138"/>
      <c r="DR158" s="1138"/>
      <c r="DS158" s="1138"/>
      <c r="DT158" s="1138"/>
      <c r="DU158" s="1138"/>
      <c r="DV158" s="1138"/>
      <c r="DW158" s="1138"/>
      <c r="DX158" s="1138"/>
      <c r="DY158" s="1138"/>
      <c r="DZ158" s="1138"/>
      <c r="EA158" s="1138"/>
      <c r="EB158" s="1138"/>
      <c r="EC158" s="1138"/>
      <c r="ED158" s="1138"/>
      <c r="EE158" s="1138"/>
      <c r="EF158" s="1138"/>
      <c r="EG158" s="1138"/>
      <c r="EH158" s="1138"/>
      <c r="EI158" s="1138"/>
      <c r="EJ158" s="1138"/>
      <c r="EK158" s="1138"/>
      <c r="EL158" s="1138"/>
      <c r="EM158" s="1138"/>
      <c r="EN158" s="1138"/>
      <c r="EO158" s="1138"/>
      <c r="EP158" s="1138"/>
      <c r="EQ158" s="1138"/>
      <c r="ER158" s="1138"/>
      <c r="ES158" s="1138"/>
      <c r="ET158" s="1138"/>
      <c r="EU158" s="1138"/>
      <c r="EV158" s="1138"/>
      <c r="EW158" s="1138"/>
      <c r="EX158" s="1138"/>
      <c r="EY158" s="1138"/>
      <c r="EZ158" s="1138"/>
      <c r="FA158" s="1138"/>
      <c r="FB158" s="1138"/>
      <c r="FC158" s="1138"/>
      <c r="FD158" s="1138"/>
      <c r="FE158" s="1138"/>
      <c r="FF158" s="1138"/>
      <c r="FG158" s="1138"/>
      <c r="FH158" s="1138"/>
      <c r="FI158" s="1138"/>
      <c r="FJ158" s="1138"/>
      <c r="FK158" s="1138"/>
      <c r="FL158" s="1138"/>
      <c r="FM158" s="1138"/>
      <c r="FN158" s="1138"/>
      <c r="FO158" s="1138"/>
      <c r="FP158" s="1138"/>
      <c r="FQ158" s="1138"/>
      <c r="FR158" s="1138"/>
      <c r="FS158" s="1138"/>
      <c r="FT158" s="1138"/>
      <c r="FU158" s="1138"/>
      <c r="FV158" s="1138"/>
      <c r="FW158" s="1138"/>
      <c r="FX158" s="1138"/>
      <c r="FY158" s="1138"/>
      <c r="FZ158" s="1138"/>
      <c r="GA158" s="1138"/>
      <c r="GB158" s="1138"/>
      <c r="GC158" s="1138"/>
      <c r="GD158" s="1138"/>
      <c r="GE158" s="1138"/>
      <c r="GF158" s="1138"/>
      <c r="GG158" s="1138"/>
      <c r="GH158" s="1138"/>
      <c r="GI158" s="1138"/>
      <c r="GJ158" s="1138"/>
      <c r="GK158" s="1138"/>
      <c r="GL158" s="1138"/>
      <c r="GM158" s="1138"/>
      <c r="GN158" s="1138"/>
      <c r="GO158" s="1138"/>
      <c r="GP158" s="1138"/>
      <c r="GQ158" s="1138"/>
      <c r="GR158" s="1138"/>
      <c r="GS158" s="1138"/>
      <c r="GT158" s="1138"/>
      <c r="GU158" s="1138"/>
      <c r="GV158" s="1138"/>
      <c r="GW158" s="1138"/>
      <c r="GX158" s="1138"/>
      <c r="GY158" s="1138"/>
      <c r="GZ158" s="1138"/>
      <c r="HA158" s="1138"/>
      <c r="HB158" s="1138"/>
      <c r="HC158" s="1138"/>
      <c r="HD158" s="1138"/>
      <c r="HE158" s="1138"/>
      <c r="HF158" s="1138"/>
      <c r="HG158" s="1138"/>
      <c r="HH158" s="1138"/>
      <c r="HI158" s="1138"/>
      <c r="HJ158" s="1138"/>
      <c r="HK158" s="1138"/>
      <c r="HL158" s="1138"/>
      <c r="HM158" s="1138"/>
      <c r="HN158" s="1138"/>
      <c r="HO158" s="1138"/>
      <c r="HP158" s="1138"/>
      <c r="HQ158" s="1138"/>
      <c r="HR158" s="1138"/>
      <c r="HS158" s="1138"/>
      <c r="HT158" s="1138"/>
      <c r="HU158" s="1138"/>
      <c r="HV158" s="1138"/>
      <c r="HW158" s="1138"/>
      <c r="HX158" s="1138"/>
      <c r="HY158" s="1138"/>
      <c r="HZ158" s="1138"/>
      <c r="IA158" s="1138"/>
      <c r="IB158" s="1138"/>
      <c r="IC158" s="1138"/>
      <c r="ID158" s="1138"/>
      <c r="IE158" s="1138"/>
      <c r="IF158" s="1138"/>
      <c r="IG158" s="1138"/>
      <c r="IH158" s="1138"/>
      <c r="II158" s="1138"/>
      <c r="IJ158" s="1138"/>
      <c r="IK158" s="1138"/>
      <c r="IL158" s="1138"/>
      <c r="IM158" s="1138"/>
      <c r="IN158" s="1138"/>
      <c r="IO158" s="1138"/>
      <c r="IP158" s="1138"/>
      <c r="IQ158" s="1138"/>
      <c r="IR158" s="1138"/>
      <c r="IS158" s="1138"/>
      <c r="IT158" s="1138"/>
      <c r="IU158" s="1138"/>
      <c r="IV158" s="1138"/>
    </row>
    <row r="159" spans="1:256">
      <c r="A159" s="1138" t="s">
        <v>307</v>
      </c>
      <c r="B159" s="1138" t="s">
        <v>803</v>
      </c>
      <c r="C159" s="1505">
        <f>C123/C113</f>
        <v>0</v>
      </c>
      <c r="D159" s="1505"/>
      <c r="E159" s="1138"/>
      <c r="F159" s="1138"/>
      <c r="G159" s="1138"/>
      <c r="H159" s="1138"/>
      <c r="I159" s="1138"/>
      <c r="J159" s="1138"/>
      <c r="K159" s="1138"/>
      <c r="L159" s="1138"/>
      <c r="M159" s="1138"/>
      <c r="N159" s="1138"/>
      <c r="O159" s="1138"/>
      <c r="P159" s="1138"/>
      <c r="Q159" s="1138"/>
      <c r="R159" s="1138"/>
      <c r="S159" s="1138"/>
      <c r="T159" s="1138"/>
      <c r="U159" s="1138"/>
      <c r="V159" s="1138"/>
      <c r="W159" s="1138"/>
      <c r="X159" s="1138"/>
      <c r="Y159" s="1138"/>
      <c r="Z159" s="1138"/>
      <c r="AA159" s="1138"/>
      <c r="AB159" s="1138"/>
      <c r="AC159" s="1138"/>
      <c r="AD159" s="1138"/>
      <c r="AE159" s="1138"/>
      <c r="AF159" s="1138"/>
      <c r="AG159" s="1138"/>
      <c r="AH159" s="1138"/>
      <c r="AI159" s="1138"/>
      <c r="AJ159" s="1138"/>
      <c r="AK159" s="1138"/>
      <c r="AL159" s="1138"/>
      <c r="AM159" s="1138"/>
      <c r="AN159" s="1138"/>
      <c r="AO159" s="1138"/>
      <c r="AP159" s="1138"/>
      <c r="AQ159" s="1138"/>
      <c r="AR159" s="1138"/>
      <c r="AS159" s="1138"/>
      <c r="AT159" s="1138"/>
      <c r="AU159" s="1138"/>
      <c r="AV159" s="1138"/>
      <c r="AW159" s="1138"/>
      <c r="AX159" s="1138"/>
      <c r="AY159" s="1138"/>
      <c r="AZ159" s="1138"/>
      <c r="BA159" s="1138"/>
      <c r="BB159" s="1138"/>
      <c r="BC159" s="1138"/>
      <c r="BD159" s="1138"/>
      <c r="BE159" s="1138"/>
      <c r="BF159" s="1138"/>
      <c r="BG159" s="1138"/>
      <c r="BH159" s="1138"/>
      <c r="BI159" s="1138"/>
      <c r="BJ159" s="1138"/>
      <c r="BK159" s="1138"/>
      <c r="BL159" s="1138"/>
      <c r="BM159" s="1138"/>
      <c r="BN159" s="1138"/>
      <c r="BO159" s="1138"/>
      <c r="BP159" s="1138"/>
      <c r="BQ159" s="1138"/>
      <c r="BR159" s="1138"/>
      <c r="BS159" s="1138"/>
      <c r="BT159" s="1138"/>
      <c r="BU159" s="1138"/>
      <c r="BV159" s="1138"/>
      <c r="BW159" s="1138"/>
      <c r="BX159" s="1138"/>
      <c r="BY159" s="1138"/>
      <c r="BZ159" s="1138"/>
      <c r="CA159" s="1138"/>
      <c r="CB159" s="1138"/>
      <c r="CC159" s="1138"/>
      <c r="CD159" s="1138"/>
      <c r="CE159" s="1138"/>
      <c r="CF159" s="1138"/>
      <c r="CG159" s="1138"/>
      <c r="CH159" s="1138"/>
      <c r="CI159" s="1138"/>
      <c r="CJ159" s="1138"/>
      <c r="CK159" s="1138"/>
      <c r="CL159" s="1138"/>
      <c r="CM159" s="1138"/>
      <c r="CN159" s="1138"/>
      <c r="CO159" s="1138"/>
      <c r="CP159" s="1138"/>
      <c r="CQ159" s="1138"/>
      <c r="CR159" s="1138"/>
      <c r="CS159" s="1138"/>
      <c r="CT159" s="1138"/>
      <c r="CU159" s="1138"/>
      <c r="CV159" s="1138"/>
      <c r="CW159" s="1138"/>
      <c r="CX159" s="1138"/>
      <c r="CY159" s="1138"/>
      <c r="CZ159" s="1138"/>
      <c r="DA159" s="1138"/>
      <c r="DB159" s="1138"/>
      <c r="DC159" s="1138"/>
      <c r="DD159" s="1138"/>
      <c r="DE159" s="1138"/>
      <c r="DF159" s="1138"/>
      <c r="DG159" s="1138"/>
      <c r="DH159" s="1138"/>
      <c r="DI159" s="1138"/>
      <c r="DJ159" s="1138"/>
      <c r="DK159" s="1138"/>
      <c r="DL159" s="1138"/>
      <c r="DM159" s="1138"/>
      <c r="DN159" s="1138"/>
      <c r="DO159" s="1138"/>
      <c r="DP159" s="1138"/>
      <c r="DQ159" s="1138"/>
      <c r="DR159" s="1138"/>
      <c r="DS159" s="1138"/>
      <c r="DT159" s="1138"/>
      <c r="DU159" s="1138"/>
      <c r="DV159" s="1138"/>
      <c r="DW159" s="1138"/>
      <c r="DX159" s="1138"/>
      <c r="DY159" s="1138"/>
      <c r="DZ159" s="1138"/>
      <c r="EA159" s="1138"/>
      <c r="EB159" s="1138"/>
      <c r="EC159" s="1138"/>
      <c r="ED159" s="1138"/>
      <c r="EE159" s="1138"/>
      <c r="EF159" s="1138"/>
      <c r="EG159" s="1138"/>
      <c r="EH159" s="1138"/>
      <c r="EI159" s="1138"/>
      <c r="EJ159" s="1138"/>
      <c r="EK159" s="1138"/>
      <c r="EL159" s="1138"/>
      <c r="EM159" s="1138"/>
      <c r="EN159" s="1138"/>
      <c r="EO159" s="1138"/>
      <c r="EP159" s="1138"/>
      <c r="EQ159" s="1138"/>
      <c r="ER159" s="1138"/>
      <c r="ES159" s="1138"/>
      <c r="ET159" s="1138"/>
      <c r="EU159" s="1138"/>
      <c r="EV159" s="1138"/>
      <c r="EW159" s="1138"/>
      <c r="EX159" s="1138"/>
      <c r="EY159" s="1138"/>
      <c r="EZ159" s="1138"/>
      <c r="FA159" s="1138"/>
      <c r="FB159" s="1138"/>
      <c r="FC159" s="1138"/>
      <c r="FD159" s="1138"/>
      <c r="FE159" s="1138"/>
      <c r="FF159" s="1138"/>
      <c r="FG159" s="1138"/>
      <c r="FH159" s="1138"/>
      <c r="FI159" s="1138"/>
      <c r="FJ159" s="1138"/>
      <c r="FK159" s="1138"/>
      <c r="FL159" s="1138"/>
      <c r="FM159" s="1138"/>
      <c r="FN159" s="1138"/>
      <c r="FO159" s="1138"/>
      <c r="FP159" s="1138"/>
      <c r="FQ159" s="1138"/>
      <c r="FR159" s="1138"/>
      <c r="FS159" s="1138"/>
      <c r="FT159" s="1138"/>
      <c r="FU159" s="1138"/>
      <c r="FV159" s="1138"/>
      <c r="FW159" s="1138"/>
      <c r="FX159" s="1138"/>
      <c r="FY159" s="1138"/>
      <c r="FZ159" s="1138"/>
      <c r="GA159" s="1138"/>
      <c r="GB159" s="1138"/>
      <c r="GC159" s="1138"/>
      <c r="GD159" s="1138"/>
      <c r="GE159" s="1138"/>
      <c r="GF159" s="1138"/>
      <c r="GG159" s="1138"/>
      <c r="GH159" s="1138"/>
      <c r="GI159" s="1138"/>
      <c r="GJ159" s="1138"/>
      <c r="GK159" s="1138"/>
      <c r="GL159" s="1138"/>
      <c r="GM159" s="1138"/>
      <c r="GN159" s="1138"/>
      <c r="GO159" s="1138"/>
      <c r="GP159" s="1138"/>
      <c r="GQ159" s="1138"/>
      <c r="GR159" s="1138"/>
      <c r="GS159" s="1138"/>
      <c r="GT159" s="1138"/>
      <c r="GU159" s="1138"/>
      <c r="GV159" s="1138"/>
      <c r="GW159" s="1138"/>
      <c r="GX159" s="1138"/>
      <c r="GY159" s="1138"/>
      <c r="GZ159" s="1138"/>
      <c r="HA159" s="1138"/>
      <c r="HB159" s="1138"/>
      <c r="HC159" s="1138"/>
      <c r="HD159" s="1138"/>
      <c r="HE159" s="1138"/>
      <c r="HF159" s="1138"/>
      <c r="HG159" s="1138"/>
      <c r="HH159" s="1138"/>
      <c r="HI159" s="1138"/>
      <c r="HJ159" s="1138"/>
      <c r="HK159" s="1138"/>
      <c r="HL159" s="1138"/>
      <c r="HM159" s="1138"/>
      <c r="HN159" s="1138"/>
      <c r="HO159" s="1138"/>
      <c r="HP159" s="1138"/>
      <c r="HQ159" s="1138"/>
      <c r="HR159" s="1138"/>
      <c r="HS159" s="1138"/>
      <c r="HT159" s="1138"/>
      <c r="HU159" s="1138"/>
      <c r="HV159" s="1138"/>
      <c r="HW159" s="1138"/>
      <c r="HX159" s="1138"/>
      <c r="HY159" s="1138"/>
      <c r="HZ159" s="1138"/>
      <c r="IA159" s="1138"/>
      <c r="IB159" s="1138"/>
      <c r="IC159" s="1138"/>
      <c r="ID159" s="1138"/>
      <c r="IE159" s="1138"/>
      <c r="IF159" s="1138"/>
      <c r="IG159" s="1138"/>
      <c r="IH159" s="1138"/>
      <c r="II159" s="1138"/>
      <c r="IJ159" s="1138"/>
      <c r="IK159" s="1138"/>
      <c r="IL159" s="1138"/>
      <c r="IM159" s="1138"/>
      <c r="IN159" s="1138"/>
      <c r="IO159" s="1138"/>
      <c r="IP159" s="1138"/>
      <c r="IQ159" s="1138"/>
      <c r="IR159" s="1138"/>
      <c r="IS159" s="1138"/>
      <c r="IT159" s="1138"/>
      <c r="IU159" s="1138"/>
      <c r="IV159" s="1138"/>
    </row>
    <row r="160" spans="1:256">
      <c r="A160" s="1138"/>
      <c r="B160" s="1138"/>
      <c r="C160" s="1505"/>
      <c r="D160" s="1505"/>
      <c r="E160" s="1138"/>
      <c r="F160" s="1138"/>
      <c r="G160" s="1138"/>
      <c r="H160" s="1138"/>
      <c r="I160" s="1138"/>
      <c r="J160" s="1138"/>
      <c r="K160" s="1138"/>
      <c r="L160" s="1138"/>
      <c r="M160" s="1138"/>
      <c r="N160" s="1138"/>
      <c r="O160" s="1138"/>
      <c r="P160" s="1138"/>
      <c r="Q160" s="1138"/>
      <c r="R160" s="1138"/>
      <c r="S160" s="1138"/>
      <c r="T160" s="1138"/>
      <c r="U160" s="1138"/>
      <c r="V160" s="1138"/>
      <c r="W160" s="1138"/>
      <c r="X160" s="1138"/>
      <c r="Y160" s="1138"/>
      <c r="Z160" s="1138"/>
      <c r="AA160" s="1138"/>
      <c r="AB160" s="1138"/>
      <c r="AC160" s="1138"/>
      <c r="AD160" s="1138"/>
      <c r="AE160" s="1138"/>
      <c r="AF160" s="1138"/>
      <c r="AG160" s="1138"/>
      <c r="AH160" s="1138"/>
      <c r="AI160" s="1138"/>
      <c r="AJ160" s="1138"/>
      <c r="AK160" s="1138"/>
      <c r="AL160" s="1138"/>
      <c r="AM160" s="1138"/>
      <c r="AN160" s="1138"/>
      <c r="AO160" s="1138"/>
      <c r="AP160" s="1138"/>
      <c r="AQ160" s="1138"/>
      <c r="AR160" s="1138"/>
      <c r="AS160" s="1138"/>
      <c r="AT160" s="1138"/>
      <c r="AU160" s="1138"/>
      <c r="AV160" s="1138"/>
      <c r="AW160" s="1138"/>
      <c r="AX160" s="1138"/>
      <c r="AY160" s="1138"/>
      <c r="AZ160" s="1138"/>
      <c r="BA160" s="1138"/>
      <c r="BB160" s="1138"/>
      <c r="BC160" s="1138"/>
      <c r="BD160" s="1138"/>
      <c r="BE160" s="1138"/>
      <c r="BF160" s="1138"/>
      <c r="BG160" s="1138"/>
      <c r="BH160" s="1138"/>
      <c r="BI160" s="1138"/>
      <c r="BJ160" s="1138"/>
      <c r="BK160" s="1138"/>
      <c r="BL160" s="1138"/>
      <c r="BM160" s="1138"/>
      <c r="BN160" s="1138"/>
      <c r="BO160" s="1138"/>
      <c r="BP160" s="1138"/>
      <c r="BQ160" s="1138"/>
      <c r="BR160" s="1138"/>
      <c r="BS160" s="1138"/>
      <c r="BT160" s="1138"/>
      <c r="BU160" s="1138"/>
      <c r="BV160" s="1138"/>
      <c r="BW160" s="1138"/>
      <c r="BX160" s="1138"/>
      <c r="BY160" s="1138"/>
      <c r="BZ160" s="1138"/>
      <c r="CA160" s="1138"/>
      <c r="CB160" s="1138"/>
      <c r="CC160" s="1138"/>
      <c r="CD160" s="1138"/>
      <c r="CE160" s="1138"/>
      <c r="CF160" s="1138"/>
      <c r="CG160" s="1138"/>
      <c r="CH160" s="1138"/>
      <c r="CI160" s="1138"/>
      <c r="CJ160" s="1138"/>
      <c r="CK160" s="1138"/>
      <c r="CL160" s="1138"/>
      <c r="CM160" s="1138"/>
      <c r="CN160" s="1138"/>
      <c r="CO160" s="1138"/>
      <c r="CP160" s="1138"/>
      <c r="CQ160" s="1138"/>
      <c r="CR160" s="1138"/>
      <c r="CS160" s="1138"/>
      <c r="CT160" s="1138"/>
      <c r="CU160" s="1138"/>
      <c r="CV160" s="1138"/>
      <c r="CW160" s="1138"/>
      <c r="CX160" s="1138"/>
      <c r="CY160" s="1138"/>
      <c r="CZ160" s="1138"/>
      <c r="DA160" s="1138"/>
      <c r="DB160" s="1138"/>
      <c r="DC160" s="1138"/>
      <c r="DD160" s="1138"/>
      <c r="DE160" s="1138"/>
      <c r="DF160" s="1138"/>
      <c r="DG160" s="1138"/>
      <c r="DH160" s="1138"/>
      <c r="DI160" s="1138"/>
      <c r="DJ160" s="1138"/>
      <c r="DK160" s="1138"/>
      <c r="DL160" s="1138"/>
      <c r="DM160" s="1138"/>
      <c r="DN160" s="1138"/>
      <c r="DO160" s="1138"/>
      <c r="DP160" s="1138"/>
      <c r="DQ160" s="1138"/>
      <c r="DR160" s="1138"/>
      <c r="DS160" s="1138"/>
      <c r="DT160" s="1138"/>
      <c r="DU160" s="1138"/>
      <c r="DV160" s="1138"/>
      <c r="DW160" s="1138"/>
      <c r="DX160" s="1138"/>
      <c r="DY160" s="1138"/>
      <c r="DZ160" s="1138"/>
      <c r="EA160" s="1138"/>
      <c r="EB160" s="1138"/>
      <c r="EC160" s="1138"/>
      <c r="ED160" s="1138"/>
      <c r="EE160" s="1138"/>
      <c r="EF160" s="1138"/>
      <c r="EG160" s="1138"/>
      <c r="EH160" s="1138"/>
      <c r="EI160" s="1138"/>
      <c r="EJ160" s="1138"/>
      <c r="EK160" s="1138"/>
      <c r="EL160" s="1138"/>
      <c r="EM160" s="1138"/>
      <c r="EN160" s="1138"/>
      <c r="EO160" s="1138"/>
      <c r="EP160" s="1138"/>
      <c r="EQ160" s="1138"/>
      <c r="ER160" s="1138"/>
      <c r="ES160" s="1138"/>
      <c r="ET160" s="1138"/>
      <c r="EU160" s="1138"/>
      <c r="EV160" s="1138"/>
      <c r="EW160" s="1138"/>
      <c r="EX160" s="1138"/>
      <c r="EY160" s="1138"/>
      <c r="EZ160" s="1138"/>
      <c r="FA160" s="1138"/>
      <c r="FB160" s="1138"/>
      <c r="FC160" s="1138"/>
      <c r="FD160" s="1138"/>
      <c r="FE160" s="1138"/>
      <c r="FF160" s="1138"/>
      <c r="FG160" s="1138"/>
      <c r="FH160" s="1138"/>
      <c r="FI160" s="1138"/>
      <c r="FJ160" s="1138"/>
      <c r="FK160" s="1138"/>
      <c r="FL160" s="1138"/>
      <c r="FM160" s="1138"/>
      <c r="FN160" s="1138"/>
      <c r="FO160" s="1138"/>
      <c r="FP160" s="1138"/>
      <c r="FQ160" s="1138"/>
      <c r="FR160" s="1138"/>
      <c r="FS160" s="1138"/>
      <c r="FT160" s="1138"/>
      <c r="FU160" s="1138"/>
      <c r="FV160" s="1138"/>
      <c r="FW160" s="1138"/>
      <c r="FX160" s="1138"/>
      <c r="FY160" s="1138"/>
      <c r="FZ160" s="1138"/>
      <c r="GA160" s="1138"/>
      <c r="GB160" s="1138"/>
      <c r="GC160" s="1138"/>
      <c r="GD160" s="1138"/>
      <c r="GE160" s="1138"/>
      <c r="GF160" s="1138"/>
      <c r="GG160" s="1138"/>
      <c r="GH160" s="1138"/>
      <c r="GI160" s="1138"/>
      <c r="GJ160" s="1138"/>
      <c r="GK160" s="1138"/>
      <c r="GL160" s="1138"/>
      <c r="GM160" s="1138"/>
      <c r="GN160" s="1138"/>
      <c r="GO160" s="1138"/>
      <c r="GP160" s="1138"/>
      <c r="GQ160" s="1138"/>
      <c r="GR160" s="1138"/>
      <c r="GS160" s="1138"/>
      <c r="GT160" s="1138"/>
      <c r="GU160" s="1138"/>
      <c r="GV160" s="1138"/>
      <c r="GW160" s="1138"/>
      <c r="GX160" s="1138"/>
      <c r="GY160" s="1138"/>
      <c r="GZ160" s="1138"/>
      <c r="HA160" s="1138"/>
      <c r="HB160" s="1138"/>
      <c r="HC160" s="1138"/>
      <c r="HD160" s="1138"/>
      <c r="HE160" s="1138"/>
      <c r="HF160" s="1138"/>
      <c r="HG160" s="1138"/>
      <c r="HH160" s="1138"/>
      <c r="HI160" s="1138"/>
      <c r="HJ160" s="1138"/>
      <c r="HK160" s="1138"/>
      <c r="HL160" s="1138"/>
      <c r="HM160" s="1138"/>
      <c r="HN160" s="1138"/>
      <c r="HO160" s="1138"/>
      <c r="HP160" s="1138"/>
      <c r="HQ160" s="1138"/>
      <c r="HR160" s="1138"/>
      <c r="HS160" s="1138"/>
      <c r="HT160" s="1138"/>
      <c r="HU160" s="1138"/>
      <c r="HV160" s="1138"/>
      <c r="HW160" s="1138"/>
      <c r="HX160" s="1138"/>
      <c r="HY160" s="1138"/>
      <c r="HZ160" s="1138"/>
      <c r="IA160" s="1138"/>
      <c r="IB160" s="1138"/>
      <c r="IC160" s="1138"/>
      <c r="ID160" s="1138"/>
      <c r="IE160" s="1138"/>
      <c r="IF160" s="1138"/>
      <c r="IG160" s="1138"/>
      <c r="IH160" s="1138"/>
      <c r="II160" s="1138"/>
      <c r="IJ160" s="1138"/>
      <c r="IK160" s="1138"/>
      <c r="IL160" s="1138"/>
      <c r="IM160" s="1138"/>
      <c r="IN160" s="1138"/>
      <c r="IO160" s="1138"/>
      <c r="IP160" s="1138"/>
      <c r="IQ160" s="1138"/>
      <c r="IR160" s="1138"/>
      <c r="IS160" s="1138"/>
      <c r="IT160" s="1138"/>
      <c r="IU160" s="1138"/>
      <c r="IV160" s="1138"/>
    </row>
    <row r="161" spans="1:256">
      <c r="A161" s="1138" t="s">
        <v>806</v>
      </c>
      <c r="B161" s="1138" t="s">
        <v>803</v>
      </c>
      <c r="C161" s="1505">
        <f>C125/C113</f>
        <v>0</v>
      </c>
      <c r="D161" s="1505"/>
      <c r="E161" s="1138"/>
      <c r="F161" s="1138"/>
      <c r="G161" s="1138"/>
      <c r="H161" s="1138"/>
      <c r="I161" s="1138"/>
      <c r="J161" s="1138"/>
      <c r="K161" s="1138"/>
      <c r="L161" s="1138"/>
      <c r="M161" s="1138"/>
      <c r="N161" s="1138"/>
      <c r="O161" s="1138"/>
      <c r="P161" s="1138"/>
      <c r="Q161" s="1138"/>
      <c r="R161" s="1138"/>
      <c r="S161" s="1138"/>
      <c r="T161" s="1138"/>
      <c r="U161" s="1138"/>
      <c r="V161" s="1138"/>
      <c r="W161" s="1138"/>
      <c r="X161" s="1138"/>
      <c r="Y161" s="1138"/>
      <c r="Z161" s="1138"/>
      <c r="AA161" s="1138"/>
      <c r="AB161" s="1138"/>
      <c r="AC161" s="1138"/>
      <c r="AD161" s="1138"/>
      <c r="AE161" s="1138"/>
      <c r="AF161" s="1138"/>
      <c r="AG161" s="1138"/>
      <c r="AH161" s="1138"/>
      <c r="AI161" s="1138"/>
      <c r="AJ161" s="1138"/>
      <c r="AK161" s="1138"/>
      <c r="AL161" s="1138"/>
      <c r="AM161" s="1138"/>
      <c r="AN161" s="1138"/>
      <c r="AO161" s="1138"/>
      <c r="AP161" s="1138"/>
      <c r="AQ161" s="1138"/>
      <c r="AR161" s="1138"/>
      <c r="AS161" s="1138"/>
      <c r="AT161" s="1138"/>
      <c r="AU161" s="1138"/>
      <c r="AV161" s="1138"/>
      <c r="AW161" s="1138"/>
      <c r="AX161" s="1138"/>
      <c r="AY161" s="1138"/>
      <c r="AZ161" s="1138"/>
      <c r="BA161" s="1138"/>
      <c r="BB161" s="1138"/>
      <c r="BC161" s="1138"/>
      <c r="BD161" s="1138"/>
      <c r="BE161" s="1138"/>
      <c r="BF161" s="1138"/>
      <c r="BG161" s="1138"/>
      <c r="BH161" s="1138"/>
      <c r="BI161" s="1138"/>
      <c r="BJ161" s="1138"/>
      <c r="BK161" s="1138"/>
      <c r="BL161" s="1138"/>
      <c r="BM161" s="1138"/>
      <c r="BN161" s="1138"/>
      <c r="BO161" s="1138"/>
      <c r="BP161" s="1138"/>
      <c r="BQ161" s="1138"/>
      <c r="BR161" s="1138"/>
      <c r="BS161" s="1138"/>
      <c r="BT161" s="1138"/>
      <c r="BU161" s="1138"/>
      <c r="BV161" s="1138"/>
      <c r="BW161" s="1138"/>
      <c r="BX161" s="1138"/>
      <c r="BY161" s="1138"/>
      <c r="BZ161" s="1138"/>
      <c r="CA161" s="1138"/>
      <c r="CB161" s="1138"/>
      <c r="CC161" s="1138"/>
      <c r="CD161" s="1138"/>
      <c r="CE161" s="1138"/>
      <c r="CF161" s="1138"/>
      <c r="CG161" s="1138"/>
      <c r="CH161" s="1138"/>
      <c r="CI161" s="1138"/>
      <c r="CJ161" s="1138"/>
      <c r="CK161" s="1138"/>
      <c r="CL161" s="1138"/>
      <c r="CM161" s="1138"/>
      <c r="CN161" s="1138"/>
      <c r="CO161" s="1138"/>
      <c r="CP161" s="1138"/>
      <c r="CQ161" s="1138"/>
      <c r="CR161" s="1138"/>
      <c r="CS161" s="1138"/>
      <c r="CT161" s="1138"/>
      <c r="CU161" s="1138"/>
      <c r="CV161" s="1138"/>
      <c r="CW161" s="1138"/>
      <c r="CX161" s="1138"/>
      <c r="CY161" s="1138"/>
      <c r="CZ161" s="1138"/>
      <c r="DA161" s="1138"/>
      <c r="DB161" s="1138"/>
      <c r="DC161" s="1138"/>
      <c r="DD161" s="1138"/>
      <c r="DE161" s="1138"/>
      <c r="DF161" s="1138"/>
      <c r="DG161" s="1138"/>
      <c r="DH161" s="1138"/>
      <c r="DI161" s="1138"/>
      <c r="DJ161" s="1138"/>
      <c r="DK161" s="1138"/>
      <c r="DL161" s="1138"/>
      <c r="DM161" s="1138"/>
      <c r="DN161" s="1138"/>
      <c r="DO161" s="1138"/>
      <c r="DP161" s="1138"/>
      <c r="DQ161" s="1138"/>
      <c r="DR161" s="1138"/>
      <c r="DS161" s="1138"/>
      <c r="DT161" s="1138"/>
      <c r="DU161" s="1138"/>
      <c r="DV161" s="1138"/>
      <c r="DW161" s="1138"/>
      <c r="DX161" s="1138"/>
      <c r="DY161" s="1138"/>
      <c r="DZ161" s="1138"/>
      <c r="EA161" s="1138"/>
      <c r="EB161" s="1138"/>
      <c r="EC161" s="1138"/>
      <c r="ED161" s="1138"/>
      <c r="EE161" s="1138"/>
      <c r="EF161" s="1138"/>
      <c r="EG161" s="1138"/>
      <c r="EH161" s="1138"/>
      <c r="EI161" s="1138"/>
      <c r="EJ161" s="1138"/>
      <c r="EK161" s="1138"/>
      <c r="EL161" s="1138"/>
      <c r="EM161" s="1138"/>
      <c r="EN161" s="1138"/>
      <c r="EO161" s="1138"/>
      <c r="EP161" s="1138"/>
      <c r="EQ161" s="1138"/>
      <c r="ER161" s="1138"/>
      <c r="ES161" s="1138"/>
      <c r="ET161" s="1138"/>
      <c r="EU161" s="1138"/>
      <c r="EV161" s="1138"/>
      <c r="EW161" s="1138"/>
      <c r="EX161" s="1138"/>
      <c r="EY161" s="1138"/>
      <c r="EZ161" s="1138"/>
      <c r="FA161" s="1138"/>
      <c r="FB161" s="1138"/>
      <c r="FC161" s="1138"/>
      <c r="FD161" s="1138"/>
      <c r="FE161" s="1138"/>
      <c r="FF161" s="1138"/>
      <c r="FG161" s="1138"/>
      <c r="FH161" s="1138"/>
      <c r="FI161" s="1138"/>
      <c r="FJ161" s="1138"/>
      <c r="FK161" s="1138"/>
      <c r="FL161" s="1138"/>
      <c r="FM161" s="1138"/>
      <c r="FN161" s="1138"/>
      <c r="FO161" s="1138"/>
      <c r="FP161" s="1138"/>
      <c r="FQ161" s="1138"/>
      <c r="FR161" s="1138"/>
      <c r="FS161" s="1138"/>
      <c r="FT161" s="1138"/>
      <c r="FU161" s="1138"/>
      <c r="FV161" s="1138"/>
      <c r="FW161" s="1138"/>
      <c r="FX161" s="1138"/>
      <c r="FY161" s="1138"/>
      <c r="FZ161" s="1138"/>
      <c r="GA161" s="1138"/>
      <c r="GB161" s="1138"/>
      <c r="GC161" s="1138"/>
      <c r="GD161" s="1138"/>
      <c r="GE161" s="1138"/>
      <c r="GF161" s="1138"/>
      <c r="GG161" s="1138"/>
      <c r="GH161" s="1138"/>
      <c r="GI161" s="1138"/>
      <c r="GJ161" s="1138"/>
      <c r="GK161" s="1138"/>
      <c r="GL161" s="1138"/>
      <c r="GM161" s="1138"/>
      <c r="GN161" s="1138"/>
      <c r="GO161" s="1138"/>
      <c r="GP161" s="1138"/>
      <c r="GQ161" s="1138"/>
      <c r="GR161" s="1138"/>
      <c r="GS161" s="1138"/>
      <c r="GT161" s="1138"/>
      <c r="GU161" s="1138"/>
      <c r="GV161" s="1138"/>
      <c r="GW161" s="1138"/>
      <c r="GX161" s="1138"/>
      <c r="GY161" s="1138"/>
      <c r="GZ161" s="1138"/>
      <c r="HA161" s="1138"/>
      <c r="HB161" s="1138"/>
      <c r="HC161" s="1138"/>
      <c r="HD161" s="1138"/>
      <c r="HE161" s="1138"/>
      <c r="HF161" s="1138"/>
      <c r="HG161" s="1138"/>
      <c r="HH161" s="1138"/>
      <c r="HI161" s="1138"/>
      <c r="HJ161" s="1138"/>
      <c r="HK161" s="1138"/>
      <c r="HL161" s="1138"/>
      <c r="HM161" s="1138"/>
      <c r="HN161" s="1138"/>
      <c r="HO161" s="1138"/>
      <c r="HP161" s="1138"/>
      <c r="HQ161" s="1138"/>
      <c r="HR161" s="1138"/>
      <c r="HS161" s="1138"/>
      <c r="HT161" s="1138"/>
      <c r="HU161" s="1138"/>
      <c r="HV161" s="1138"/>
      <c r="HW161" s="1138"/>
      <c r="HX161" s="1138"/>
      <c r="HY161" s="1138"/>
      <c r="HZ161" s="1138"/>
      <c r="IA161" s="1138"/>
      <c r="IB161" s="1138"/>
      <c r="IC161" s="1138"/>
      <c r="ID161" s="1138"/>
      <c r="IE161" s="1138"/>
      <c r="IF161" s="1138"/>
      <c r="IG161" s="1138"/>
      <c r="IH161" s="1138"/>
      <c r="II161" s="1138"/>
      <c r="IJ161" s="1138"/>
      <c r="IK161" s="1138"/>
      <c r="IL161" s="1138"/>
      <c r="IM161" s="1138"/>
      <c r="IN161" s="1138"/>
      <c r="IO161" s="1138"/>
      <c r="IP161" s="1138"/>
      <c r="IQ161" s="1138"/>
      <c r="IR161" s="1138"/>
      <c r="IS161" s="1138"/>
      <c r="IT161" s="1138"/>
      <c r="IU161" s="1138"/>
      <c r="IV161" s="1138"/>
    </row>
    <row r="162" spans="1:256">
      <c r="A162" s="1138"/>
      <c r="B162" s="1138"/>
      <c r="C162" s="1505"/>
      <c r="D162" s="1505"/>
      <c r="E162" s="1138"/>
      <c r="F162" s="1138"/>
      <c r="G162" s="1138"/>
      <c r="H162" s="1138"/>
      <c r="I162" s="1138"/>
      <c r="J162" s="1138"/>
      <c r="K162" s="1138"/>
      <c r="L162" s="1138"/>
      <c r="M162" s="1138"/>
      <c r="N162" s="1138"/>
      <c r="O162" s="1138"/>
      <c r="P162" s="1138"/>
      <c r="Q162" s="1138"/>
      <c r="R162" s="1138"/>
      <c r="S162" s="1138"/>
      <c r="T162" s="1138"/>
      <c r="U162" s="1138"/>
      <c r="V162" s="1138"/>
      <c r="W162" s="1138"/>
      <c r="X162" s="1138"/>
      <c r="Y162" s="1138"/>
      <c r="Z162" s="1138"/>
      <c r="AA162" s="1138"/>
      <c r="AB162" s="1138"/>
      <c r="AC162" s="1138"/>
      <c r="AD162" s="1138"/>
      <c r="AE162" s="1138"/>
      <c r="AF162" s="1138"/>
      <c r="AG162" s="1138"/>
      <c r="AH162" s="1138"/>
      <c r="AI162" s="1138"/>
      <c r="AJ162" s="1138"/>
      <c r="AK162" s="1138"/>
      <c r="AL162" s="1138"/>
      <c r="AM162" s="1138"/>
      <c r="AN162" s="1138"/>
      <c r="AO162" s="1138"/>
      <c r="AP162" s="1138"/>
      <c r="AQ162" s="1138"/>
      <c r="AR162" s="1138"/>
      <c r="AS162" s="1138"/>
      <c r="AT162" s="1138"/>
      <c r="AU162" s="1138"/>
      <c r="AV162" s="1138"/>
      <c r="AW162" s="1138"/>
      <c r="AX162" s="1138"/>
      <c r="AY162" s="1138"/>
      <c r="AZ162" s="1138"/>
      <c r="BA162" s="1138"/>
      <c r="BB162" s="1138"/>
      <c r="BC162" s="1138"/>
      <c r="BD162" s="1138"/>
      <c r="BE162" s="1138"/>
      <c r="BF162" s="1138"/>
      <c r="BG162" s="1138"/>
      <c r="BH162" s="1138"/>
      <c r="BI162" s="1138"/>
      <c r="BJ162" s="1138"/>
      <c r="BK162" s="1138"/>
      <c r="BL162" s="1138"/>
      <c r="BM162" s="1138"/>
      <c r="BN162" s="1138"/>
      <c r="BO162" s="1138"/>
      <c r="BP162" s="1138"/>
      <c r="BQ162" s="1138"/>
      <c r="BR162" s="1138"/>
      <c r="BS162" s="1138"/>
      <c r="BT162" s="1138"/>
      <c r="BU162" s="1138"/>
      <c r="BV162" s="1138"/>
      <c r="BW162" s="1138"/>
      <c r="BX162" s="1138"/>
      <c r="BY162" s="1138"/>
      <c r="BZ162" s="1138"/>
      <c r="CA162" s="1138"/>
      <c r="CB162" s="1138"/>
      <c r="CC162" s="1138"/>
      <c r="CD162" s="1138"/>
      <c r="CE162" s="1138"/>
      <c r="CF162" s="1138"/>
      <c r="CG162" s="1138"/>
      <c r="CH162" s="1138"/>
      <c r="CI162" s="1138"/>
      <c r="CJ162" s="1138"/>
      <c r="CK162" s="1138"/>
      <c r="CL162" s="1138"/>
      <c r="CM162" s="1138"/>
      <c r="CN162" s="1138"/>
      <c r="CO162" s="1138"/>
      <c r="CP162" s="1138"/>
      <c r="CQ162" s="1138"/>
      <c r="CR162" s="1138"/>
      <c r="CS162" s="1138"/>
      <c r="CT162" s="1138"/>
      <c r="CU162" s="1138"/>
      <c r="CV162" s="1138"/>
      <c r="CW162" s="1138"/>
      <c r="CX162" s="1138"/>
      <c r="CY162" s="1138"/>
      <c r="CZ162" s="1138"/>
      <c r="DA162" s="1138"/>
      <c r="DB162" s="1138"/>
      <c r="DC162" s="1138"/>
      <c r="DD162" s="1138"/>
      <c r="DE162" s="1138"/>
      <c r="DF162" s="1138"/>
      <c r="DG162" s="1138"/>
      <c r="DH162" s="1138"/>
      <c r="DI162" s="1138"/>
      <c r="DJ162" s="1138"/>
      <c r="DK162" s="1138"/>
      <c r="DL162" s="1138"/>
      <c r="DM162" s="1138"/>
      <c r="DN162" s="1138"/>
      <c r="DO162" s="1138"/>
      <c r="DP162" s="1138"/>
      <c r="DQ162" s="1138"/>
      <c r="DR162" s="1138"/>
      <c r="DS162" s="1138"/>
      <c r="DT162" s="1138"/>
      <c r="DU162" s="1138"/>
      <c r="DV162" s="1138"/>
      <c r="DW162" s="1138"/>
      <c r="DX162" s="1138"/>
      <c r="DY162" s="1138"/>
      <c r="DZ162" s="1138"/>
      <c r="EA162" s="1138"/>
      <c r="EB162" s="1138"/>
      <c r="EC162" s="1138"/>
      <c r="ED162" s="1138"/>
      <c r="EE162" s="1138"/>
      <c r="EF162" s="1138"/>
      <c r="EG162" s="1138"/>
      <c r="EH162" s="1138"/>
      <c r="EI162" s="1138"/>
      <c r="EJ162" s="1138"/>
      <c r="EK162" s="1138"/>
      <c r="EL162" s="1138"/>
      <c r="EM162" s="1138"/>
      <c r="EN162" s="1138"/>
      <c r="EO162" s="1138"/>
      <c r="EP162" s="1138"/>
      <c r="EQ162" s="1138"/>
      <c r="ER162" s="1138"/>
      <c r="ES162" s="1138"/>
      <c r="ET162" s="1138"/>
      <c r="EU162" s="1138"/>
      <c r="EV162" s="1138"/>
      <c r="EW162" s="1138"/>
      <c r="EX162" s="1138"/>
      <c r="EY162" s="1138"/>
      <c r="EZ162" s="1138"/>
      <c r="FA162" s="1138"/>
      <c r="FB162" s="1138"/>
      <c r="FC162" s="1138"/>
      <c r="FD162" s="1138"/>
      <c r="FE162" s="1138"/>
      <c r="FF162" s="1138"/>
      <c r="FG162" s="1138"/>
      <c r="FH162" s="1138"/>
      <c r="FI162" s="1138"/>
      <c r="FJ162" s="1138"/>
      <c r="FK162" s="1138"/>
      <c r="FL162" s="1138"/>
      <c r="FM162" s="1138"/>
      <c r="FN162" s="1138"/>
      <c r="FO162" s="1138"/>
      <c r="FP162" s="1138"/>
      <c r="FQ162" s="1138"/>
      <c r="FR162" s="1138"/>
      <c r="FS162" s="1138"/>
      <c r="FT162" s="1138"/>
      <c r="FU162" s="1138"/>
      <c r="FV162" s="1138"/>
      <c r="FW162" s="1138"/>
      <c r="FX162" s="1138"/>
      <c r="FY162" s="1138"/>
      <c r="FZ162" s="1138"/>
      <c r="GA162" s="1138"/>
      <c r="GB162" s="1138"/>
      <c r="GC162" s="1138"/>
      <c r="GD162" s="1138"/>
      <c r="GE162" s="1138"/>
      <c r="GF162" s="1138"/>
      <c r="GG162" s="1138"/>
      <c r="GH162" s="1138"/>
      <c r="GI162" s="1138"/>
      <c r="GJ162" s="1138"/>
      <c r="GK162" s="1138"/>
      <c r="GL162" s="1138"/>
      <c r="GM162" s="1138"/>
      <c r="GN162" s="1138"/>
      <c r="GO162" s="1138"/>
      <c r="GP162" s="1138"/>
      <c r="GQ162" s="1138"/>
      <c r="GR162" s="1138"/>
      <c r="GS162" s="1138"/>
      <c r="GT162" s="1138"/>
      <c r="GU162" s="1138"/>
      <c r="GV162" s="1138"/>
      <c r="GW162" s="1138"/>
      <c r="GX162" s="1138"/>
      <c r="GY162" s="1138"/>
      <c r="GZ162" s="1138"/>
      <c r="HA162" s="1138"/>
      <c r="HB162" s="1138"/>
      <c r="HC162" s="1138"/>
      <c r="HD162" s="1138"/>
      <c r="HE162" s="1138"/>
      <c r="HF162" s="1138"/>
      <c r="HG162" s="1138"/>
      <c r="HH162" s="1138"/>
      <c r="HI162" s="1138"/>
      <c r="HJ162" s="1138"/>
      <c r="HK162" s="1138"/>
      <c r="HL162" s="1138"/>
      <c r="HM162" s="1138"/>
      <c r="HN162" s="1138"/>
      <c r="HO162" s="1138"/>
      <c r="HP162" s="1138"/>
      <c r="HQ162" s="1138"/>
      <c r="HR162" s="1138"/>
      <c r="HS162" s="1138"/>
      <c r="HT162" s="1138"/>
      <c r="HU162" s="1138"/>
      <c r="HV162" s="1138"/>
      <c r="HW162" s="1138"/>
      <c r="HX162" s="1138"/>
      <c r="HY162" s="1138"/>
      <c r="HZ162" s="1138"/>
      <c r="IA162" s="1138"/>
      <c r="IB162" s="1138"/>
      <c r="IC162" s="1138"/>
      <c r="ID162" s="1138"/>
      <c r="IE162" s="1138"/>
      <c r="IF162" s="1138"/>
      <c r="IG162" s="1138"/>
      <c r="IH162" s="1138"/>
      <c r="II162" s="1138"/>
      <c r="IJ162" s="1138"/>
      <c r="IK162" s="1138"/>
      <c r="IL162" s="1138"/>
      <c r="IM162" s="1138"/>
      <c r="IN162" s="1138"/>
      <c r="IO162" s="1138"/>
      <c r="IP162" s="1138"/>
      <c r="IQ162" s="1138"/>
      <c r="IR162" s="1138"/>
      <c r="IS162" s="1138"/>
      <c r="IT162" s="1138"/>
      <c r="IU162" s="1138"/>
      <c r="IV162" s="1138"/>
    </row>
    <row r="163" spans="1:256">
      <c r="A163" s="1138" t="s">
        <v>804</v>
      </c>
      <c r="B163" s="1138" t="s">
        <v>803</v>
      </c>
      <c r="C163" s="1505">
        <f>C127/C113</f>
        <v>0</v>
      </c>
      <c r="D163" s="1505"/>
      <c r="E163" s="1138"/>
      <c r="F163" s="1138"/>
      <c r="G163" s="1138"/>
      <c r="H163" s="1138"/>
      <c r="I163" s="1138"/>
      <c r="J163" s="1138"/>
      <c r="K163" s="1138"/>
      <c r="L163" s="1138"/>
      <c r="M163" s="1138"/>
      <c r="N163" s="1138"/>
      <c r="O163" s="1138"/>
      <c r="P163" s="1138"/>
      <c r="Q163" s="1138"/>
      <c r="R163" s="1138"/>
      <c r="S163" s="1138"/>
      <c r="T163" s="1138"/>
      <c r="U163" s="1138"/>
      <c r="V163" s="1138"/>
      <c r="W163" s="1138"/>
      <c r="X163" s="1138"/>
      <c r="Y163" s="1138"/>
      <c r="Z163" s="1138"/>
      <c r="AA163" s="1138"/>
      <c r="AB163" s="1138"/>
      <c r="AC163" s="1138"/>
      <c r="AD163" s="1138"/>
      <c r="AE163" s="1138"/>
      <c r="AF163" s="1138"/>
      <c r="AG163" s="1138"/>
      <c r="AH163" s="1138"/>
      <c r="AI163" s="1138"/>
      <c r="AJ163" s="1138"/>
      <c r="AK163" s="1138"/>
      <c r="AL163" s="1138"/>
      <c r="AM163" s="1138"/>
      <c r="AN163" s="1138"/>
      <c r="AO163" s="1138"/>
      <c r="AP163" s="1138"/>
      <c r="AQ163" s="1138"/>
      <c r="AR163" s="1138"/>
      <c r="AS163" s="1138"/>
      <c r="AT163" s="1138"/>
      <c r="AU163" s="1138"/>
      <c r="AV163" s="1138"/>
      <c r="AW163" s="1138"/>
      <c r="AX163" s="1138"/>
      <c r="AY163" s="1138"/>
      <c r="AZ163" s="1138"/>
      <c r="BA163" s="1138"/>
      <c r="BB163" s="1138"/>
      <c r="BC163" s="1138"/>
      <c r="BD163" s="1138"/>
      <c r="BE163" s="1138"/>
      <c r="BF163" s="1138"/>
      <c r="BG163" s="1138"/>
      <c r="BH163" s="1138"/>
      <c r="BI163" s="1138"/>
      <c r="BJ163" s="1138"/>
      <c r="BK163" s="1138"/>
      <c r="BL163" s="1138"/>
      <c r="BM163" s="1138"/>
      <c r="BN163" s="1138"/>
      <c r="BO163" s="1138"/>
      <c r="BP163" s="1138"/>
      <c r="BQ163" s="1138"/>
      <c r="BR163" s="1138"/>
      <c r="BS163" s="1138"/>
      <c r="BT163" s="1138"/>
      <c r="BU163" s="1138"/>
      <c r="BV163" s="1138"/>
      <c r="BW163" s="1138"/>
      <c r="BX163" s="1138"/>
      <c r="BY163" s="1138"/>
      <c r="BZ163" s="1138"/>
      <c r="CA163" s="1138"/>
      <c r="CB163" s="1138"/>
      <c r="CC163" s="1138"/>
      <c r="CD163" s="1138"/>
      <c r="CE163" s="1138"/>
      <c r="CF163" s="1138"/>
      <c r="CG163" s="1138"/>
      <c r="CH163" s="1138"/>
      <c r="CI163" s="1138"/>
      <c r="CJ163" s="1138"/>
      <c r="CK163" s="1138"/>
      <c r="CL163" s="1138"/>
      <c r="CM163" s="1138"/>
      <c r="CN163" s="1138"/>
      <c r="CO163" s="1138"/>
      <c r="CP163" s="1138"/>
      <c r="CQ163" s="1138"/>
      <c r="CR163" s="1138"/>
      <c r="CS163" s="1138"/>
      <c r="CT163" s="1138"/>
      <c r="CU163" s="1138"/>
      <c r="CV163" s="1138"/>
      <c r="CW163" s="1138"/>
      <c r="CX163" s="1138"/>
      <c r="CY163" s="1138"/>
      <c r="CZ163" s="1138"/>
      <c r="DA163" s="1138"/>
      <c r="DB163" s="1138"/>
      <c r="DC163" s="1138"/>
      <c r="DD163" s="1138"/>
      <c r="DE163" s="1138"/>
      <c r="DF163" s="1138"/>
      <c r="DG163" s="1138"/>
      <c r="DH163" s="1138"/>
      <c r="DI163" s="1138"/>
      <c r="DJ163" s="1138"/>
      <c r="DK163" s="1138"/>
      <c r="DL163" s="1138"/>
      <c r="DM163" s="1138"/>
      <c r="DN163" s="1138"/>
      <c r="DO163" s="1138"/>
      <c r="DP163" s="1138"/>
      <c r="DQ163" s="1138"/>
      <c r="DR163" s="1138"/>
      <c r="DS163" s="1138"/>
      <c r="DT163" s="1138"/>
      <c r="DU163" s="1138"/>
      <c r="DV163" s="1138"/>
      <c r="DW163" s="1138"/>
      <c r="DX163" s="1138"/>
      <c r="DY163" s="1138"/>
      <c r="DZ163" s="1138"/>
      <c r="EA163" s="1138"/>
      <c r="EB163" s="1138"/>
      <c r="EC163" s="1138"/>
      <c r="ED163" s="1138"/>
      <c r="EE163" s="1138"/>
      <c r="EF163" s="1138"/>
      <c r="EG163" s="1138"/>
      <c r="EH163" s="1138"/>
      <c r="EI163" s="1138"/>
      <c r="EJ163" s="1138"/>
      <c r="EK163" s="1138"/>
      <c r="EL163" s="1138"/>
      <c r="EM163" s="1138"/>
      <c r="EN163" s="1138"/>
      <c r="EO163" s="1138"/>
      <c r="EP163" s="1138"/>
      <c r="EQ163" s="1138"/>
      <c r="ER163" s="1138"/>
      <c r="ES163" s="1138"/>
      <c r="ET163" s="1138"/>
      <c r="EU163" s="1138"/>
      <c r="EV163" s="1138"/>
      <c r="EW163" s="1138"/>
      <c r="EX163" s="1138"/>
      <c r="EY163" s="1138"/>
      <c r="EZ163" s="1138"/>
      <c r="FA163" s="1138"/>
      <c r="FB163" s="1138"/>
      <c r="FC163" s="1138"/>
      <c r="FD163" s="1138"/>
      <c r="FE163" s="1138"/>
      <c r="FF163" s="1138"/>
      <c r="FG163" s="1138"/>
      <c r="FH163" s="1138"/>
      <c r="FI163" s="1138"/>
      <c r="FJ163" s="1138"/>
      <c r="FK163" s="1138"/>
      <c r="FL163" s="1138"/>
      <c r="FM163" s="1138"/>
      <c r="FN163" s="1138"/>
      <c r="FO163" s="1138"/>
      <c r="FP163" s="1138"/>
      <c r="FQ163" s="1138"/>
      <c r="FR163" s="1138"/>
      <c r="FS163" s="1138"/>
      <c r="FT163" s="1138"/>
      <c r="FU163" s="1138"/>
      <c r="FV163" s="1138"/>
      <c r="FW163" s="1138"/>
      <c r="FX163" s="1138"/>
      <c r="FY163" s="1138"/>
      <c r="FZ163" s="1138"/>
      <c r="GA163" s="1138"/>
      <c r="GB163" s="1138"/>
      <c r="GC163" s="1138"/>
      <c r="GD163" s="1138"/>
      <c r="GE163" s="1138"/>
      <c r="GF163" s="1138"/>
      <c r="GG163" s="1138"/>
      <c r="GH163" s="1138"/>
      <c r="GI163" s="1138"/>
      <c r="GJ163" s="1138"/>
      <c r="GK163" s="1138"/>
      <c r="GL163" s="1138"/>
      <c r="GM163" s="1138"/>
      <c r="GN163" s="1138"/>
      <c r="GO163" s="1138"/>
      <c r="GP163" s="1138"/>
      <c r="GQ163" s="1138"/>
      <c r="GR163" s="1138"/>
      <c r="GS163" s="1138"/>
      <c r="GT163" s="1138"/>
      <c r="GU163" s="1138"/>
      <c r="GV163" s="1138"/>
      <c r="GW163" s="1138"/>
      <c r="GX163" s="1138"/>
      <c r="GY163" s="1138"/>
      <c r="GZ163" s="1138"/>
      <c r="HA163" s="1138"/>
      <c r="HB163" s="1138"/>
      <c r="HC163" s="1138"/>
      <c r="HD163" s="1138"/>
      <c r="HE163" s="1138"/>
      <c r="HF163" s="1138"/>
      <c r="HG163" s="1138"/>
      <c r="HH163" s="1138"/>
      <c r="HI163" s="1138"/>
      <c r="HJ163" s="1138"/>
      <c r="HK163" s="1138"/>
      <c r="HL163" s="1138"/>
      <c r="HM163" s="1138"/>
      <c r="HN163" s="1138"/>
      <c r="HO163" s="1138"/>
      <c r="HP163" s="1138"/>
      <c r="HQ163" s="1138"/>
      <c r="HR163" s="1138"/>
      <c r="HS163" s="1138"/>
      <c r="HT163" s="1138"/>
      <c r="HU163" s="1138"/>
      <c r="HV163" s="1138"/>
      <c r="HW163" s="1138"/>
      <c r="HX163" s="1138"/>
      <c r="HY163" s="1138"/>
      <c r="HZ163" s="1138"/>
      <c r="IA163" s="1138"/>
      <c r="IB163" s="1138"/>
      <c r="IC163" s="1138"/>
      <c r="ID163" s="1138"/>
      <c r="IE163" s="1138"/>
      <c r="IF163" s="1138"/>
      <c r="IG163" s="1138"/>
      <c r="IH163" s="1138"/>
      <c r="II163" s="1138"/>
      <c r="IJ163" s="1138"/>
      <c r="IK163" s="1138"/>
      <c r="IL163" s="1138"/>
      <c r="IM163" s="1138"/>
      <c r="IN163" s="1138"/>
      <c r="IO163" s="1138"/>
      <c r="IP163" s="1138"/>
      <c r="IQ163" s="1138"/>
      <c r="IR163" s="1138"/>
      <c r="IS163" s="1138"/>
      <c r="IT163" s="1138"/>
      <c r="IU163" s="1138"/>
      <c r="IV163" s="1138"/>
    </row>
    <row r="164" spans="1:256">
      <c r="A164" s="1138"/>
      <c r="B164" s="1138"/>
      <c r="C164" s="1505"/>
      <c r="D164" s="1505"/>
      <c r="E164" s="1138"/>
      <c r="F164" s="1138"/>
      <c r="G164" s="1138"/>
      <c r="H164" s="1138"/>
      <c r="I164" s="1138"/>
      <c r="J164" s="1138"/>
      <c r="K164" s="1138"/>
      <c r="L164" s="1138"/>
      <c r="M164" s="1138"/>
      <c r="N164" s="1138"/>
      <c r="O164" s="1138"/>
      <c r="P164" s="1138"/>
      <c r="Q164" s="1138"/>
      <c r="R164" s="1138"/>
      <c r="S164" s="1138"/>
      <c r="T164" s="1138"/>
      <c r="U164" s="1138"/>
      <c r="V164" s="1138"/>
      <c r="W164" s="1138"/>
      <c r="X164" s="1138"/>
      <c r="Y164" s="1138"/>
      <c r="Z164" s="1138"/>
      <c r="AA164" s="1138"/>
      <c r="AB164" s="1138"/>
      <c r="AC164" s="1138"/>
      <c r="AD164" s="1138"/>
      <c r="AE164" s="1138"/>
      <c r="AF164" s="1138"/>
      <c r="AG164" s="1138"/>
      <c r="AH164" s="1138"/>
      <c r="AI164" s="1138"/>
      <c r="AJ164" s="1138"/>
      <c r="AK164" s="1138"/>
      <c r="AL164" s="1138"/>
      <c r="AM164" s="1138"/>
      <c r="AN164" s="1138"/>
      <c r="AO164" s="1138"/>
      <c r="AP164" s="1138"/>
      <c r="AQ164" s="1138"/>
      <c r="AR164" s="1138"/>
      <c r="AS164" s="1138"/>
      <c r="AT164" s="1138"/>
      <c r="AU164" s="1138"/>
      <c r="AV164" s="1138"/>
      <c r="AW164" s="1138"/>
      <c r="AX164" s="1138"/>
      <c r="AY164" s="1138"/>
      <c r="AZ164" s="1138"/>
      <c r="BA164" s="1138"/>
      <c r="BB164" s="1138"/>
      <c r="BC164" s="1138"/>
      <c r="BD164" s="1138"/>
      <c r="BE164" s="1138"/>
      <c r="BF164" s="1138"/>
      <c r="BG164" s="1138"/>
      <c r="BH164" s="1138"/>
      <c r="BI164" s="1138"/>
      <c r="BJ164" s="1138"/>
      <c r="BK164" s="1138"/>
      <c r="BL164" s="1138"/>
      <c r="BM164" s="1138"/>
      <c r="BN164" s="1138"/>
      <c r="BO164" s="1138"/>
      <c r="BP164" s="1138"/>
      <c r="BQ164" s="1138"/>
      <c r="BR164" s="1138"/>
      <c r="BS164" s="1138"/>
      <c r="BT164" s="1138"/>
      <c r="BU164" s="1138"/>
      <c r="BV164" s="1138"/>
      <c r="BW164" s="1138"/>
      <c r="BX164" s="1138"/>
      <c r="BY164" s="1138"/>
      <c r="BZ164" s="1138"/>
      <c r="CA164" s="1138"/>
      <c r="CB164" s="1138"/>
      <c r="CC164" s="1138"/>
      <c r="CD164" s="1138"/>
      <c r="CE164" s="1138"/>
      <c r="CF164" s="1138"/>
      <c r="CG164" s="1138"/>
      <c r="CH164" s="1138"/>
      <c r="CI164" s="1138"/>
      <c r="CJ164" s="1138"/>
      <c r="CK164" s="1138"/>
      <c r="CL164" s="1138"/>
      <c r="CM164" s="1138"/>
      <c r="CN164" s="1138"/>
      <c r="CO164" s="1138"/>
      <c r="CP164" s="1138"/>
      <c r="CQ164" s="1138"/>
      <c r="CR164" s="1138"/>
      <c r="CS164" s="1138"/>
      <c r="CT164" s="1138"/>
      <c r="CU164" s="1138"/>
      <c r="CV164" s="1138"/>
      <c r="CW164" s="1138"/>
      <c r="CX164" s="1138"/>
      <c r="CY164" s="1138"/>
      <c r="CZ164" s="1138"/>
      <c r="DA164" s="1138"/>
      <c r="DB164" s="1138"/>
      <c r="DC164" s="1138"/>
      <c r="DD164" s="1138"/>
      <c r="DE164" s="1138"/>
      <c r="DF164" s="1138"/>
      <c r="DG164" s="1138"/>
      <c r="DH164" s="1138"/>
      <c r="DI164" s="1138"/>
      <c r="DJ164" s="1138"/>
      <c r="DK164" s="1138"/>
      <c r="DL164" s="1138"/>
      <c r="DM164" s="1138"/>
      <c r="DN164" s="1138"/>
      <c r="DO164" s="1138"/>
      <c r="DP164" s="1138"/>
      <c r="DQ164" s="1138"/>
      <c r="DR164" s="1138"/>
      <c r="DS164" s="1138"/>
      <c r="DT164" s="1138"/>
      <c r="DU164" s="1138"/>
      <c r="DV164" s="1138"/>
      <c r="DW164" s="1138"/>
      <c r="DX164" s="1138"/>
      <c r="DY164" s="1138"/>
      <c r="DZ164" s="1138"/>
      <c r="EA164" s="1138"/>
      <c r="EB164" s="1138"/>
      <c r="EC164" s="1138"/>
      <c r="ED164" s="1138"/>
      <c r="EE164" s="1138"/>
      <c r="EF164" s="1138"/>
      <c r="EG164" s="1138"/>
      <c r="EH164" s="1138"/>
      <c r="EI164" s="1138"/>
      <c r="EJ164" s="1138"/>
      <c r="EK164" s="1138"/>
      <c r="EL164" s="1138"/>
      <c r="EM164" s="1138"/>
      <c r="EN164" s="1138"/>
      <c r="EO164" s="1138"/>
      <c r="EP164" s="1138"/>
      <c r="EQ164" s="1138"/>
      <c r="ER164" s="1138"/>
      <c r="ES164" s="1138"/>
      <c r="ET164" s="1138"/>
      <c r="EU164" s="1138"/>
      <c r="EV164" s="1138"/>
      <c r="EW164" s="1138"/>
      <c r="EX164" s="1138"/>
      <c r="EY164" s="1138"/>
      <c r="EZ164" s="1138"/>
      <c r="FA164" s="1138"/>
      <c r="FB164" s="1138"/>
      <c r="FC164" s="1138"/>
      <c r="FD164" s="1138"/>
      <c r="FE164" s="1138"/>
      <c r="FF164" s="1138"/>
      <c r="FG164" s="1138"/>
      <c r="FH164" s="1138"/>
      <c r="FI164" s="1138"/>
      <c r="FJ164" s="1138"/>
      <c r="FK164" s="1138"/>
      <c r="FL164" s="1138"/>
      <c r="FM164" s="1138"/>
      <c r="FN164" s="1138"/>
      <c r="FO164" s="1138"/>
      <c r="FP164" s="1138"/>
      <c r="FQ164" s="1138"/>
      <c r="FR164" s="1138"/>
      <c r="FS164" s="1138"/>
      <c r="FT164" s="1138"/>
      <c r="FU164" s="1138"/>
      <c r="FV164" s="1138"/>
      <c r="FW164" s="1138"/>
      <c r="FX164" s="1138"/>
      <c r="FY164" s="1138"/>
      <c r="FZ164" s="1138"/>
      <c r="GA164" s="1138"/>
      <c r="GB164" s="1138"/>
      <c r="GC164" s="1138"/>
      <c r="GD164" s="1138"/>
      <c r="GE164" s="1138"/>
      <c r="GF164" s="1138"/>
      <c r="GG164" s="1138"/>
      <c r="GH164" s="1138"/>
      <c r="GI164" s="1138"/>
      <c r="GJ164" s="1138"/>
      <c r="GK164" s="1138"/>
      <c r="GL164" s="1138"/>
      <c r="GM164" s="1138"/>
      <c r="GN164" s="1138"/>
      <c r="GO164" s="1138"/>
      <c r="GP164" s="1138"/>
      <c r="GQ164" s="1138"/>
      <c r="GR164" s="1138"/>
      <c r="GS164" s="1138"/>
      <c r="GT164" s="1138"/>
      <c r="GU164" s="1138"/>
      <c r="GV164" s="1138"/>
      <c r="GW164" s="1138"/>
      <c r="GX164" s="1138"/>
      <c r="GY164" s="1138"/>
      <c r="GZ164" s="1138"/>
      <c r="HA164" s="1138"/>
      <c r="HB164" s="1138"/>
      <c r="HC164" s="1138"/>
      <c r="HD164" s="1138"/>
      <c r="HE164" s="1138"/>
      <c r="HF164" s="1138"/>
      <c r="HG164" s="1138"/>
      <c r="HH164" s="1138"/>
      <c r="HI164" s="1138"/>
      <c r="HJ164" s="1138"/>
      <c r="HK164" s="1138"/>
      <c r="HL164" s="1138"/>
      <c r="HM164" s="1138"/>
      <c r="HN164" s="1138"/>
      <c r="HO164" s="1138"/>
      <c r="HP164" s="1138"/>
      <c r="HQ164" s="1138"/>
      <c r="HR164" s="1138"/>
      <c r="HS164" s="1138"/>
      <c r="HT164" s="1138"/>
      <c r="HU164" s="1138"/>
      <c r="HV164" s="1138"/>
      <c r="HW164" s="1138"/>
      <c r="HX164" s="1138"/>
      <c r="HY164" s="1138"/>
      <c r="HZ164" s="1138"/>
      <c r="IA164" s="1138"/>
      <c r="IB164" s="1138"/>
      <c r="IC164" s="1138"/>
      <c r="ID164" s="1138"/>
      <c r="IE164" s="1138"/>
      <c r="IF164" s="1138"/>
      <c r="IG164" s="1138"/>
      <c r="IH164" s="1138"/>
      <c r="II164" s="1138"/>
      <c r="IJ164" s="1138"/>
      <c r="IK164" s="1138"/>
      <c r="IL164" s="1138"/>
      <c r="IM164" s="1138"/>
      <c r="IN164" s="1138"/>
      <c r="IO164" s="1138"/>
      <c r="IP164" s="1138"/>
      <c r="IQ164" s="1138"/>
      <c r="IR164" s="1138"/>
      <c r="IS164" s="1138"/>
      <c r="IT164" s="1138"/>
      <c r="IU164" s="1138"/>
      <c r="IV164" s="1138"/>
    </row>
    <row r="165" spans="1:256">
      <c r="A165" s="1138" t="s">
        <v>308</v>
      </c>
      <c r="B165" s="1138" t="s">
        <v>803</v>
      </c>
      <c r="C165" s="1505">
        <f>C129/C113</f>
        <v>4.5825447885339647</v>
      </c>
      <c r="D165" s="1505"/>
      <c r="E165" s="1138"/>
      <c r="F165" s="1138"/>
      <c r="G165" s="1138"/>
      <c r="H165" s="1138"/>
      <c r="I165" s="1138"/>
      <c r="J165" s="1138"/>
      <c r="K165" s="1138"/>
      <c r="L165" s="1138"/>
      <c r="M165" s="1138"/>
      <c r="N165" s="1138"/>
      <c r="O165" s="1138"/>
      <c r="P165" s="1138"/>
      <c r="Q165" s="1138"/>
      <c r="R165" s="1138"/>
      <c r="S165" s="1138"/>
      <c r="T165" s="1138"/>
      <c r="U165" s="1138"/>
      <c r="V165" s="1138"/>
      <c r="W165" s="1138"/>
      <c r="X165" s="1138"/>
      <c r="Y165" s="1138"/>
      <c r="Z165" s="1138"/>
      <c r="AA165" s="1138"/>
      <c r="AB165" s="1138"/>
      <c r="AC165" s="1138"/>
      <c r="AD165" s="1138"/>
      <c r="AE165" s="1138"/>
      <c r="AF165" s="1138"/>
      <c r="AG165" s="1138"/>
      <c r="AH165" s="1138"/>
      <c r="AI165" s="1138"/>
      <c r="AJ165" s="1138"/>
      <c r="AK165" s="1138"/>
      <c r="AL165" s="1138"/>
      <c r="AM165" s="1138"/>
      <c r="AN165" s="1138"/>
      <c r="AO165" s="1138"/>
      <c r="AP165" s="1138"/>
      <c r="AQ165" s="1138"/>
      <c r="AR165" s="1138"/>
      <c r="AS165" s="1138"/>
      <c r="AT165" s="1138"/>
      <c r="AU165" s="1138"/>
      <c r="AV165" s="1138"/>
      <c r="AW165" s="1138"/>
      <c r="AX165" s="1138"/>
      <c r="AY165" s="1138"/>
      <c r="AZ165" s="1138"/>
      <c r="BA165" s="1138"/>
      <c r="BB165" s="1138"/>
      <c r="BC165" s="1138"/>
      <c r="BD165" s="1138"/>
      <c r="BE165" s="1138"/>
      <c r="BF165" s="1138"/>
      <c r="BG165" s="1138"/>
      <c r="BH165" s="1138"/>
      <c r="BI165" s="1138"/>
      <c r="BJ165" s="1138"/>
      <c r="BK165" s="1138"/>
      <c r="BL165" s="1138"/>
      <c r="BM165" s="1138"/>
      <c r="BN165" s="1138"/>
      <c r="BO165" s="1138"/>
      <c r="BP165" s="1138"/>
      <c r="BQ165" s="1138"/>
      <c r="BR165" s="1138"/>
      <c r="BS165" s="1138"/>
      <c r="BT165" s="1138"/>
      <c r="BU165" s="1138"/>
      <c r="BV165" s="1138"/>
      <c r="BW165" s="1138"/>
      <c r="BX165" s="1138"/>
      <c r="BY165" s="1138"/>
      <c r="BZ165" s="1138"/>
      <c r="CA165" s="1138"/>
      <c r="CB165" s="1138"/>
      <c r="CC165" s="1138"/>
      <c r="CD165" s="1138"/>
      <c r="CE165" s="1138"/>
      <c r="CF165" s="1138"/>
      <c r="CG165" s="1138"/>
      <c r="CH165" s="1138"/>
      <c r="CI165" s="1138"/>
      <c r="CJ165" s="1138"/>
      <c r="CK165" s="1138"/>
      <c r="CL165" s="1138"/>
      <c r="CM165" s="1138"/>
      <c r="CN165" s="1138"/>
      <c r="CO165" s="1138"/>
      <c r="CP165" s="1138"/>
      <c r="CQ165" s="1138"/>
      <c r="CR165" s="1138"/>
      <c r="CS165" s="1138"/>
      <c r="CT165" s="1138"/>
      <c r="CU165" s="1138"/>
      <c r="CV165" s="1138"/>
      <c r="CW165" s="1138"/>
      <c r="CX165" s="1138"/>
      <c r="CY165" s="1138"/>
      <c r="CZ165" s="1138"/>
      <c r="DA165" s="1138"/>
      <c r="DB165" s="1138"/>
      <c r="DC165" s="1138"/>
      <c r="DD165" s="1138"/>
      <c r="DE165" s="1138"/>
      <c r="DF165" s="1138"/>
      <c r="DG165" s="1138"/>
      <c r="DH165" s="1138"/>
      <c r="DI165" s="1138"/>
      <c r="DJ165" s="1138"/>
      <c r="DK165" s="1138"/>
      <c r="DL165" s="1138"/>
      <c r="DM165" s="1138"/>
      <c r="DN165" s="1138"/>
      <c r="DO165" s="1138"/>
      <c r="DP165" s="1138"/>
      <c r="DQ165" s="1138"/>
      <c r="DR165" s="1138"/>
      <c r="DS165" s="1138"/>
      <c r="DT165" s="1138"/>
      <c r="DU165" s="1138"/>
      <c r="DV165" s="1138"/>
      <c r="DW165" s="1138"/>
      <c r="DX165" s="1138"/>
      <c r="DY165" s="1138"/>
      <c r="DZ165" s="1138"/>
      <c r="EA165" s="1138"/>
      <c r="EB165" s="1138"/>
      <c r="EC165" s="1138"/>
      <c r="ED165" s="1138"/>
      <c r="EE165" s="1138"/>
      <c r="EF165" s="1138"/>
      <c r="EG165" s="1138"/>
      <c r="EH165" s="1138"/>
      <c r="EI165" s="1138"/>
      <c r="EJ165" s="1138"/>
      <c r="EK165" s="1138"/>
      <c r="EL165" s="1138"/>
      <c r="EM165" s="1138"/>
      <c r="EN165" s="1138"/>
      <c r="EO165" s="1138"/>
      <c r="EP165" s="1138"/>
      <c r="EQ165" s="1138"/>
      <c r="ER165" s="1138"/>
      <c r="ES165" s="1138"/>
      <c r="ET165" s="1138"/>
      <c r="EU165" s="1138"/>
      <c r="EV165" s="1138"/>
      <c r="EW165" s="1138"/>
      <c r="EX165" s="1138"/>
      <c r="EY165" s="1138"/>
      <c r="EZ165" s="1138"/>
      <c r="FA165" s="1138"/>
      <c r="FB165" s="1138"/>
      <c r="FC165" s="1138"/>
      <c r="FD165" s="1138"/>
      <c r="FE165" s="1138"/>
      <c r="FF165" s="1138"/>
      <c r="FG165" s="1138"/>
      <c r="FH165" s="1138"/>
      <c r="FI165" s="1138"/>
      <c r="FJ165" s="1138"/>
      <c r="FK165" s="1138"/>
      <c r="FL165" s="1138"/>
      <c r="FM165" s="1138"/>
      <c r="FN165" s="1138"/>
      <c r="FO165" s="1138"/>
      <c r="FP165" s="1138"/>
      <c r="FQ165" s="1138"/>
      <c r="FR165" s="1138"/>
      <c r="FS165" s="1138"/>
      <c r="FT165" s="1138"/>
      <c r="FU165" s="1138"/>
      <c r="FV165" s="1138"/>
      <c r="FW165" s="1138"/>
      <c r="FX165" s="1138"/>
      <c r="FY165" s="1138"/>
      <c r="FZ165" s="1138"/>
      <c r="GA165" s="1138"/>
      <c r="GB165" s="1138"/>
      <c r="GC165" s="1138"/>
      <c r="GD165" s="1138"/>
      <c r="GE165" s="1138"/>
      <c r="GF165" s="1138"/>
      <c r="GG165" s="1138"/>
      <c r="GH165" s="1138"/>
      <c r="GI165" s="1138"/>
      <c r="GJ165" s="1138"/>
      <c r="GK165" s="1138"/>
      <c r="GL165" s="1138"/>
      <c r="GM165" s="1138"/>
      <c r="GN165" s="1138"/>
      <c r="GO165" s="1138"/>
      <c r="GP165" s="1138"/>
      <c r="GQ165" s="1138"/>
      <c r="GR165" s="1138"/>
      <c r="GS165" s="1138"/>
      <c r="GT165" s="1138"/>
      <c r="GU165" s="1138"/>
      <c r="GV165" s="1138"/>
      <c r="GW165" s="1138"/>
      <c r="GX165" s="1138"/>
      <c r="GY165" s="1138"/>
      <c r="GZ165" s="1138"/>
      <c r="HA165" s="1138"/>
      <c r="HB165" s="1138"/>
      <c r="HC165" s="1138"/>
      <c r="HD165" s="1138"/>
      <c r="HE165" s="1138"/>
      <c r="HF165" s="1138"/>
      <c r="HG165" s="1138"/>
      <c r="HH165" s="1138"/>
      <c r="HI165" s="1138"/>
      <c r="HJ165" s="1138"/>
      <c r="HK165" s="1138"/>
      <c r="HL165" s="1138"/>
      <c r="HM165" s="1138"/>
      <c r="HN165" s="1138"/>
      <c r="HO165" s="1138"/>
      <c r="HP165" s="1138"/>
      <c r="HQ165" s="1138"/>
      <c r="HR165" s="1138"/>
      <c r="HS165" s="1138"/>
      <c r="HT165" s="1138"/>
      <c r="HU165" s="1138"/>
      <c r="HV165" s="1138"/>
      <c r="HW165" s="1138"/>
      <c r="HX165" s="1138"/>
      <c r="HY165" s="1138"/>
      <c r="HZ165" s="1138"/>
      <c r="IA165" s="1138"/>
      <c r="IB165" s="1138"/>
      <c r="IC165" s="1138"/>
      <c r="ID165" s="1138"/>
      <c r="IE165" s="1138"/>
      <c r="IF165" s="1138"/>
      <c r="IG165" s="1138"/>
      <c r="IH165" s="1138"/>
      <c r="II165" s="1138"/>
      <c r="IJ165" s="1138"/>
      <c r="IK165" s="1138"/>
      <c r="IL165" s="1138"/>
      <c r="IM165" s="1138"/>
      <c r="IN165" s="1138"/>
      <c r="IO165" s="1138"/>
      <c r="IP165" s="1138"/>
      <c r="IQ165" s="1138"/>
      <c r="IR165" s="1138"/>
      <c r="IS165" s="1138"/>
      <c r="IT165" s="1138"/>
      <c r="IU165" s="1138"/>
      <c r="IV165" s="1138"/>
    </row>
    <row r="166" spans="1:256">
      <c r="A166" s="1138"/>
      <c r="B166" s="1138"/>
      <c r="C166" s="1138"/>
      <c r="D166" s="1138"/>
      <c r="E166" s="1138"/>
      <c r="F166" s="1138"/>
      <c r="G166" s="1138"/>
      <c r="H166" s="1138"/>
      <c r="I166" s="1138"/>
      <c r="J166" s="1138"/>
      <c r="K166" s="1138"/>
      <c r="L166" s="1138"/>
      <c r="M166" s="1138"/>
      <c r="N166" s="1138"/>
      <c r="O166" s="1138"/>
      <c r="P166" s="1138"/>
      <c r="Q166" s="1138"/>
      <c r="R166" s="1138"/>
      <c r="S166" s="1138"/>
      <c r="T166" s="1138"/>
      <c r="U166" s="1138"/>
      <c r="V166" s="1138"/>
      <c r="W166" s="1138"/>
      <c r="X166" s="1138"/>
      <c r="Y166" s="1138"/>
      <c r="Z166" s="1138"/>
      <c r="AA166" s="1138"/>
      <c r="AB166" s="1138"/>
      <c r="AC166" s="1138"/>
      <c r="AD166" s="1138"/>
      <c r="AE166" s="1138"/>
      <c r="AF166" s="1138"/>
      <c r="AG166" s="1138"/>
      <c r="AH166" s="1138"/>
      <c r="AI166" s="1138"/>
      <c r="AJ166" s="1138"/>
      <c r="AK166" s="1138"/>
      <c r="AL166" s="1138"/>
      <c r="AM166" s="1138"/>
      <c r="AN166" s="1138"/>
      <c r="AO166" s="1138"/>
      <c r="AP166" s="1138"/>
      <c r="AQ166" s="1138"/>
      <c r="AR166" s="1138"/>
      <c r="AS166" s="1138"/>
      <c r="AT166" s="1138"/>
      <c r="AU166" s="1138"/>
      <c r="AV166" s="1138"/>
      <c r="AW166" s="1138"/>
      <c r="AX166" s="1138"/>
      <c r="AY166" s="1138"/>
      <c r="AZ166" s="1138"/>
      <c r="BA166" s="1138"/>
      <c r="BB166" s="1138"/>
      <c r="BC166" s="1138"/>
      <c r="BD166" s="1138"/>
      <c r="BE166" s="1138"/>
      <c r="BF166" s="1138"/>
      <c r="BG166" s="1138"/>
      <c r="BH166" s="1138"/>
      <c r="BI166" s="1138"/>
      <c r="BJ166" s="1138"/>
      <c r="BK166" s="1138"/>
      <c r="BL166" s="1138"/>
      <c r="BM166" s="1138"/>
      <c r="BN166" s="1138"/>
      <c r="BO166" s="1138"/>
      <c r="BP166" s="1138"/>
      <c r="BQ166" s="1138"/>
      <c r="BR166" s="1138"/>
      <c r="BS166" s="1138"/>
      <c r="BT166" s="1138"/>
      <c r="BU166" s="1138"/>
      <c r="BV166" s="1138"/>
      <c r="BW166" s="1138"/>
      <c r="BX166" s="1138"/>
      <c r="BY166" s="1138"/>
      <c r="BZ166" s="1138"/>
      <c r="CA166" s="1138"/>
      <c r="CB166" s="1138"/>
      <c r="CC166" s="1138"/>
      <c r="CD166" s="1138"/>
      <c r="CE166" s="1138"/>
      <c r="CF166" s="1138"/>
      <c r="CG166" s="1138"/>
      <c r="CH166" s="1138"/>
      <c r="CI166" s="1138"/>
      <c r="CJ166" s="1138"/>
      <c r="CK166" s="1138"/>
      <c r="CL166" s="1138"/>
      <c r="CM166" s="1138"/>
      <c r="CN166" s="1138"/>
      <c r="CO166" s="1138"/>
      <c r="CP166" s="1138"/>
      <c r="CQ166" s="1138"/>
      <c r="CR166" s="1138"/>
      <c r="CS166" s="1138"/>
      <c r="CT166" s="1138"/>
      <c r="CU166" s="1138"/>
      <c r="CV166" s="1138"/>
      <c r="CW166" s="1138"/>
      <c r="CX166" s="1138"/>
      <c r="CY166" s="1138"/>
      <c r="CZ166" s="1138"/>
      <c r="DA166" s="1138"/>
      <c r="DB166" s="1138"/>
      <c r="DC166" s="1138"/>
      <c r="DD166" s="1138"/>
      <c r="DE166" s="1138"/>
      <c r="DF166" s="1138"/>
      <c r="DG166" s="1138"/>
      <c r="DH166" s="1138"/>
      <c r="DI166" s="1138"/>
      <c r="DJ166" s="1138"/>
      <c r="DK166" s="1138"/>
      <c r="DL166" s="1138"/>
      <c r="DM166" s="1138"/>
      <c r="DN166" s="1138"/>
      <c r="DO166" s="1138"/>
      <c r="DP166" s="1138"/>
      <c r="DQ166" s="1138"/>
      <c r="DR166" s="1138"/>
      <c r="DS166" s="1138"/>
      <c r="DT166" s="1138"/>
      <c r="DU166" s="1138"/>
      <c r="DV166" s="1138"/>
      <c r="DW166" s="1138"/>
      <c r="DX166" s="1138"/>
      <c r="DY166" s="1138"/>
      <c r="DZ166" s="1138"/>
      <c r="EA166" s="1138"/>
      <c r="EB166" s="1138"/>
      <c r="EC166" s="1138"/>
      <c r="ED166" s="1138"/>
      <c r="EE166" s="1138"/>
      <c r="EF166" s="1138"/>
      <c r="EG166" s="1138"/>
      <c r="EH166" s="1138"/>
      <c r="EI166" s="1138"/>
      <c r="EJ166" s="1138"/>
      <c r="EK166" s="1138"/>
      <c r="EL166" s="1138"/>
      <c r="EM166" s="1138"/>
      <c r="EN166" s="1138"/>
      <c r="EO166" s="1138"/>
      <c r="EP166" s="1138"/>
      <c r="EQ166" s="1138"/>
      <c r="ER166" s="1138"/>
      <c r="ES166" s="1138"/>
      <c r="ET166" s="1138"/>
      <c r="EU166" s="1138"/>
      <c r="EV166" s="1138"/>
      <c r="EW166" s="1138"/>
      <c r="EX166" s="1138"/>
      <c r="EY166" s="1138"/>
      <c r="EZ166" s="1138"/>
      <c r="FA166" s="1138"/>
      <c r="FB166" s="1138"/>
      <c r="FC166" s="1138"/>
      <c r="FD166" s="1138"/>
      <c r="FE166" s="1138"/>
      <c r="FF166" s="1138"/>
      <c r="FG166" s="1138"/>
      <c r="FH166" s="1138"/>
      <c r="FI166" s="1138"/>
      <c r="FJ166" s="1138"/>
      <c r="FK166" s="1138"/>
      <c r="FL166" s="1138"/>
      <c r="FM166" s="1138"/>
      <c r="FN166" s="1138"/>
      <c r="FO166" s="1138"/>
      <c r="FP166" s="1138"/>
      <c r="FQ166" s="1138"/>
      <c r="FR166" s="1138"/>
      <c r="FS166" s="1138"/>
      <c r="FT166" s="1138"/>
      <c r="FU166" s="1138"/>
      <c r="FV166" s="1138"/>
      <c r="FW166" s="1138"/>
      <c r="FX166" s="1138"/>
      <c r="FY166" s="1138"/>
      <c r="FZ166" s="1138"/>
      <c r="GA166" s="1138"/>
      <c r="GB166" s="1138"/>
      <c r="GC166" s="1138"/>
      <c r="GD166" s="1138"/>
      <c r="GE166" s="1138"/>
      <c r="GF166" s="1138"/>
      <c r="GG166" s="1138"/>
      <c r="GH166" s="1138"/>
      <c r="GI166" s="1138"/>
      <c r="GJ166" s="1138"/>
      <c r="GK166" s="1138"/>
      <c r="GL166" s="1138"/>
      <c r="GM166" s="1138"/>
      <c r="GN166" s="1138"/>
      <c r="GO166" s="1138"/>
      <c r="GP166" s="1138"/>
      <c r="GQ166" s="1138"/>
      <c r="GR166" s="1138"/>
      <c r="GS166" s="1138"/>
      <c r="GT166" s="1138"/>
      <c r="GU166" s="1138"/>
      <c r="GV166" s="1138"/>
      <c r="GW166" s="1138"/>
      <c r="GX166" s="1138"/>
      <c r="GY166" s="1138"/>
      <c r="GZ166" s="1138"/>
      <c r="HA166" s="1138"/>
      <c r="HB166" s="1138"/>
      <c r="HC166" s="1138"/>
      <c r="HD166" s="1138"/>
      <c r="HE166" s="1138"/>
      <c r="HF166" s="1138"/>
      <c r="HG166" s="1138"/>
      <c r="HH166" s="1138"/>
      <c r="HI166" s="1138"/>
      <c r="HJ166" s="1138"/>
      <c r="HK166" s="1138"/>
      <c r="HL166" s="1138"/>
      <c r="HM166" s="1138"/>
      <c r="HN166" s="1138"/>
      <c r="HO166" s="1138"/>
      <c r="HP166" s="1138"/>
      <c r="HQ166" s="1138"/>
      <c r="HR166" s="1138"/>
      <c r="HS166" s="1138"/>
      <c r="HT166" s="1138"/>
      <c r="HU166" s="1138"/>
      <c r="HV166" s="1138"/>
      <c r="HW166" s="1138"/>
      <c r="HX166" s="1138"/>
      <c r="HY166" s="1138"/>
      <c r="HZ166" s="1138"/>
      <c r="IA166" s="1138"/>
      <c r="IB166" s="1138"/>
      <c r="IC166" s="1138"/>
      <c r="ID166" s="1138"/>
      <c r="IE166" s="1138"/>
      <c r="IF166" s="1138"/>
      <c r="IG166" s="1138"/>
      <c r="IH166" s="1138"/>
      <c r="II166" s="1138"/>
      <c r="IJ166" s="1138"/>
      <c r="IK166" s="1138"/>
      <c r="IL166" s="1138"/>
      <c r="IM166" s="1138"/>
      <c r="IN166" s="1138"/>
      <c r="IO166" s="1138"/>
      <c r="IP166" s="1138"/>
      <c r="IQ166" s="1138"/>
      <c r="IR166" s="1138"/>
      <c r="IS166" s="1138"/>
      <c r="IT166" s="1138"/>
      <c r="IU166" s="1138"/>
      <c r="IV166" s="1138"/>
    </row>
    <row r="167" spans="1:256">
      <c r="A167" s="1138" t="s">
        <v>1788</v>
      </c>
      <c r="B167" s="1459" t="s">
        <v>312</v>
      </c>
      <c r="C167" s="1505">
        <f>SUM(C153:C166)</f>
        <v>11.817614580836405</v>
      </c>
      <c r="D167" s="1505"/>
      <c r="E167" s="1138"/>
      <c r="F167" s="1138"/>
      <c r="G167" s="1138"/>
      <c r="H167" s="1138"/>
      <c r="I167" s="1138"/>
      <c r="J167" s="1138"/>
      <c r="K167" s="1138"/>
      <c r="L167" s="1138"/>
      <c r="M167" s="1138"/>
      <c r="N167" s="1138"/>
      <c r="O167" s="1138"/>
      <c r="P167" s="1138"/>
      <c r="Q167" s="1138"/>
      <c r="R167" s="1138"/>
      <c r="S167" s="1138"/>
      <c r="T167" s="1138"/>
      <c r="U167" s="1138"/>
      <c r="V167" s="1138"/>
      <c r="W167" s="1138"/>
      <c r="X167" s="1138"/>
      <c r="Y167" s="1138"/>
      <c r="Z167" s="1138"/>
      <c r="AA167" s="1138"/>
      <c r="AB167" s="1138"/>
      <c r="AC167" s="1138"/>
      <c r="AD167" s="1138"/>
      <c r="AE167" s="1138"/>
      <c r="AF167" s="1138"/>
      <c r="AG167" s="1138"/>
      <c r="AH167" s="1138"/>
      <c r="AI167" s="1138"/>
      <c r="AJ167" s="1138"/>
      <c r="AK167" s="1138"/>
      <c r="AL167" s="1138"/>
      <c r="AM167" s="1138"/>
      <c r="AN167" s="1138"/>
      <c r="AO167" s="1138"/>
      <c r="AP167" s="1138"/>
      <c r="AQ167" s="1138"/>
      <c r="AR167" s="1138"/>
      <c r="AS167" s="1138"/>
      <c r="AT167" s="1138"/>
      <c r="AU167" s="1138"/>
      <c r="AV167" s="1138"/>
      <c r="AW167" s="1138"/>
      <c r="AX167" s="1138"/>
      <c r="AY167" s="1138"/>
      <c r="AZ167" s="1138"/>
      <c r="BA167" s="1138"/>
      <c r="BB167" s="1138"/>
      <c r="BC167" s="1138"/>
      <c r="BD167" s="1138"/>
      <c r="BE167" s="1138"/>
      <c r="BF167" s="1138"/>
      <c r="BG167" s="1138"/>
      <c r="BH167" s="1138"/>
      <c r="BI167" s="1138"/>
      <c r="BJ167" s="1138"/>
      <c r="BK167" s="1138"/>
      <c r="BL167" s="1138"/>
      <c r="BM167" s="1138"/>
      <c r="BN167" s="1138"/>
      <c r="BO167" s="1138"/>
      <c r="BP167" s="1138"/>
      <c r="BQ167" s="1138"/>
      <c r="BR167" s="1138"/>
      <c r="BS167" s="1138"/>
      <c r="BT167" s="1138"/>
      <c r="BU167" s="1138"/>
      <c r="BV167" s="1138"/>
      <c r="BW167" s="1138"/>
      <c r="BX167" s="1138"/>
      <c r="BY167" s="1138"/>
      <c r="BZ167" s="1138"/>
      <c r="CA167" s="1138"/>
      <c r="CB167" s="1138"/>
      <c r="CC167" s="1138"/>
      <c r="CD167" s="1138"/>
      <c r="CE167" s="1138"/>
      <c r="CF167" s="1138"/>
      <c r="CG167" s="1138"/>
      <c r="CH167" s="1138"/>
      <c r="CI167" s="1138"/>
      <c r="CJ167" s="1138"/>
      <c r="CK167" s="1138"/>
      <c r="CL167" s="1138"/>
      <c r="CM167" s="1138"/>
      <c r="CN167" s="1138"/>
      <c r="CO167" s="1138"/>
      <c r="CP167" s="1138"/>
      <c r="CQ167" s="1138"/>
      <c r="CR167" s="1138"/>
      <c r="CS167" s="1138"/>
      <c r="CT167" s="1138"/>
      <c r="CU167" s="1138"/>
      <c r="CV167" s="1138"/>
      <c r="CW167" s="1138"/>
      <c r="CX167" s="1138"/>
      <c r="CY167" s="1138"/>
      <c r="CZ167" s="1138"/>
      <c r="DA167" s="1138"/>
      <c r="DB167" s="1138"/>
      <c r="DC167" s="1138"/>
      <c r="DD167" s="1138"/>
      <c r="DE167" s="1138"/>
      <c r="DF167" s="1138"/>
      <c r="DG167" s="1138"/>
      <c r="DH167" s="1138"/>
      <c r="DI167" s="1138"/>
      <c r="DJ167" s="1138"/>
      <c r="DK167" s="1138"/>
      <c r="DL167" s="1138"/>
      <c r="DM167" s="1138"/>
      <c r="DN167" s="1138"/>
      <c r="DO167" s="1138"/>
      <c r="DP167" s="1138"/>
      <c r="DQ167" s="1138"/>
      <c r="DR167" s="1138"/>
      <c r="DS167" s="1138"/>
      <c r="DT167" s="1138"/>
      <c r="DU167" s="1138"/>
      <c r="DV167" s="1138"/>
      <c r="DW167" s="1138"/>
      <c r="DX167" s="1138"/>
      <c r="DY167" s="1138"/>
      <c r="DZ167" s="1138"/>
      <c r="EA167" s="1138"/>
      <c r="EB167" s="1138"/>
      <c r="EC167" s="1138"/>
      <c r="ED167" s="1138"/>
      <c r="EE167" s="1138"/>
      <c r="EF167" s="1138"/>
      <c r="EG167" s="1138"/>
      <c r="EH167" s="1138"/>
      <c r="EI167" s="1138"/>
      <c r="EJ167" s="1138"/>
      <c r="EK167" s="1138"/>
      <c r="EL167" s="1138"/>
      <c r="EM167" s="1138"/>
      <c r="EN167" s="1138"/>
      <c r="EO167" s="1138"/>
      <c r="EP167" s="1138"/>
      <c r="EQ167" s="1138"/>
      <c r="ER167" s="1138"/>
      <c r="ES167" s="1138"/>
      <c r="ET167" s="1138"/>
      <c r="EU167" s="1138"/>
      <c r="EV167" s="1138"/>
      <c r="EW167" s="1138"/>
      <c r="EX167" s="1138"/>
      <c r="EY167" s="1138"/>
      <c r="EZ167" s="1138"/>
      <c r="FA167" s="1138"/>
      <c r="FB167" s="1138"/>
      <c r="FC167" s="1138"/>
      <c r="FD167" s="1138"/>
      <c r="FE167" s="1138"/>
      <c r="FF167" s="1138"/>
      <c r="FG167" s="1138"/>
      <c r="FH167" s="1138"/>
      <c r="FI167" s="1138"/>
      <c r="FJ167" s="1138"/>
      <c r="FK167" s="1138"/>
      <c r="FL167" s="1138"/>
      <c r="FM167" s="1138"/>
      <c r="FN167" s="1138"/>
      <c r="FO167" s="1138"/>
      <c r="FP167" s="1138"/>
      <c r="FQ167" s="1138"/>
      <c r="FR167" s="1138"/>
      <c r="FS167" s="1138"/>
      <c r="FT167" s="1138"/>
      <c r="FU167" s="1138"/>
      <c r="FV167" s="1138"/>
      <c r="FW167" s="1138"/>
      <c r="FX167" s="1138"/>
      <c r="FY167" s="1138"/>
      <c r="FZ167" s="1138"/>
      <c r="GA167" s="1138"/>
      <c r="GB167" s="1138"/>
      <c r="GC167" s="1138"/>
      <c r="GD167" s="1138"/>
      <c r="GE167" s="1138"/>
      <c r="GF167" s="1138"/>
      <c r="GG167" s="1138"/>
      <c r="GH167" s="1138"/>
      <c r="GI167" s="1138"/>
      <c r="GJ167" s="1138"/>
      <c r="GK167" s="1138"/>
      <c r="GL167" s="1138"/>
      <c r="GM167" s="1138"/>
      <c r="GN167" s="1138"/>
      <c r="GO167" s="1138"/>
      <c r="GP167" s="1138"/>
      <c r="GQ167" s="1138"/>
      <c r="GR167" s="1138"/>
      <c r="GS167" s="1138"/>
      <c r="GT167" s="1138"/>
      <c r="GU167" s="1138"/>
      <c r="GV167" s="1138"/>
      <c r="GW167" s="1138"/>
      <c r="GX167" s="1138"/>
      <c r="GY167" s="1138"/>
      <c r="GZ167" s="1138"/>
      <c r="HA167" s="1138"/>
      <c r="HB167" s="1138"/>
      <c r="HC167" s="1138"/>
      <c r="HD167" s="1138"/>
      <c r="HE167" s="1138"/>
      <c r="HF167" s="1138"/>
      <c r="HG167" s="1138"/>
      <c r="HH167" s="1138"/>
      <c r="HI167" s="1138"/>
      <c r="HJ167" s="1138"/>
      <c r="HK167" s="1138"/>
      <c r="HL167" s="1138"/>
      <c r="HM167" s="1138"/>
      <c r="HN167" s="1138"/>
      <c r="HO167" s="1138"/>
      <c r="HP167" s="1138"/>
      <c r="HQ167" s="1138"/>
      <c r="HR167" s="1138"/>
      <c r="HS167" s="1138"/>
      <c r="HT167" s="1138"/>
      <c r="HU167" s="1138"/>
      <c r="HV167" s="1138"/>
      <c r="HW167" s="1138"/>
      <c r="HX167" s="1138"/>
      <c r="HY167" s="1138"/>
      <c r="HZ167" s="1138"/>
      <c r="IA167" s="1138"/>
      <c r="IB167" s="1138"/>
      <c r="IC167" s="1138"/>
      <c r="ID167" s="1138"/>
      <c r="IE167" s="1138"/>
      <c r="IF167" s="1138"/>
      <c r="IG167" s="1138"/>
      <c r="IH167" s="1138"/>
      <c r="II167" s="1138"/>
      <c r="IJ167" s="1138"/>
      <c r="IK167" s="1138"/>
      <c r="IL167" s="1138"/>
      <c r="IM167" s="1138"/>
      <c r="IN167" s="1138"/>
      <c r="IO167" s="1138"/>
      <c r="IP167" s="1138"/>
      <c r="IQ167" s="1138"/>
      <c r="IR167" s="1138"/>
      <c r="IS167" s="1138"/>
      <c r="IT167" s="1138"/>
      <c r="IU167" s="1138"/>
      <c r="IV167" s="1138"/>
    </row>
    <row r="168" spans="1:256" ht="15.75">
      <c r="A168" s="1138"/>
      <c r="B168" s="1465"/>
      <c r="C168" s="1138"/>
      <c r="D168" s="1138"/>
      <c r="E168" s="1138"/>
      <c r="F168" s="1138"/>
      <c r="G168" s="1138"/>
      <c r="H168" s="1138"/>
      <c r="I168" s="1138"/>
      <c r="J168" s="1138"/>
      <c r="K168" s="1138"/>
      <c r="L168" s="1138"/>
      <c r="M168" s="1138"/>
      <c r="N168" s="1138"/>
      <c r="O168" s="1138"/>
      <c r="P168" s="1138"/>
      <c r="Q168" s="1138"/>
      <c r="R168" s="1138"/>
      <c r="S168" s="1138"/>
      <c r="T168" s="1138"/>
      <c r="U168" s="1138"/>
      <c r="V168" s="1138"/>
      <c r="W168" s="1138"/>
      <c r="X168" s="1138"/>
      <c r="Y168" s="1138"/>
      <c r="Z168" s="1138"/>
      <c r="AA168" s="1138"/>
      <c r="AB168" s="1138"/>
      <c r="AC168" s="1138"/>
      <c r="AD168" s="1138"/>
      <c r="AE168" s="1138"/>
      <c r="AF168" s="1138"/>
      <c r="AG168" s="1138"/>
      <c r="AH168" s="1138"/>
      <c r="AI168" s="1138"/>
      <c r="AJ168" s="1138"/>
      <c r="AK168" s="1138"/>
      <c r="AL168" s="1138"/>
      <c r="AM168" s="1138"/>
      <c r="AN168" s="1138"/>
      <c r="AO168" s="1138"/>
      <c r="AP168" s="1138"/>
      <c r="AQ168" s="1138"/>
      <c r="AR168" s="1138"/>
      <c r="AS168" s="1138"/>
      <c r="AT168" s="1138"/>
      <c r="AU168" s="1138"/>
      <c r="AV168" s="1138"/>
      <c r="AW168" s="1138"/>
      <c r="AX168" s="1138"/>
      <c r="AY168" s="1138"/>
      <c r="AZ168" s="1138"/>
      <c r="BA168" s="1138"/>
      <c r="BB168" s="1138"/>
      <c r="BC168" s="1138"/>
      <c r="BD168" s="1138"/>
      <c r="BE168" s="1138"/>
      <c r="BF168" s="1138"/>
      <c r="BG168" s="1138"/>
      <c r="BH168" s="1138"/>
      <c r="BI168" s="1138"/>
      <c r="BJ168" s="1138"/>
      <c r="BK168" s="1138"/>
      <c r="BL168" s="1138"/>
      <c r="BM168" s="1138"/>
      <c r="BN168" s="1138"/>
      <c r="BO168" s="1138"/>
      <c r="BP168" s="1138"/>
      <c r="BQ168" s="1138"/>
      <c r="BR168" s="1138"/>
      <c r="BS168" s="1138"/>
      <c r="BT168" s="1138"/>
      <c r="BU168" s="1138"/>
      <c r="BV168" s="1138"/>
      <c r="BW168" s="1138"/>
      <c r="BX168" s="1138"/>
      <c r="BY168" s="1138"/>
      <c r="BZ168" s="1138"/>
      <c r="CA168" s="1138"/>
      <c r="CB168" s="1138"/>
      <c r="CC168" s="1138"/>
      <c r="CD168" s="1138"/>
      <c r="CE168" s="1138"/>
      <c r="CF168" s="1138"/>
      <c r="CG168" s="1138"/>
      <c r="CH168" s="1138"/>
      <c r="CI168" s="1138"/>
      <c r="CJ168" s="1138"/>
      <c r="CK168" s="1138"/>
      <c r="CL168" s="1138"/>
      <c r="CM168" s="1138"/>
      <c r="CN168" s="1138"/>
      <c r="CO168" s="1138"/>
      <c r="CP168" s="1138"/>
      <c r="CQ168" s="1138"/>
      <c r="CR168" s="1138"/>
      <c r="CS168" s="1138"/>
      <c r="CT168" s="1138"/>
      <c r="CU168" s="1138"/>
      <c r="CV168" s="1138"/>
      <c r="CW168" s="1138"/>
      <c r="CX168" s="1138"/>
      <c r="CY168" s="1138"/>
      <c r="CZ168" s="1138"/>
      <c r="DA168" s="1138"/>
      <c r="DB168" s="1138"/>
      <c r="DC168" s="1138"/>
      <c r="DD168" s="1138"/>
      <c r="DE168" s="1138"/>
      <c r="DF168" s="1138"/>
      <c r="DG168" s="1138"/>
      <c r="DH168" s="1138"/>
      <c r="DI168" s="1138"/>
      <c r="DJ168" s="1138"/>
      <c r="DK168" s="1138"/>
      <c r="DL168" s="1138"/>
      <c r="DM168" s="1138"/>
      <c r="DN168" s="1138"/>
      <c r="DO168" s="1138"/>
      <c r="DP168" s="1138"/>
      <c r="DQ168" s="1138"/>
      <c r="DR168" s="1138"/>
      <c r="DS168" s="1138"/>
      <c r="DT168" s="1138"/>
      <c r="DU168" s="1138"/>
      <c r="DV168" s="1138"/>
      <c r="DW168" s="1138"/>
      <c r="DX168" s="1138"/>
      <c r="DY168" s="1138"/>
      <c r="DZ168" s="1138"/>
      <c r="EA168" s="1138"/>
      <c r="EB168" s="1138"/>
      <c r="EC168" s="1138"/>
      <c r="ED168" s="1138"/>
      <c r="EE168" s="1138"/>
      <c r="EF168" s="1138"/>
      <c r="EG168" s="1138"/>
      <c r="EH168" s="1138"/>
      <c r="EI168" s="1138"/>
      <c r="EJ168" s="1138"/>
      <c r="EK168" s="1138"/>
      <c r="EL168" s="1138"/>
      <c r="EM168" s="1138"/>
      <c r="EN168" s="1138"/>
      <c r="EO168" s="1138"/>
      <c r="EP168" s="1138"/>
      <c r="EQ168" s="1138"/>
      <c r="ER168" s="1138"/>
      <c r="ES168" s="1138"/>
      <c r="ET168" s="1138"/>
      <c r="EU168" s="1138"/>
      <c r="EV168" s="1138"/>
      <c r="EW168" s="1138"/>
      <c r="EX168" s="1138"/>
      <c r="EY168" s="1138"/>
      <c r="EZ168" s="1138"/>
      <c r="FA168" s="1138"/>
      <c r="FB168" s="1138"/>
      <c r="FC168" s="1138"/>
      <c r="FD168" s="1138"/>
      <c r="FE168" s="1138"/>
      <c r="FF168" s="1138"/>
      <c r="FG168" s="1138"/>
      <c r="FH168" s="1138"/>
      <c r="FI168" s="1138"/>
      <c r="FJ168" s="1138"/>
      <c r="FK168" s="1138"/>
      <c r="FL168" s="1138"/>
      <c r="FM168" s="1138"/>
      <c r="FN168" s="1138"/>
      <c r="FO168" s="1138"/>
      <c r="FP168" s="1138"/>
      <c r="FQ168" s="1138"/>
      <c r="FR168" s="1138"/>
      <c r="FS168" s="1138"/>
      <c r="FT168" s="1138"/>
      <c r="FU168" s="1138"/>
      <c r="FV168" s="1138"/>
      <c r="FW168" s="1138"/>
      <c r="FX168" s="1138"/>
      <c r="FY168" s="1138"/>
      <c r="FZ168" s="1138"/>
      <c r="GA168" s="1138"/>
      <c r="GB168" s="1138"/>
      <c r="GC168" s="1138"/>
      <c r="GD168" s="1138"/>
      <c r="GE168" s="1138"/>
      <c r="GF168" s="1138"/>
      <c r="GG168" s="1138"/>
      <c r="GH168" s="1138"/>
      <c r="GI168" s="1138"/>
      <c r="GJ168" s="1138"/>
      <c r="GK168" s="1138"/>
      <c r="GL168" s="1138"/>
      <c r="GM168" s="1138"/>
      <c r="GN168" s="1138"/>
      <c r="GO168" s="1138"/>
      <c r="GP168" s="1138"/>
      <c r="GQ168" s="1138"/>
      <c r="GR168" s="1138"/>
      <c r="GS168" s="1138"/>
      <c r="GT168" s="1138"/>
      <c r="GU168" s="1138"/>
      <c r="GV168" s="1138"/>
      <c r="GW168" s="1138"/>
      <c r="GX168" s="1138"/>
      <c r="GY168" s="1138"/>
      <c r="GZ168" s="1138"/>
      <c r="HA168" s="1138"/>
      <c r="HB168" s="1138"/>
      <c r="HC168" s="1138"/>
      <c r="HD168" s="1138"/>
      <c r="HE168" s="1138"/>
      <c r="HF168" s="1138"/>
      <c r="HG168" s="1138"/>
      <c r="HH168" s="1138"/>
      <c r="HI168" s="1138"/>
      <c r="HJ168" s="1138"/>
      <c r="HK168" s="1138"/>
      <c r="HL168" s="1138"/>
      <c r="HM168" s="1138"/>
      <c r="HN168" s="1138"/>
      <c r="HO168" s="1138"/>
      <c r="HP168" s="1138"/>
      <c r="HQ168" s="1138"/>
      <c r="HR168" s="1138"/>
      <c r="HS168" s="1138"/>
      <c r="HT168" s="1138"/>
      <c r="HU168" s="1138"/>
      <c r="HV168" s="1138"/>
      <c r="HW168" s="1138"/>
      <c r="HX168" s="1138"/>
      <c r="HY168" s="1138"/>
      <c r="HZ168" s="1138"/>
      <c r="IA168" s="1138"/>
      <c r="IB168" s="1138"/>
      <c r="IC168" s="1138"/>
      <c r="ID168" s="1138"/>
      <c r="IE168" s="1138"/>
      <c r="IF168" s="1138"/>
      <c r="IG168" s="1138"/>
      <c r="IH168" s="1138"/>
      <c r="II168" s="1138"/>
      <c r="IJ168" s="1138"/>
      <c r="IK168" s="1138"/>
      <c r="IL168" s="1138"/>
      <c r="IM168" s="1138"/>
      <c r="IN168" s="1138"/>
      <c r="IO168" s="1138"/>
      <c r="IP168" s="1138"/>
      <c r="IQ168" s="1138"/>
      <c r="IR168" s="1138"/>
      <c r="IS168" s="1138"/>
      <c r="IT168" s="1138"/>
      <c r="IU168" s="1138"/>
      <c r="IV168" s="1138"/>
    </row>
    <row r="169" spans="1:256">
      <c r="A169" s="1138"/>
      <c r="B169" s="1138"/>
      <c r="C169" s="1138"/>
      <c r="D169" s="1138"/>
      <c r="E169" s="1138"/>
      <c r="F169" s="1138"/>
      <c r="G169" s="1138"/>
      <c r="H169" s="1138"/>
      <c r="I169" s="1138"/>
      <c r="J169" s="1138"/>
      <c r="K169" s="1138"/>
      <c r="L169" s="1138"/>
      <c r="M169" s="1138"/>
      <c r="N169" s="1138"/>
      <c r="O169" s="1138"/>
      <c r="P169" s="1138"/>
      <c r="Q169" s="1138"/>
      <c r="R169" s="1138"/>
      <c r="S169" s="1138"/>
      <c r="T169" s="1138"/>
      <c r="U169" s="1138"/>
      <c r="V169" s="1138"/>
      <c r="W169" s="1138"/>
      <c r="X169" s="1138"/>
      <c r="Y169" s="1138"/>
      <c r="Z169" s="1138"/>
      <c r="AA169" s="1138"/>
      <c r="AB169" s="1138"/>
      <c r="AC169" s="1138"/>
      <c r="AD169" s="1138"/>
      <c r="AE169" s="1138"/>
      <c r="AF169" s="1138"/>
      <c r="AG169" s="1138"/>
      <c r="AH169" s="1138"/>
      <c r="AI169" s="1138"/>
      <c r="AJ169" s="1138"/>
      <c r="AK169" s="1138"/>
      <c r="AL169" s="1138"/>
      <c r="AM169" s="1138"/>
      <c r="AN169" s="1138"/>
      <c r="AO169" s="1138"/>
      <c r="AP169" s="1138"/>
      <c r="AQ169" s="1138"/>
      <c r="AR169" s="1138"/>
      <c r="AS169" s="1138"/>
      <c r="AT169" s="1138"/>
      <c r="AU169" s="1138"/>
      <c r="AV169" s="1138"/>
      <c r="AW169" s="1138"/>
      <c r="AX169" s="1138"/>
      <c r="AY169" s="1138"/>
      <c r="AZ169" s="1138"/>
      <c r="BA169" s="1138"/>
      <c r="BB169" s="1138"/>
      <c r="BC169" s="1138"/>
      <c r="BD169" s="1138"/>
      <c r="BE169" s="1138"/>
      <c r="BF169" s="1138"/>
      <c r="BG169" s="1138"/>
      <c r="BH169" s="1138"/>
      <c r="BI169" s="1138"/>
      <c r="BJ169" s="1138"/>
      <c r="BK169" s="1138"/>
      <c r="BL169" s="1138"/>
      <c r="BM169" s="1138"/>
      <c r="BN169" s="1138"/>
      <c r="BO169" s="1138"/>
      <c r="BP169" s="1138"/>
      <c r="BQ169" s="1138"/>
      <c r="BR169" s="1138"/>
      <c r="BS169" s="1138"/>
      <c r="BT169" s="1138"/>
      <c r="BU169" s="1138"/>
      <c r="BV169" s="1138"/>
      <c r="BW169" s="1138"/>
      <c r="BX169" s="1138"/>
      <c r="BY169" s="1138"/>
      <c r="BZ169" s="1138"/>
      <c r="CA169" s="1138"/>
      <c r="CB169" s="1138"/>
      <c r="CC169" s="1138"/>
      <c r="CD169" s="1138"/>
      <c r="CE169" s="1138"/>
      <c r="CF169" s="1138"/>
      <c r="CG169" s="1138"/>
      <c r="CH169" s="1138"/>
      <c r="CI169" s="1138"/>
      <c r="CJ169" s="1138"/>
      <c r="CK169" s="1138"/>
      <c r="CL169" s="1138"/>
      <c r="CM169" s="1138"/>
      <c r="CN169" s="1138"/>
      <c r="CO169" s="1138"/>
      <c r="CP169" s="1138"/>
      <c r="CQ169" s="1138"/>
      <c r="CR169" s="1138"/>
      <c r="CS169" s="1138"/>
      <c r="CT169" s="1138"/>
      <c r="CU169" s="1138"/>
      <c r="CV169" s="1138"/>
      <c r="CW169" s="1138"/>
      <c r="CX169" s="1138"/>
      <c r="CY169" s="1138"/>
      <c r="CZ169" s="1138"/>
      <c r="DA169" s="1138"/>
      <c r="DB169" s="1138"/>
      <c r="DC169" s="1138"/>
      <c r="DD169" s="1138"/>
      <c r="DE169" s="1138"/>
      <c r="DF169" s="1138"/>
      <c r="DG169" s="1138"/>
      <c r="DH169" s="1138"/>
      <c r="DI169" s="1138"/>
      <c r="DJ169" s="1138"/>
      <c r="DK169" s="1138"/>
      <c r="DL169" s="1138"/>
      <c r="DM169" s="1138"/>
      <c r="DN169" s="1138"/>
      <c r="DO169" s="1138"/>
      <c r="DP169" s="1138"/>
      <c r="DQ169" s="1138"/>
      <c r="DR169" s="1138"/>
      <c r="DS169" s="1138"/>
      <c r="DT169" s="1138"/>
      <c r="DU169" s="1138"/>
      <c r="DV169" s="1138"/>
      <c r="DW169" s="1138"/>
      <c r="DX169" s="1138"/>
      <c r="DY169" s="1138"/>
      <c r="DZ169" s="1138"/>
      <c r="EA169" s="1138"/>
      <c r="EB169" s="1138"/>
      <c r="EC169" s="1138"/>
      <c r="ED169" s="1138"/>
      <c r="EE169" s="1138"/>
      <c r="EF169" s="1138"/>
      <c r="EG169" s="1138"/>
      <c r="EH169" s="1138"/>
      <c r="EI169" s="1138"/>
      <c r="EJ169" s="1138"/>
      <c r="EK169" s="1138"/>
      <c r="EL169" s="1138"/>
      <c r="EM169" s="1138"/>
      <c r="EN169" s="1138"/>
      <c r="EO169" s="1138"/>
      <c r="EP169" s="1138"/>
      <c r="EQ169" s="1138"/>
      <c r="ER169" s="1138"/>
      <c r="ES169" s="1138"/>
      <c r="ET169" s="1138"/>
      <c r="EU169" s="1138"/>
      <c r="EV169" s="1138"/>
      <c r="EW169" s="1138"/>
      <c r="EX169" s="1138"/>
      <c r="EY169" s="1138"/>
      <c r="EZ169" s="1138"/>
      <c r="FA169" s="1138"/>
      <c r="FB169" s="1138"/>
      <c r="FC169" s="1138"/>
      <c r="FD169" s="1138"/>
      <c r="FE169" s="1138"/>
      <c r="FF169" s="1138"/>
      <c r="FG169" s="1138"/>
      <c r="FH169" s="1138"/>
      <c r="FI169" s="1138"/>
      <c r="FJ169" s="1138"/>
      <c r="FK169" s="1138"/>
      <c r="FL169" s="1138"/>
      <c r="FM169" s="1138"/>
      <c r="FN169" s="1138"/>
      <c r="FO169" s="1138"/>
      <c r="FP169" s="1138"/>
      <c r="FQ169" s="1138"/>
      <c r="FR169" s="1138"/>
      <c r="FS169" s="1138"/>
      <c r="FT169" s="1138"/>
      <c r="FU169" s="1138"/>
      <c r="FV169" s="1138"/>
      <c r="FW169" s="1138"/>
      <c r="FX169" s="1138"/>
      <c r="FY169" s="1138"/>
      <c r="FZ169" s="1138"/>
      <c r="GA169" s="1138"/>
      <c r="GB169" s="1138"/>
      <c r="GC169" s="1138"/>
      <c r="GD169" s="1138"/>
      <c r="GE169" s="1138"/>
      <c r="GF169" s="1138"/>
      <c r="GG169" s="1138"/>
      <c r="GH169" s="1138"/>
      <c r="GI169" s="1138"/>
      <c r="GJ169" s="1138"/>
      <c r="GK169" s="1138"/>
      <c r="GL169" s="1138"/>
      <c r="GM169" s="1138"/>
      <c r="GN169" s="1138"/>
      <c r="GO169" s="1138"/>
      <c r="GP169" s="1138"/>
      <c r="GQ169" s="1138"/>
      <c r="GR169" s="1138"/>
      <c r="GS169" s="1138"/>
      <c r="GT169" s="1138"/>
      <c r="GU169" s="1138"/>
      <c r="GV169" s="1138"/>
      <c r="GW169" s="1138"/>
      <c r="GX169" s="1138"/>
      <c r="GY169" s="1138"/>
      <c r="GZ169" s="1138"/>
      <c r="HA169" s="1138"/>
      <c r="HB169" s="1138"/>
      <c r="HC169" s="1138"/>
      <c r="HD169" s="1138"/>
      <c r="HE169" s="1138"/>
      <c r="HF169" s="1138"/>
      <c r="HG169" s="1138"/>
      <c r="HH169" s="1138"/>
      <c r="HI169" s="1138"/>
      <c r="HJ169" s="1138"/>
      <c r="HK169" s="1138"/>
      <c r="HL169" s="1138"/>
      <c r="HM169" s="1138"/>
      <c r="HN169" s="1138"/>
      <c r="HO169" s="1138"/>
      <c r="HP169" s="1138"/>
      <c r="HQ169" s="1138"/>
      <c r="HR169" s="1138"/>
      <c r="HS169" s="1138"/>
      <c r="HT169" s="1138"/>
      <c r="HU169" s="1138"/>
      <c r="HV169" s="1138"/>
      <c r="HW169" s="1138"/>
      <c r="HX169" s="1138"/>
      <c r="HY169" s="1138"/>
      <c r="HZ169" s="1138"/>
      <c r="IA169" s="1138"/>
      <c r="IB169" s="1138"/>
      <c r="IC169" s="1138"/>
      <c r="ID169" s="1138"/>
      <c r="IE169" s="1138"/>
      <c r="IF169" s="1138"/>
      <c r="IG169" s="1138"/>
      <c r="IH169" s="1138"/>
      <c r="II169" s="1138"/>
      <c r="IJ169" s="1138"/>
      <c r="IK169" s="1138"/>
      <c r="IL169" s="1138"/>
      <c r="IM169" s="1138"/>
      <c r="IN169" s="1138"/>
      <c r="IO169" s="1138"/>
      <c r="IP169" s="1138"/>
      <c r="IQ169" s="1138"/>
      <c r="IR169" s="1138"/>
      <c r="IS169" s="1138"/>
      <c r="IT169" s="1138"/>
      <c r="IU169" s="1138"/>
      <c r="IV169" s="1138"/>
    </row>
    <row r="170" spans="1:256">
      <c r="A170" s="1138" t="s">
        <v>313</v>
      </c>
      <c r="B170" s="1138"/>
      <c r="C170" s="1138"/>
      <c r="D170" s="1138"/>
      <c r="E170" s="1138"/>
      <c r="F170" s="1138"/>
      <c r="G170" s="1138"/>
      <c r="H170" s="1138"/>
      <c r="I170" s="1138"/>
      <c r="J170" s="1138"/>
      <c r="K170" s="1138"/>
      <c r="L170" s="1138"/>
      <c r="M170" s="1138"/>
      <c r="N170" s="1138"/>
      <c r="O170" s="1138"/>
      <c r="P170" s="1138"/>
      <c r="Q170" s="1138"/>
      <c r="R170" s="1138"/>
      <c r="S170" s="1138"/>
      <c r="T170" s="1138"/>
      <c r="U170" s="1138"/>
      <c r="V170" s="1138"/>
      <c r="W170" s="1138"/>
      <c r="X170" s="1138"/>
      <c r="Y170" s="1138"/>
      <c r="Z170" s="1138"/>
      <c r="AA170" s="1138"/>
      <c r="AB170" s="1138"/>
      <c r="AC170" s="1138"/>
      <c r="AD170" s="1138"/>
      <c r="AE170" s="1138"/>
      <c r="AF170" s="1138"/>
      <c r="AG170" s="1138"/>
      <c r="AH170" s="1138"/>
      <c r="AI170" s="1138"/>
      <c r="AJ170" s="1138"/>
      <c r="AK170" s="1138"/>
      <c r="AL170" s="1138"/>
      <c r="AM170" s="1138"/>
      <c r="AN170" s="1138"/>
      <c r="AO170" s="1138"/>
      <c r="AP170" s="1138"/>
      <c r="AQ170" s="1138"/>
      <c r="AR170" s="1138"/>
      <c r="AS170" s="1138"/>
      <c r="AT170" s="1138"/>
      <c r="AU170" s="1138"/>
      <c r="AV170" s="1138"/>
      <c r="AW170" s="1138"/>
      <c r="AX170" s="1138"/>
      <c r="AY170" s="1138"/>
      <c r="AZ170" s="1138"/>
      <c r="BA170" s="1138"/>
      <c r="BB170" s="1138"/>
      <c r="BC170" s="1138"/>
      <c r="BD170" s="1138"/>
      <c r="BE170" s="1138"/>
      <c r="BF170" s="1138"/>
      <c r="BG170" s="1138"/>
      <c r="BH170" s="1138"/>
      <c r="BI170" s="1138"/>
      <c r="BJ170" s="1138"/>
      <c r="BK170" s="1138"/>
      <c r="BL170" s="1138"/>
      <c r="BM170" s="1138"/>
      <c r="BN170" s="1138"/>
      <c r="BO170" s="1138"/>
      <c r="BP170" s="1138"/>
      <c r="BQ170" s="1138"/>
      <c r="BR170" s="1138"/>
      <c r="BS170" s="1138"/>
      <c r="BT170" s="1138"/>
      <c r="BU170" s="1138"/>
      <c r="BV170" s="1138"/>
      <c r="BW170" s="1138"/>
      <c r="BX170" s="1138"/>
      <c r="BY170" s="1138"/>
      <c r="BZ170" s="1138"/>
      <c r="CA170" s="1138"/>
      <c r="CB170" s="1138"/>
      <c r="CC170" s="1138"/>
      <c r="CD170" s="1138"/>
      <c r="CE170" s="1138"/>
      <c r="CF170" s="1138"/>
      <c r="CG170" s="1138"/>
      <c r="CH170" s="1138"/>
      <c r="CI170" s="1138"/>
      <c r="CJ170" s="1138"/>
      <c r="CK170" s="1138"/>
      <c r="CL170" s="1138"/>
      <c r="CM170" s="1138"/>
      <c r="CN170" s="1138"/>
      <c r="CO170" s="1138"/>
      <c r="CP170" s="1138"/>
      <c r="CQ170" s="1138"/>
      <c r="CR170" s="1138"/>
      <c r="CS170" s="1138"/>
      <c r="CT170" s="1138"/>
      <c r="CU170" s="1138"/>
      <c r="CV170" s="1138"/>
      <c r="CW170" s="1138"/>
      <c r="CX170" s="1138"/>
      <c r="CY170" s="1138"/>
      <c r="CZ170" s="1138"/>
      <c r="DA170" s="1138"/>
      <c r="DB170" s="1138"/>
      <c r="DC170" s="1138"/>
      <c r="DD170" s="1138"/>
      <c r="DE170" s="1138"/>
      <c r="DF170" s="1138"/>
      <c r="DG170" s="1138"/>
      <c r="DH170" s="1138"/>
      <c r="DI170" s="1138"/>
      <c r="DJ170" s="1138"/>
      <c r="DK170" s="1138"/>
      <c r="DL170" s="1138"/>
      <c r="DM170" s="1138"/>
      <c r="DN170" s="1138"/>
      <c r="DO170" s="1138"/>
      <c r="DP170" s="1138"/>
      <c r="DQ170" s="1138"/>
      <c r="DR170" s="1138"/>
      <c r="DS170" s="1138"/>
      <c r="DT170" s="1138"/>
      <c r="DU170" s="1138"/>
      <c r="DV170" s="1138"/>
      <c r="DW170" s="1138"/>
      <c r="DX170" s="1138"/>
      <c r="DY170" s="1138"/>
      <c r="DZ170" s="1138"/>
      <c r="EA170" s="1138"/>
      <c r="EB170" s="1138"/>
      <c r="EC170" s="1138"/>
      <c r="ED170" s="1138"/>
      <c r="EE170" s="1138"/>
      <c r="EF170" s="1138"/>
      <c r="EG170" s="1138"/>
      <c r="EH170" s="1138"/>
      <c r="EI170" s="1138"/>
      <c r="EJ170" s="1138"/>
      <c r="EK170" s="1138"/>
      <c r="EL170" s="1138"/>
      <c r="EM170" s="1138"/>
      <c r="EN170" s="1138"/>
      <c r="EO170" s="1138"/>
      <c r="EP170" s="1138"/>
      <c r="EQ170" s="1138"/>
      <c r="ER170" s="1138"/>
      <c r="ES170" s="1138"/>
      <c r="ET170" s="1138"/>
      <c r="EU170" s="1138"/>
      <c r="EV170" s="1138"/>
      <c r="EW170" s="1138"/>
      <c r="EX170" s="1138"/>
      <c r="EY170" s="1138"/>
      <c r="EZ170" s="1138"/>
      <c r="FA170" s="1138"/>
      <c r="FB170" s="1138"/>
      <c r="FC170" s="1138"/>
      <c r="FD170" s="1138"/>
      <c r="FE170" s="1138"/>
      <c r="FF170" s="1138"/>
      <c r="FG170" s="1138"/>
      <c r="FH170" s="1138"/>
      <c r="FI170" s="1138"/>
      <c r="FJ170" s="1138"/>
      <c r="FK170" s="1138"/>
      <c r="FL170" s="1138"/>
      <c r="FM170" s="1138"/>
      <c r="FN170" s="1138"/>
      <c r="FO170" s="1138"/>
      <c r="FP170" s="1138"/>
      <c r="FQ170" s="1138"/>
      <c r="FR170" s="1138"/>
      <c r="FS170" s="1138"/>
      <c r="FT170" s="1138"/>
      <c r="FU170" s="1138"/>
      <c r="FV170" s="1138"/>
      <c r="FW170" s="1138"/>
      <c r="FX170" s="1138"/>
      <c r="FY170" s="1138"/>
      <c r="FZ170" s="1138"/>
      <c r="GA170" s="1138"/>
      <c r="GB170" s="1138"/>
      <c r="GC170" s="1138"/>
      <c r="GD170" s="1138"/>
      <c r="GE170" s="1138"/>
      <c r="GF170" s="1138"/>
      <c r="GG170" s="1138"/>
      <c r="GH170" s="1138"/>
      <c r="GI170" s="1138"/>
      <c r="GJ170" s="1138"/>
      <c r="GK170" s="1138"/>
      <c r="GL170" s="1138"/>
      <c r="GM170" s="1138"/>
      <c r="GN170" s="1138"/>
      <c r="GO170" s="1138"/>
      <c r="GP170" s="1138"/>
      <c r="GQ170" s="1138"/>
      <c r="GR170" s="1138"/>
      <c r="GS170" s="1138"/>
      <c r="GT170" s="1138"/>
      <c r="GU170" s="1138"/>
      <c r="GV170" s="1138"/>
      <c r="GW170" s="1138"/>
      <c r="GX170" s="1138"/>
      <c r="GY170" s="1138"/>
      <c r="GZ170" s="1138"/>
      <c r="HA170" s="1138"/>
      <c r="HB170" s="1138"/>
      <c r="HC170" s="1138"/>
      <c r="HD170" s="1138"/>
      <c r="HE170" s="1138"/>
      <c r="HF170" s="1138"/>
      <c r="HG170" s="1138"/>
      <c r="HH170" s="1138"/>
      <c r="HI170" s="1138"/>
      <c r="HJ170" s="1138"/>
      <c r="HK170" s="1138"/>
      <c r="HL170" s="1138"/>
      <c r="HM170" s="1138"/>
      <c r="HN170" s="1138"/>
      <c r="HO170" s="1138"/>
      <c r="HP170" s="1138"/>
      <c r="HQ170" s="1138"/>
      <c r="HR170" s="1138"/>
      <c r="HS170" s="1138"/>
      <c r="HT170" s="1138"/>
      <c r="HU170" s="1138"/>
      <c r="HV170" s="1138"/>
      <c r="HW170" s="1138"/>
      <c r="HX170" s="1138"/>
      <c r="HY170" s="1138"/>
      <c r="HZ170" s="1138"/>
      <c r="IA170" s="1138"/>
      <c r="IB170" s="1138"/>
      <c r="IC170" s="1138"/>
      <c r="ID170" s="1138"/>
      <c r="IE170" s="1138"/>
      <c r="IF170" s="1138"/>
      <c r="IG170" s="1138"/>
      <c r="IH170" s="1138"/>
      <c r="II170" s="1138"/>
      <c r="IJ170" s="1138"/>
      <c r="IK170" s="1138"/>
      <c r="IL170" s="1138"/>
      <c r="IM170" s="1138"/>
      <c r="IN170" s="1138"/>
      <c r="IO170" s="1138"/>
      <c r="IP170" s="1138"/>
      <c r="IQ170" s="1138"/>
      <c r="IR170" s="1138"/>
      <c r="IS170" s="1138"/>
      <c r="IT170" s="1138"/>
      <c r="IU170" s="1138"/>
      <c r="IV170" s="1138"/>
    </row>
    <row r="171" spans="1:256">
      <c r="A171" s="1138"/>
      <c r="B171" s="1138"/>
      <c r="C171" s="1138"/>
      <c r="D171" s="1138"/>
      <c r="E171" s="1138"/>
      <c r="F171" s="1138"/>
      <c r="G171" s="1138"/>
      <c r="H171" s="1138"/>
      <c r="I171" s="1138"/>
      <c r="J171" s="1138"/>
      <c r="K171" s="1138"/>
      <c r="L171" s="1138"/>
      <c r="M171" s="1138"/>
      <c r="N171" s="1138"/>
      <c r="O171" s="1138"/>
      <c r="P171" s="1138"/>
      <c r="Q171" s="1138"/>
      <c r="R171" s="1138"/>
      <c r="S171" s="1138"/>
      <c r="T171" s="1138"/>
      <c r="U171" s="1138"/>
      <c r="V171" s="1138"/>
      <c r="W171" s="1138"/>
      <c r="X171" s="1138"/>
      <c r="Y171" s="1138"/>
      <c r="Z171" s="1138"/>
      <c r="AA171" s="1138"/>
      <c r="AB171" s="1138"/>
      <c r="AC171" s="1138"/>
      <c r="AD171" s="1138"/>
      <c r="AE171" s="1138"/>
      <c r="AF171" s="1138"/>
      <c r="AG171" s="1138"/>
      <c r="AH171" s="1138"/>
      <c r="AI171" s="1138"/>
      <c r="AJ171" s="1138"/>
      <c r="AK171" s="1138"/>
      <c r="AL171" s="1138"/>
      <c r="AM171" s="1138"/>
      <c r="AN171" s="1138"/>
      <c r="AO171" s="1138"/>
      <c r="AP171" s="1138"/>
      <c r="AQ171" s="1138"/>
      <c r="AR171" s="1138"/>
      <c r="AS171" s="1138"/>
      <c r="AT171" s="1138"/>
      <c r="AU171" s="1138"/>
      <c r="AV171" s="1138"/>
      <c r="AW171" s="1138"/>
      <c r="AX171" s="1138"/>
      <c r="AY171" s="1138"/>
      <c r="AZ171" s="1138"/>
      <c r="BA171" s="1138"/>
      <c r="BB171" s="1138"/>
      <c r="BC171" s="1138"/>
      <c r="BD171" s="1138"/>
      <c r="BE171" s="1138"/>
      <c r="BF171" s="1138"/>
      <c r="BG171" s="1138"/>
      <c r="BH171" s="1138"/>
      <c r="BI171" s="1138"/>
      <c r="BJ171" s="1138"/>
      <c r="BK171" s="1138"/>
      <c r="BL171" s="1138"/>
      <c r="BM171" s="1138"/>
      <c r="BN171" s="1138"/>
      <c r="BO171" s="1138"/>
      <c r="BP171" s="1138"/>
      <c r="BQ171" s="1138"/>
      <c r="BR171" s="1138"/>
      <c r="BS171" s="1138"/>
      <c r="BT171" s="1138"/>
      <c r="BU171" s="1138"/>
      <c r="BV171" s="1138"/>
      <c r="BW171" s="1138"/>
      <c r="BX171" s="1138"/>
      <c r="BY171" s="1138"/>
      <c r="BZ171" s="1138"/>
      <c r="CA171" s="1138"/>
      <c r="CB171" s="1138"/>
      <c r="CC171" s="1138"/>
      <c r="CD171" s="1138"/>
      <c r="CE171" s="1138"/>
      <c r="CF171" s="1138"/>
      <c r="CG171" s="1138"/>
      <c r="CH171" s="1138"/>
      <c r="CI171" s="1138"/>
      <c r="CJ171" s="1138"/>
      <c r="CK171" s="1138"/>
      <c r="CL171" s="1138"/>
      <c r="CM171" s="1138"/>
      <c r="CN171" s="1138"/>
      <c r="CO171" s="1138"/>
      <c r="CP171" s="1138"/>
      <c r="CQ171" s="1138"/>
      <c r="CR171" s="1138"/>
      <c r="CS171" s="1138"/>
      <c r="CT171" s="1138"/>
      <c r="CU171" s="1138"/>
      <c r="CV171" s="1138"/>
      <c r="CW171" s="1138"/>
      <c r="CX171" s="1138"/>
      <c r="CY171" s="1138"/>
      <c r="CZ171" s="1138"/>
      <c r="DA171" s="1138"/>
      <c r="DB171" s="1138"/>
      <c r="DC171" s="1138"/>
      <c r="DD171" s="1138"/>
      <c r="DE171" s="1138"/>
      <c r="DF171" s="1138"/>
      <c r="DG171" s="1138"/>
      <c r="DH171" s="1138"/>
      <c r="DI171" s="1138"/>
      <c r="DJ171" s="1138"/>
      <c r="DK171" s="1138"/>
      <c r="DL171" s="1138"/>
      <c r="DM171" s="1138"/>
      <c r="DN171" s="1138"/>
      <c r="DO171" s="1138"/>
      <c r="DP171" s="1138"/>
      <c r="DQ171" s="1138"/>
      <c r="DR171" s="1138"/>
      <c r="DS171" s="1138"/>
      <c r="DT171" s="1138"/>
      <c r="DU171" s="1138"/>
      <c r="DV171" s="1138"/>
      <c r="DW171" s="1138"/>
      <c r="DX171" s="1138"/>
      <c r="DY171" s="1138"/>
      <c r="DZ171" s="1138"/>
      <c r="EA171" s="1138"/>
      <c r="EB171" s="1138"/>
      <c r="EC171" s="1138"/>
      <c r="ED171" s="1138"/>
      <c r="EE171" s="1138"/>
      <c r="EF171" s="1138"/>
      <c r="EG171" s="1138"/>
      <c r="EH171" s="1138"/>
      <c r="EI171" s="1138"/>
      <c r="EJ171" s="1138"/>
      <c r="EK171" s="1138"/>
      <c r="EL171" s="1138"/>
      <c r="EM171" s="1138"/>
      <c r="EN171" s="1138"/>
      <c r="EO171" s="1138"/>
      <c r="EP171" s="1138"/>
      <c r="EQ171" s="1138"/>
      <c r="ER171" s="1138"/>
      <c r="ES171" s="1138"/>
      <c r="ET171" s="1138"/>
      <c r="EU171" s="1138"/>
      <c r="EV171" s="1138"/>
      <c r="EW171" s="1138"/>
      <c r="EX171" s="1138"/>
      <c r="EY171" s="1138"/>
      <c r="EZ171" s="1138"/>
      <c r="FA171" s="1138"/>
      <c r="FB171" s="1138"/>
      <c r="FC171" s="1138"/>
      <c r="FD171" s="1138"/>
      <c r="FE171" s="1138"/>
      <c r="FF171" s="1138"/>
      <c r="FG171" s="1138"/>
      <c r="FH171" s="1138"/>
      <c r="FI171" s="1138"/>
      <c r="FJ171" s="1138"/>
      <c r="FK171" s="1138"/>
      <c r="FL171" s="1138"/>
      <c r="FM171" s="1138"/>
      <c r="FN171" s="1138"/>
      <c r="FO171" s="1138"/>
      <c r="FP171" s="1138"/>
      <c r="FQ171" s="1138"/>
      <c r="FR171" s="1138"/>
      <c r="FS171" s="1138"/>
      <c r="FT171" s="1138"/>
      <c r="FU171" s="1138"/>
      <c r="FV171" s="1138"/>
      <c r="FW171" s="1138"/>
      <c r="FX171" s="1138"/>
      <c r="FY171" s="1138"/>
      <c r="FZ171" s="1138"/>
      <c r="GA171" s="1138"/>
      <c r="GB171" s="1138"/>
      <c r="GC171" s="1138"/>
      <c r="GD171" s="1138"/>
      <c r="GE171" s="1138"/>
      <c r="GF171" s="1138"/>
      <c r="GG171" s="1138"/>
      <c r="GH171" s="1138"/>
      <c r="GI171" s="1138"/>
      <c r="GJ171" s="1138"/>
      <c r="GK171" s="1138"/>
      <c r="GL171" s="1138"/>
      <c r="GM171" s="1138"/>
      <c r="GN171" s="1138"/>
      <c r="GO171" s="1138"/>
      <c r="GP171" s="1138"/>
      <c r="GQ171" s="1138"/>
      <c r="GR171" s="1138"/>
      <c r="GS171" s="1138"/>
      <c r="GT171" s="1138"/>
      <c r="GU171" s="1138"/>
      <c r="GV171" s="1138"/>
      <c r="GW171" s="1138"/>
      <c r="GX171" s="1138"/>
      <c r="GY171" s="1138"/>
      <c r="GZ171" s="1138"/>
      <c r="HA171" s="1138"/>
      <c r="HB171" s="1138"/>
      <c r="HC171" s="1138"/>
      <c r="HD171" s="1138"/>
      <c r="HE171" s="1138"/>
      <c r="HF171" s="1138"/>
      <c r="HG171" s="1138"/>
      <c r="HH171" s="1138"/>
      <c r="HI171" s="1138"/>
      <c r="HJ171" s="1138"/>
      <c r="HK171" s="1138"/>
      <c r="HL171" s="1138"/>
      <c r="HM171" s="1138"/>
      <c r="HN171" s="1138"/>
      <c r="HO171" s="1138"/>
      <c r="HP171" s="1138"/>
      <c r="HQ171" s="1138"/>
      <c r="HR171" s="1138"/>
      <c r="HS171" s="1138"/>
      <c r="HT171" s="1138"/>
      <c r="HU171" s="1138"/>
      <c r="HV171" s="1138"/>
      <c r="HW171" s="1138"/>
      <c r="HX171" s="1138"/>
      <c r="HY171" s="1138"/>
      <c r="HZ171" s="1138"/>
      <c r="IA171" s="1138"/>
      <c r="IB171" s="1138"/>
      <c r="IC171" s="1138"/>
      <c r="ID171" s="1138"/>
      <c r="IE171" s="1138"/>
      <c r="IF171" s="1138"/>
      <c r="IG171" s="1138"/>
      <c r="IH171" s="1138"/>
      <c r="II171" s="1138"/>
      <c r="IJ171" s="1138"/>
      <c r="IK171" s="1138"/>
      <c r="IL171" s="1138"/>
      <c r="IM171" s="1138"/>
      <c r="IN171" s="1138"/>
      <c r="IO171" s="1138"/>
      <c r="IP171" s="1138"/>
      <c r="IQ171" s="1138"/>
      <c r="IR171" s="1138"/>
      <c r="IS171" s="1138"/>
      <c r="IT171" s="1138"/>
      <c r="IU171" s="1138"/>
      <c r="IV171" s="1138"/>
    </row>
    <row r="172" spans="1:256">
      <c r="A172" s="1138"/>
      <c r="B172" s="1138"/>
      <c r="C172" s="1138"/>
      <c r="D172" s="1138"/>
      <c r="E172" s="1138"/>
      <c r="F172" s="1138"/>
      <c r="G172" s="1138"/>
      <c r="H172" s="1138"/>
      <c r="I172" s="1138"/>
      <c r="J172" s="1138"/>
      <c r="K172" s="1138"/>
      <c r="L172" s="1138"/>
      <c r="M172" s="1138"/>
      <c r="N172" s="1138"/>
      <c r="O172" s="1138"/>
      <c r="P172" s="1138"/>
      <c r="Q172" s="1138"/>
      <c r="R172" s="1138"/>
      <c r="S172" s="1138"/>
      <c r="T172" s="1138"/>
      <c r="U172" s="1138"/>
      <c r="V172" s="1138"/>
      <c r="W172" s="1138"/>
      <c r="X172" s="1138"/>
      <c r="Y172" s="1138"/>
      <c r="Z172" s="1138"/>
      <c r="AA172" s="1138"/>
      <c r="AB172" s="1138"/>
      <c r="AC172" s="1138"/>
      <c r="AD172" s="1138"/>
      <c r="AE172" s="1138"/>
      <c r="AF172" s="1138"/>
      <c r="AG172" s="1138"/>
      <c r="AH172" s="1138"/>
      <c r="AI172" s="1138"/>
      <c r="AJ172" s="1138"/>
      <c r="AK172" s="1138"/>
      <c r="AL172" s="1138"/>
      <c r="AM172" s="1138"/>
      <c r="AN172" s="1138"/>
      <c r="AO172" s="1138"/>
      <c r="AP172" s="1138"/>
      <c r="AQ172" s="1138"/>
      <c r="AR172" s="1138"/>
      <c r="AS172" s="1138"/>
      <c r="AT172" s="1138"/>
      <c r="AU172" s="1138"/>
      <c r="AV172" s="1138"/>
      <c r="AW172" s="1138"/>
      <c r="AX172" s="1138"/>
      <c r="AY172" s="1138"/>
      <c r="AZ172" s="1138"/>
      <c r="BA172" s="1138"/>
      <c r="BB172" s="1138"/>
      <c r="BC172" s="1138"/>
      <c r="BD172" s="1138"/>
      <c r="BE172" s="1138"/>
      <c r="BF172" s="1138"/>
      <c r="BG172" s="1138"/>
      <c r="BH172" s="1138"/>
      <c r="BI172" s="1138"/>
      <c r="BJ172" s="1138"/>
      <c r="BK172" s="1138"/>
      <c r="BL172" s="1138"/>
      <c r="BM172" s="1138"/>
      <c r="BN172" s="1138"/>
      <c r="BO172" s="1138"/>
      <c r="BP172" s="1138"/>
      <c r="BQ172" s="1138"/>
      <c r="BR172" s="1138"/>
      <c r="BS172" s="1138"/>
      <c r="BT172" s="1138"/>
      <c r="BU172" s="1138"/>
      <c r="BV172" s="1138"/>
      <c r="BW172" s="1138"/>
      <c r="BX172" s="1138"/>
      <c r="BY172" s="1138"/>
      <c r="BZ172" s="1138"/>
      <c r="CA172" s="1138"/>
      <c r="CB172" s="1138"/>
      <c r="CC172" s="1138"/>
      <c r="CD172" s="1138"/>
      <c r="CE172" s="1138"/>
      <c r="CF172" s="1138"/>
      <c r="CG172" s="1138"/>
      <c r="CH172" s="1138"/>
      <c r="CI172" s="1138"/>
      <c r="CJ172" s="1138"/>
      <c r="CK172" s="1138"/>
      <c r="CL172" s="1138"/>
      <c r="CM172" s="1138"/>
      <c r="CN172" s="1138"/>
      <c r="CO172" s="1138"/>
      <c r="CP172" s="1138"/>
      <c r="CQ172" s="1138"/>
      <c r="CR172" s="1138"/>
      <c r="CS172" s="1138"/>
      <c r="CT172" s="1138"/>
      <c r="CU172" s="1138"/>
      <c r="CV172" s="1138"/>
      <c r="CW172" s="1138"/>
      <c r="CX172" s="1138"/>
      <c r="CY172" s="1138"/>
      <c r="CZ172" s="1138"/>
      <c r="DA172" s="1138"/>
      <c r="DB172" s="1138"/>
      <c r="DC172" s="1138"/>
      <c r="DD172" s="1138"/>
      <c r="DE172" s="1138"/>
      <c r="DF172" s="1138"/>
      <c r="DG172" s="1138"/>
      <c r="DH172" s="1138"/>
      <c r="DI172" s="1138"/>
      <c r="DJ172" s="1138"/>
      <c r="DK172" s="1138"/>
      <c r="DL172" s="1138"/>
      <c r="DM172" s="1138"/>
      <c r="DN172" s="1138"/>
      <c r="DO172" s="1138"/>
      <c r="DP172" s="1138"/>
      <c r="DQ172" s="1138"/>
      <c r="DR172" s="1138"/>
      <c r="DS172" s="1138"/>
      <c r="DT172" s="1138"/>
      <c r="DU172" s="1138"/>
      <c r="DV172" s="1138"/>
      <c r="DW172" s="1138"/>
      <c r="DX172" s="1138"/>
      <c r="DY172" s="1138"/>
      <c r="DZ172" s="1138"/>
      <c r="EA172" s="1138"/>
      <c r="EB172" s="1138"/>
      <c r="EC172" s="1138"/>
      <c r="ED172" s="1138"/>
      <c r="EE172" s="1138"/>
      <c r="EF172" s="1138"/>
      <c r="EG172" s="1138"/>
      <c r="EH172" s="1138"/>
      <c r="EI172" s="1138"/>
      <c r="EJ172" s="1138"/>
      <c r="EK172" s="1138"/>
      <c r="EL172" s="1138"/>
      <c r="EM172" s="1138"/>
      <c r="EN172" s="1138"/>
      <c r="EO172" s="1138"/>
      <c r="EP172" s="1138"/>
      <c r="EQ172" s="1138"/>
      <c r="ER172" s="1138"/>
      <c r="ES172" s="1138"/>
      <c r="ET172" s="1138"/>
      <c r="EU172" s="1138"/>
      <c r="EV172" s="1138"/>
      <c r="EW172" s="1138"/>
      <c r="EX172" s="1138"/>
      <c r="EY172" s="1138"/>
      <c r="EZ172" s="1138"/>
      <c r="FA172" s="1138"/>
      <c r="FB172" s="1138"/>
      <c r="FC172" s="1138"/>
      <c r="FD172" s="1138"/>
      <c r="FE172" s="1138"/>
      <c r="FF172" s="1138"/>
      <c r="FG172" s="1138"/>
      <c r="FH172" s="1138"/>
      <c r="FI172" s="1138"/>
      <c r="FJ172" s="1138"/>
      <c r="FK172" s="1138"/>
      <c r="FL172" s="1138"/>
      <c r="FM172" s="1138"/>
      <c r="FN172" s="1138"/>
      <c r="FO172" s="1138"/>
      <c r="FP172" s="1138"/>
      <c r="FQ172" s="1138"/>
      <c r="FR172" s="1138"/>
      <c r="FS172" s="1138"/>
      <c r="FT172" s="1138"/>
      <c r="FU172" s="1138"/>
      <c r="FV172" s="1138"/>
      <c r="FW172" s="1138"/>
      <c r="FX172" s="1138"/>
      <c r="FY172" s="1138"/>
      <c r="FZ172" s="1138"/>
      <c r="GA172" s="1138"/>
      <c r="GB172" s="1138"/>
      <c r="GC172" s="1138"/>
      <c r="GD172" s="1138"/>
      <c r="GE172" s="1138"/>
      <c r="GF172" s="1138"/>
      <c r="GG172" s="1138"/>
      <c r="GH172" s="1138"/>
      <c r="GI172" s="1138"/>
      <c r="GJ172" s="1138"/>
      <c r="GK172" s="1138"/>
      <c r="GL172" s="1138"/>
      <c r="GM172" s="1138"/>
      <c r="GN172" s="1138"/>
      <c r="GO172" s="1138"/>
      <c r="GP172" s="1138"/>
      <c r="GQ172" s="1138"/>
      <c r="GR172" s="1138"/>
      <c r="GS172" s="1138"/>
      <c r="GT172" s="1138"/>
      <c r="GU172" s="1138"/>
      <c r="GV172" s="1138"/>
      <c r="GW172" s="1138"/>
      <c r="GX172" s="1138"/>
      <c r="GY172" s="1138"/>
      <c r="GZ172" s="1138"/>
      <c r="HA172" s="1138"/>
      <c r="HB172" s="1138"/>
      <c r="HC172" s="1138"/>
      <c r="HD172" s="1138"/>
      <c r="HE172" s="1138"/>
      <c r="HF172" s="1138"/>
      <c r="HG172" s="1138"/>
      <c r="HH172" s="1138"/>
      <c r="HI172" s="1138"/>
      <c r="HJ172" s="1138"/>
      <c r="HK172" s="1138"/>
      <c r="HL172" s="1138"/>
      <c r="HM172" s="1138"/>
      <c r="HN172" s="1138"/>
      <c r="HO172" s="1138"/>
      <c r="HP172" s="1138"/>
      <c r="HQ172" s="1138"/>
      <c r="HR172" s="1138"/>
      <c r="HS172" s="1138"/>
      <c r="HT172" s="1138"/>
      <c r="HU172" s="1138"/>
      <c r="HV172" s="1138"/>
      <c r="HW172" s="1138"/>
      <c r="HX172" s="1138"/>
      <c r="HY172" s="1138"/>
      <c r="HZ172" s="1138"/>
      <c r="IA172" s="1138"/>
      <c r="IB172" s="1138"/>
      <c r="IC172" s="1138"/>
      <c r="ID172" s="1138"/>
      <c r="IE172" s="1138"/>
      <c r="IF172" s="1138"/>
      <c r="IG172" s="1138"/>
      <c r="IH172" s="1138"/>
      <c r="II172" s="1138"/>
      <c r="IJ172" s="1138"/>
      <c r="IK172" s="1138"/>
      <c r="IL172" s="1138"/>
      <c r="IM172" s="1138"/>
      <c r="IN172" s="1138"/>
      <c r="IO172" s="1138"/>
      <c r="IP172" s="1138"/>
      <c r="IQ172" s="1138"/>
      <c r="IR172" s="1138"/>
      <c r="IS172" s="1138"/>
      <c r="IT172" s="1138"/>
      <c r="IU172" s="1138"/>
      <c r="IV172" s="1138"/>
    </row>
    <row r="173" spans="1:256" ht="15.75">
      <c r="A173" s="1472" t="s">
        <v>314</v>
      </c>
      <c r="B173" s="1138"/>
      <c r="C173" s="1138"/>
      <c r="D173" s="1138"/>
      <c r="E173" s="1138"/>
      <c r="F173" s="1138"/>
      <c r="G173" s="1138"/>
      <c r="H173" s="1138"/>
      <c r="I173" s="1138"/>
      <c r="J173" s="1138"/>
      <c r="K173" s="1138"/>
      <c r="L173" s="1138"/>
      <c r="M173" s="1138"/>
      <c r="N173" s="1138"/>
      <c r="O173" s="1138"/>
      <c r="P173" s="1138"/>
      <c r="Q173" s="1138"/>
      <c r="R173" s="1138"/>
      <c r="S173" s="1138"/>
      <c r="T173" s="1138"/>
      <c r="U173" s="1138"/>
      <c r="V173" s="1138"/>
      <c r="W173" s="1138"/>
      <c r="X173" s="1138"/>
      <c r="Y173" s="1138"/>
      <c r="Z173" s="1138"/>
      <c r="AA173" s="1138"/>
      <c r="AB173" s="1138"/>
      <c r="AC173" s="1138"/>
      <c r="AD173" s="1138"/>
      <c r="AE173" s="1138"/>
      <c r="AF173" s="1138"/>
      <c r="AG173" s="1138"/>
      <c r="AH173" s="1138"/>
      <c r="AI173" s="1138"/>
      <c r="AJ173" s="1138"/>
      <c r="AK173" s="1138"/>
      <c r="AL173" s="1138"/>
      <c r="AM173" s="1138"/>
      <c r="AN173" s="1138"/>
      <c r="AO173" s="1138"/>
      <c r="AP173" s="1138"/>
      <c r="AQ173" s="1138"/>
      <c r="AR173" s="1138"/>
      <c r="AS173" s="1138"/>
      <c r="AT173" s="1138"/>
      <c r="AU173" s="1138"/>
      <c r="AV173" s="1138"/>
      <c r="AW173" s="1138"/>
      <c r="AX173" s="1138"/>
      <c r="AY173" s="1138"/>
      <c r="AZ173" s="1138"/>
      <c r="BA173" s="1138"/>
      <c r="BB173" s="1138"/>
      <c r="BC173" s="1138"/>
      <c r="BD173" s="1138"/>
      <c r="BE173" s="1138"/>
      <c r="BF173" s="1138"/>
      <c r="BG173" s="1138"/>
      <c r="BH173" s="1138"/>
      <c r="BI173" s="1138"/>
      <c r="BJ173" s="1138"/>
      <c r="BK173" s="1138"/>
      <c r="BL173" s="1138"/>
      <c r="BM173" s="1138"/>
      <c r="BN173" s="1138"/>
      <c r="BO173" s="1138"/>
      <c r="BP173" s="1138"/>
      <c r="BQ173" s="1138"/>
      <c r="BR173" s="1138"/>
      <c r="BS173" s="1138"/>
      <c r="BT173" s="1138"/>
      <c r="BU173" s="1138"/>
      <c r="BV173" s="1138"/>
      <c r="BW173" s="1138"/>
      <c r="BX173" s="1138"/>
      <c r="BY173" s="1138"/>
      <c r="BZ173" s="1138"/>
      <c r="CA173" s="1138"/>
      <c r="CB173" s="1138"/>
      <c r="CC173" s="1138"/>
      <c r="CD173" s="1138"/>
      <c r="CE173" s="1138"/>
      <c r="CF173" s="1138"/>
      <c r="CG173" s="1138"/>
      <c r="CH173" s="1138"/>
      <c r="CI173" s="1138"/>
      <c r="CJ173" s="1138"/>
      <c r="CK173" s="1138"/>
      <c r="CL173" s="1138"/>
      <c r="CM173" s="1138"/>
      <c r="CN173" s="1138"/>
      <c r="CO173" s="1138"/>
      <c r="CP173" s="1138"/>
      <c r="CQ173" s="1138"/>
      <c r="CR173" s="1138"/>
      <c r="CS173" s="1138"/>
      <c r="CT173" s="1138"/>
      <c r="CU173" s="1138"/>
      <c r="CV173" s="1138"/>
      <c r="CW173" s="1138"/>
      <c r="CX173" s="1138"/>
      <c r="CY173" s="1138"/>
      <c r="CZ173" s="1138"/>
      <c r="DA173" s="1138"/>
      <c r="DB173" s="1138"/>
      <c r="DC173" s="1138"/>
      <c r="DD173" s="1138"/>
      <c r="DE173" s="1138"/>
      <c r="DF173" s="1138"/>
      <c r="DG173" s="1138"/>
      <c r="DH173" s="1138"/>
      <c r="DI173" s="1138"/>
      <c r="DJ173" s="1138"/>
      <c r="DK173" s="1138"/>
      <c r="DL173" s="1138"/>
      <c r="DM173" s="1138"/>
      <c r="DN173" s="1138"/>
      <c r="DO173" s="1138"/>
      <c r="DP173" s="1138"/>
      <c r="DQ173" s="1138"/>
      <c r="DR173" s="1138"/>
      <c r="DS173" s="1138"/>
      <c r="DT173" s="1138"/>
      <c r="DU173" s="1138"/>
      <c r="DV173" s="1138"/>
      <c r="DW173" s="1138"/>
      <c r="DX173" s="1138"/>
      <c r="DY173" s="1138"/>
      <c r="DZ173" s="1138"/>
      <c r="EA173" s="1138"/>
      <c r="EB173" s="1138"/>
      <c r="EC173" s="1138"/>
      <c r="ED173" s="1138"/>
      <c r="EE173" s="1138"/>
      <c r="EF173" s="1138"/>
      <c r="EG173" s="1138"/>
      <c r="EH173" s="1138"/>
      <c r="EI173" s="1138"/>
      <c r="EJ173" s="1138"/>
      <c r="EK173" s="1138"/>
      <c r="EL173" s="1138"/>
      <c r="EM173" s="1138"/>
      <c r="EN173" s="1138"/>
      <c r="EO173" s="1138"/>
      <c r="EP173" s="1138"/>
      <c r="EQ173" s="1138"/>
      <c r="ER173" s="1138"/>
      <c r="ES173" s="1138"/>
      <c r="ET173" s="1138"/>
      <c r="EU173" s="1138"/>
      <c r="EV173" s="1138"/>
      <c r="EW173" s="1138"/>
      <c r="EX173" s="1138"/>
      <c r="EY173" s="1138"/>
      <c r="EZ173" s="1138"/>
      <c r="FA173" s="1138"/>
      <c r="FB173" s="1138"/>
      <c r="FC173" s="1138"/>
      <c r="FD173" s="1138"/>
      <c r="FE173" s="1138"/>
      <c r="FF173" s="1138"/>
      <c r="FG173" s="1138"/>
      <c r="FH173" s="1138"/>
      <c r="FI173" s="1138"/>
      <c r="FJ173" s="1138"/>
      <c r="FK173" s="1138"/>
      <c r="FL173" s="1138"/>
      <c r="FM173" s="1138"/>
      <c r="FN173" s="1138"/>
      <c r="FO173" s="1138"/>
      <c r="FP173" s="1138"/>
      <c r="FQ173" s="1138"/>
      <c r="FR173" s="1138"/>
      <c r="FS173" s="1138"/>
      <c r="FT173" s="1138"/>
      <c r="FU173" s="1138"/>
      <c r="FV173" s="1138"/>
      <c r="FW173" s="1138"/>
      <c r="FX173" s="1138"/>
      <c r="FY173" s="1138"/>
      <c r="FZ173" s="1138"/>
      <c r="GA173" s="1138"/>
      <c r="GB173" s="1138"/>
      <c r="GC173" s="1138"/>
      <c r="GD173" s="1138"/>
      <c r="GE173" s="1138"/>
      <c r="GF173" s="1138"/>
      <c r="GG173" s="1138"/>
      <c r="GH173" s="1138"/>
      <c r="GI173" s="1138"/>
      <c r="GJ173" s="1138"/>
      <c r="GK173" s="1138"/>
      <c r="GL173" s="1138"/>
      <c r="GM173" s="1138"/>
      <c r="GN173" s="1138"/>
      <c r="GO173" s="1138"/>
      <c r="GP173" s="1138"/>
      <c r="GQ173" s="1138"/>
      <c r="GR173" s="1138"/>
      <c r="GS173" s="1138"/>
      <c r="GT173" s="1138"/>
      <c r="GU173" s="1138"/>
      <c r="GV173" s="1138"/>
      <c r="GW173" s="1138"/>
      <c r="GX173" s="1138"/>
      <c r="GY173" s="1138"/>
      <c r="GZ173" s="1138"/>
      <c r="HA173" s="1138"/>
      <c r="HB173" s="1138"/>
      <c r="HC173" s="1138"/>
      <c r="HD173" s="1138"/>
      <c r="HE173" s="1138"/>
      <c r="HF173" s="1138"/>
      <c r="HG173" s="1138"/>
      <c r="HH173" s="1138"/>
      <c r="HI173" s="1138"/>
      <c r="HJ173" s="1138"/>
      <c r="HK173" s="1138"/>
      <c r="HL173" s="1138"/>
      <c r="HM173" s="1138"/>
      <c r="HN173" s="1138"/>
      <c r="HO173" s="1138"/>
      <c r="HP173" s="1138"/>
      <c r="HQ173" s="1138"/>
      <c r="HR173" s="1138"/>
      <c r="HS173" s="1138"/>
      <c r="HT173" s="1138"/>
      <c r="HU173" s="1138"/>
      <c r="HV173" s="1138"/>
      <c r="HW173" s="1138"/>
      <c r="HX173" s="1138"/>
      <c r="HY173" s="1138"/>
      <c r="HZ173" s="1138"/>
      <c r="IA173" s="1138"/>
      <c r="IB173" s="1138"/>
      <c r="IC173" s="1138"/>
      <c r="ID173" s="1138"/>
      <c r="IE173" s="1138"/>
      <c r="IF173" s="1138"/>
      <c r="IG173" s="1138"/>
      <c r="IH173" s="1138"/>
      <c r="II173" s="1138"/>
      <c r="IJ173" s="1138"/>
      <c r="IK173" s="1138"/>
      <c r="IL173" s="1138"/>
      <c r="IM173" s="1138"/>
      <c r="IN173" s="1138"/>
      <c r="IO173" s="1138"/>
      <c r="IP173" s="1138"/>
      <c r="IQ173" s="1138"/>
      <c r="IR173" s="1138"/>
      <c r="IS173" s="1138"/>
      <c r="IT173" s="1138"/>
      <c r="IU173" s="1138"/>
      <c r="IV173" s="1138"/>
    </row>
    <row r="174" spans="1:256">
      <c r="A174" s="1138"/>
      <c r="B174" s="1138"/>
      <c r="C174" s="1138"/>
      <c r="D174" s="1138"/>
      <c r="E174" s="1138"/>
      <c r="F174" s="1138"/>
      <c r="G174" s="1138"/>
      <c r="H174" s="1138"/>
      <c r="I174" s="1138"/>
      <c r="J174" s="1138"/>
      <c r="K174" s="1138"/>
      <c r="L174" s="1138"/>
      <c r="M174" s="1138"/>
      <c r="N174" s="1138"/>
      <c r="O174" s="1138"/>
      <c r="P174" s="1138"/>
      <c r="Q174" s="1138"/>
      <c r="R174" s="1138"/>
      <c r="S174" s="1138"/>
      <c r="T174" s="1138"/>
      <c r="U174" s="1138"/>
      <c r="V174" s="1138"/>
      <c r="W174" s="1138"/>
      <c r="X174" s="1138"/>
      <c r="Y174" s="1138"/>
      <c r="Z174" s="1138"/>
      <c r="AA174" s="1138"/>
      <c r="AB174" s="1138"/>
      <c r="AC174" s="1138"/>
      <c r="AD174" s="1138"/>
      <c r="AE174" s="1138"/>
      <c r="AF174" s="1138"/>
      <c r="AG174" s="1138"/>
      <c r="AH174" s="1138"/>
      <c r="AI174" s="1138"/>
      <c r="AJ174" s="1138"/>
      <c r="AK174" s="1138"/>
      <c r="AL174" s="1138"/>
      <c r="AM174" s="1138"/>
      <c r="AN174" s="1138"/>
      <c r="AO174" s="1138"/>
      <c r="AP174" s="1138"/>
      <c r="AQ174" s="1138"/>
      <c r="AR174" s="1138"/>
      <c r="AS174" s="1138"/>
      <c r="AT174" s="1138"/>
      <c r="AU174" s="1138"/>
      <c r="AV174" s="1138"/>
      <c r="AW174" s="1138"/>
      <c r="AX174" s="1138"/>
      <c r="AY174" s="1138"/>
      <c r="AZ174" s="1138"/>
      <c r="BA174" s="1138"/>
      <c r="BB174" s="1138"/>
      <c r="BC174" s="1138"/>
      <c r="BD174" s="1138"/>
      <c r="BE174" s="1138"/>
      <c r="BF174" s="1138"/>
      <c r="BG174" s="1138"/>
      <c r="BH174" s="1138"/>
      <c r="BI174" s="1138"/>
      <c r="BJ174" s="1138"/>
      <c r="BK174" s="1138"/>
      <c r="BL174" s="1138"/>
      <c r="BM174" s="1138"/>
      <c r="BN174" s="1138"/>
      <c r="BO174" s="1138"/>
      <c r="BP174" s="1138"/>
      <c r="BQ174" s="1138"/>
      <c r="BR174" s="1138"/>
      <c r="BS174" s="1138"/>
      <c r="BT174" s="1138"/>
      <c r="BU174" s="1138"/>
      <c r="BV174" s="1138"/>
      <c r="BW174" s="1138"/>
      <c r="BX174" s="1138"/>
      <c r="BY174" s="1138"/>
      <c r="BZ174" s="1138"/>
      <c r="CA174" s="1138"/>
      <c r="CB174" s="1138"/>
      <c r="CC174" s="1138"/>
      <c r="CD174" s="1138"/>
      <c r="CE174" s="1138"/>
      <c r="CF174" s="1138"/>
      <c r="CG174" s="1138"/>
      <c r="CH174" s="1138"/>
      <c r="CI174" s="1138"/>
      <c r="CJ174" s="1138"/>
      <c r="CK174" s="1138"/>
      <c r="CL174" s="1138"/>
      <c r="CM174" s="1138"/>
      <c r="CN174" s="1138"/>
      <c r="CO174" s="1138"/>
      <c r="CP174" s="1138"/>
      <c r="CQ174" s="1138"/>
      <c r="CR174" s="1138"/>
      <c r="CS174" s="1138"/>
      <c r="CT174" s="1138"/>
      <c r="CU174" s="1138"/>
      <c r="CV174" s="1138"/>
      <c r="CW174" s="1138"/>
      <c r="CX174" s="1138"/>
      <c r="CY174" s="1138"/>
      <c r="CZ174" s="1138"/>
      <c r="DA174" s="1138"/>
      <c r="DB174" s="1138"/>
      <c r="DC174" s="1138"/>
      <c r="DD174" s="1138"/>
      <c r="DE174" s="1138"/>
      <c r="DF174" s="1138"/>
      <c r="DG174" s="1138"/>
      <c r="DH174" s="1138"/>
      <c r="DI174" s="1138"/>
      <c r="DJ174" s="1138"/>
      <c r="DK174" s="1138"/>
      <c r="DL174" s="1138"/>
      <c r="DM174" s="1138"/>
      <c r="DN174" s="1138"/>
      <c r="DO174" s="1138"/>
      <c r="DP174" s="1138"/>
      <c r="DQ174" s="1138"/>
      <c r="DR174" s="1138"/>
      <c r="DS174" s="1138"/>
      <c r="DT174" s="1138"/>
      <c r="DU174" s="1138"/>
      <c r="DV174" s="1138"/>
      <c r="DW174" s="1138"/>
      <c r="DX174" s="1138"/>
      <c r="DY174" s="1138"/>
      <c r="DZ174" s="1138"/>
      <c r="EA174" s="1138"/>
      <c r="EB174" s="1138"/>
      <c r="EC174" s="1138"/>
      <c r="ED174" s="1138"/>
      <c r="EE174" s="1138"/>
      <c r="EF174" s="1138"/>
      <c r="EG174" s="1138"/>
      <c r="EH174" s="1138"/>
      <c r="EI174" s="1138"/>
      <c r="EJ174" s="1138"/>
      <c r="EK174" s="1138"/>
      <c r="EL174" s="1138"/>
      <c r="EM174" s="1138"/>
      <c r="EN174" s="1138"/>
      <c r="EO174" s="1138"/>
      <c r="EP174" s="1138"/>
      <c r="EQ174" s="1138"/>
      <c r="ER174" s="1138"/>
      <c r="ES174" s="1138"/>
      <c r="ET174" s="1138"/>
      <c r="EU174" s="1138"/>
      <c r="EV174" s="1138"/>
      <c r="EW174" s="1138"/>
      <c r="EX174" s="1138"/>
      <c r="EY174" s="1138"/>
      <c r="EZ174" s="1138"/>
      <c r="FA174" s="1138"/>
      <c r="FB174" s="1138"/>
      <c r="FC174" s="1138"/>
      <c r="FD174" s="1138"/>
      <c r="FE174" s="1138"/>
      <c r="FF174" s="1138"/>
      <c r="FG174" s="1138"/>
      <c r="FH174" s="1138"/>
      <c r="FI174" s="1138"/>
      <c r="FJ174" s="1138"/>
      <c r="FK174" s="1138"/>
      <c r="FL174" s="1138"/>
      <c r="FM174" s="1138"/>
      <c r="FN174" s="1138"/>
      <c r="FO174" s="1138"/>
      <c r="FP174" s="1138"/>
      <c r="FQ174" s="1138"/>
      <c r="FR174" s="1138"/>
      <c r="FS174" s="1138"/>
      <c r="FT174" s="1138"/>
      <c r="FU174" s="1138"/>
      <c r="FV174" s="1138"/>
      <c r="FW174" s="1138"/>
      <c r="FX174" s="1138"/>
      <c r="FY174" s="1138"/>
      <c r="FZ174" s="1138"/>
      <c r="GA174" s="1138"/>
      <c r="GB174" s="1138"/>
      <c r="GC174" s="1138"/>
      <c r="GD174" s="1138"/>
      <c r="GE174" s="1138"/>
      <c r="GF174" s="1138"/>
      <c r="GG174" s="1138"/>
      <c r="GH174" s="1138"/>
      <c r="GI174" s="1138"/>
      <c r="GJ174" s="1138"/>
      <c r="GK174" s="1138"/>
      <c r="GL174" s="1138"/>
      <c r="GM174" s="1138"/>
      <c r="GN174" s="1138"/>
      <c r="GO174" s="1138"/>
      <c r="GP174" s="1138"/>
      <c r="GQ174" s="1138"/>
      <c r="GR174" s="1138"/>
      <c r="GS174" s="1138"/>
      <c r="GT174" s="1138"/>
      <c r="GU174" s="1138"/>
      <c r="GV174" s="1138"/>
      <c r="GW174" s="1138"/>
      <c r="GX174" s="1138"/>
      <c r="GY174" s="1138"/>
      <c r="GZ174" s="1138"/>
      <c r="HA174" s="1138"/>
      <c r="HB174" s="1138"/>
      <c r="HC174" s="1138"/>
      <c r="HD174" s="1138"/>
      <c r="HE174" s="1138"/>
      <c r="HF174" s="1138"/>
      <c r="HG174" s="1138"/>
      <c r="HH174" s="1138"/>
      <c r="HI174" s="1138"/>
      <c r="HJ174" s="1138"/>
      <c r="HK174" s="1138"/>
      <c r="HL174" s="1138"/>
      <c r="HM174" s="1138"/>
      <c r="HN174" s="1138"/>
      <c r="HO174" s="1138"/>
      <c r="HP174" s="1138"/>
      <c r="HQ174" s="1138"/>
      <c r="HR174" s="1138"/>
      <c r="HS174" s="1138"/>
      <c r="HT174" s="1138"/>
      <c r="HU174" s="1138"/>
      <c r="HV174" s="1138"/>
      <c r="HW174" s="1138"/>
      <c r="HX174" s="1138"/>
      <c r="HY174" s="1138"/>
      <c r="HZ174" s="1138"/>
      <c r="IA174" s="1138"/>
      <c r="IB174" s="1138"/>
      <c r="IC174" s="1138"/>
      <c r="ID174" s="1138"/>
      <c r="IE174" s="1138"/>
      <c r="IF174" s="1138"/>
      <c r="IG174" s="1138"/>
      <c r="IH174" s="1138"/>
      <c r="II174" s="1138"/>
      <c r="IJ174" s="1138"/>
      <c r="IK174" s="1138"/>
      <c r="IL174" s="1138"/>
      <c r="IM174" s="1138"/>
      <c r="IN174" s="1138"/>
      <c r="IO174" s="1138"/>
      <c r="IP174" s="1138"/>
      <c r="IQ174" s="1138"/>
      <c r="IR174" s="1138"/>
      <c r="IS174" s="1138"/>
      <c r="IT174" s="1138"/>
      <c r="IU174" s="1138"/>
      <c r="IV174" s="1138"/>
    </row>
    <row r="175" spans="1:256" ht="15.75">
      <c r="A175" s="1138"/>
      <c r="B175" s="1463" t="s">
        <v>1955</v>
      </c>
      <c r="C175" s="1138"/>
      <c r="D175" s="1138"/>
      <c r="E175" s="1138"/>
      <c r="F175" s="1138"/>
      <c r="G175" s="1138"/>
      <c r="H175" s="1138"/>
      <c r="I175" s="1138"/>
      <c r="J175" s="1138"/>
      <c r="K175" s="1138"/>
      <c r="L175" s="1138"/>
      <c r="M175" s="1138"/>
      <c r="N175" s="1138"/>
      <c r="O175" s="1138"/>
      <c r="P175" s="1138"/>
      <c r="Q175" s="1138"/>
      <c r="R175" s="1138"/>
      <c r="S175" s="1138"/>
      <c r="T175" s="1138"/>
      <c r="U175" s="1138"/>
      <c r="V175" s="1138"/>
      <c r="W175" s="1138"/>
      <c r="X175" s="1138"/>
      <c r="Y175" s="1138"/>
      <c r="Z175" s="1138"/>
      <c r="AA175" s="1138"/>
      <c r="AB175" s="1138"/>
      <c r="AC175" s="1138"/>
      <c r="AD175" s="1138"/>
      <c r="AE175" s="1138"/>
      <c r="AF175" s="1138"/>
      <c r="AG175" s="1138"/>
      <c r="AH175" s="1138"/>
      <c r="AI175" s="1138"/>
      <c r="AJ175" s="1138"/>
      <c r="AK175" s="1138"/>
      <c r="AL175" s="1138"/>
      <c r="AM175" s="1138"/>
      <c r="AN175" s="1138"/>
      <c r="AO175" s="1138"/>
      <c r="AP175" s="1138"/>
      <c r="AQ175" s="1138"/>
      <c r="AR175" s="1138"/>
      <c r="AS175" s="1138"/>
      <c r="AT175" s="1138"/>
      <c r="AU175" s="1138"/>
      <c r="AV175" s="1138"/>
      <c r="AW175" s="1138"/>
      <c r="AX175" s="1138"/>
      <c r="AY175" s="1138"/>
      <c r="AZ175" s="1138"/>
      <c r="BA175" s="1138"/>
      <c r="BB175" s="1138"/>
      <c r="BC175" s="1138"/>
      <c r="BD175" s="1138"/>
      <c r="BE175" s="1138"/>
      <c r="BF175" s="1138"/>
      <c r="BG175" s="1138"/>
      <c r="BH175" s="1138"/>
      <c r="BI175" s="1138"/>
      <c r="BJ175" s="1138"/>
      <c r="BK175" s="1138"/>
      <c r="BL175" s="1138"/>
      <c r="BM175" s="1138"/>
      <c r="BN175" s="1138"/>
      <c r="BO175" s="1138"/>
      <c r="BP175" s="1138"/>
      <c r="BQ175" s="1138"/>
      <c r="BR175" s="1138"/>
      <c r="BS175" s="1138"/>
      <c r="BT175" s="1138"/>
      <c r="BU175" s="1138"/>
      <c r="BV175" s="1138"/>
      <c r="BW175" s="1138"/>
      <c r="BX175" s="1138"/>
      <c r="BY175" s="1138"/>
      <c r="BZ175" s="1138"/>
      <c r="CA175" s="1138"/>
      <c r="CB175" s="1138"/>
      <c r="CC175" s="1138"/>
      <c r="CD175" s="1138"/>
      <c r="CE175" s="1138"/>
      <c r="CF175" s="1138"/>
      <c r="CG175" s="1138"/>
      <c r="CH175" s="1138"/>
      <c r="CI175" s="1138"/>
      <c r="CJ175" s="1138"/>
      <c r="CK175" s="1138"/>
      <c r="CL175" s="1138"/>
      <c r="CM175" s="1138"/>
      <c r="CN175" s="1138"/>
      <c r="CO175" s="1138"/>
      <c r="CP175" s="1138"/>
      <c r="CQ175" s="1138"/>
      <c r="CR175" s="1138"/>
      <c r="CS175" s="1138"/>
      <c r="CT175" s="1138"/>
      <c r="CU175" s="1138"/>
      <c r="CV175" s="1138"/>
      <c r="CW175" s="1138"/>
      <c r="CX175" s="1138"/>
      <c r="CY175" s="1138"/>
      <c r="CZ175" s="1138"/>
      <c r="DA175" s="1138"/>
      <c r="DB175" s="1138"/>
      <c r="DC175" s="1138"/>
      <c r="DD175" s="1138"/>
      <c r="DE175" s="1138"/>
      <c r="DF175" s="1138"/>
      <c r="DG175" s="1138"/>
      <c r="DH175" s="1138"/>
      <c r="DI175" s="1138"/>
      <c r="DJ175" s="1138"/>
      <c r="DK175" s="1138"/>
      <c r="DL175" s="1138"/>
      <c r="DM175" s="1138"/>
      <c r="DN175" s="1138"/>
      <c r="DO175" s="1138"/>
      <c r="DP175" s="1138"/>
      <c r="DQ175" s="1138"/>
      <c r="DR175" s="1138"/>
      <c r="DS175" s="1138"/>
      <c r="DT175" s="1138"/>
      <c r="DU175" s="1138"/>
      <c r="DV175" s="1138"/>
      <c r="DW175" s="1138"/>
      <c r="DX175" s="1138"/>
      <c r="DY175" s="1138"/>
      <c r="DZ175" s="1138"/>
      <c r="EA175" s="1138"/>
      <c r="EB175" s="1138"/>
      <c r="EC175" s="1138"/>
      <c r="ED175" s="1138"/>
      <c r="EE175" s="1138"/>
      <c r="EF175" s="1138"/>
      <c r="EG175" s="1138"/>
      <c r="EH175" s="1138"/>
      <c r="EI175" s="1138"/>
      <c r="EJ175" s="1138"/>
      <c r="EK175" s="1138"/>
      <c r="EL175" s="1138"/>
      <c r="EM175" s="1138"/>
      <c r="EN175" s="1138"/>
      <c r="EO175" s="1138"/>
      <c r="EP175" s="1138"/>
      <c r="EQ175" s="1138"/>
      <c r="ER175" s="1138"/>
      <c r="ES175" s="1138"/>
      <c r="ET175" s="1138"/>
      <c r="EU175" s="1138"/>
      <c r="EV175" s="1138"/>
      <c r="EW175" s="1138"/>
      <c r="EX175" s="1138"/>
      <c r="EY175" s="1138"/>
      <c r="EZ175" s="1138"/>
      <c r="FA175" s="1138"/>
      <c r="FB175" s="1138"/>
      <c r="FC175" s="1138"/>
      <c r="FD175" s="1138"/>
      <c r="FE175" s="1138"/>
      <c r="FF175" s="1138"/>
      <c r="FG175" s="1138"/>
      <c r="FH175" s="1138"/>
      <c r="FI175" s="1138"/>
      <c r="FJ175" s="1138"/>
      <c r="FK175" s="1138"/>
      <c r="FL175" s="1138"/>
      <c r="FM175" s="1138"/>
      <c r="FN175" s="1138"/>
      <c r="FO175" s="1138"/>
      <c r="FP175" s="1138"/>
      <c r="FQ175" s="1138"/>
      <c r="FR175" s="1138"/>
      <c r="FS175" s="1138"/>
      <c r="FT175" s="1138"/>
      <c r="FU175" s="1138"/>
      <c r="FV175" s="1138"/>
      <c r="FW175" s="1138"/>
      <c r="FX175" s="1138"/>
      <c r="FY175" s="1138"/>
      <c r="FZ175" s="1138"/>
      <c r="GA175" s="1138"/>
      <c r="GB175" s="1138"/>
      <c r="GC175" s="1138"/>
      <c r="GD175" s="1138"/>
      <c r="GE175" s="1138"/>
      <c r="GF175" s="1138"/>
      <c r="GG175" s="1138"/>
      <c r="GH175" s="1138"/>
      <c r="GI175" s="1138"/>
      <c r="GJ175" s="1138"/>
      <c r="GK175" s="1138"/>
      <c r="GL175" s="1138"/>
      <c r="GM175" s="1138"/>
      <c r="GN175" s="1138"/>
      <c r="GO175" s="1138"/>
      <c r="GP175" s="1138"/>
      <c r="GQ175" s="1138"/>
      <c r="GR175" s="1138"/>
      <c r="GS175" s="1138"/>
      <c r="GT175" s="1138"/>
      <c r="GU175" s="1138"/>
      <c r="GV175" s="1138"/>
      <c r="GW175" s="1138"/>
      <c r="GX175" s="1138"/>
      <c r="GY175" s="1138"/>
      <c r="GZ175" s="1138"/>
      <c r="HA175" s="1138"/>
      <c r="HB175" s="1138"/>
      <c r="HC175" s="1138"/>
      <c r="HD175" s="1138"/>
      <c r="HE175" s="1138"/>
      <c r="HF175" s="1138"/>
      <c r="HG175" s="1138"/>
      <c r="HH175" s="1138"/>
      <c r="HI175" s="1138"/>
      <c r="HJ175" s="1138"/>
      <c r="HK175" s="1138"/>
      <c r="HL175" s="1138"/>
      <c r="HM175" s="1138"/>
      <c r="HN175" s="1138"/>
      <c r="HO175" s="1138"/>
      <c r="HP175" s="1138"/>
      <c r="HQ175" s="1138"/>
      <c r="HR175" s="1138"/>
      <c r="HS175" s="1138"/>
      <c r="HT175" s="1138"/>
      <c r="HU175" s="1138"/>
      <c r="HV175" s="1138"/>
      <c r="HW175" s="1138"/>
      <c r="HX175" s="1138"/>
      <c r="HY175" s="1138"/>
      <c r="HZ175" s="1138"/>
      <c r="IA175" s="1138"/>
      <c r="IB175" s="1138"/>
      <c r="IC175" s="1138"/>
      <c r="ID175" s="1138"/>
      <c r="IE175" s="1138"/>
      <c r="IF175" s="1138"/>
      <c r="IG175" s="1138"/>
      <c r="IH175" s="1138"/>
      <c r="II175" s="1138"/>
      <c r="IJ175" s="1138"/>
      <c r="IK175" s="1138"/>
      <c r="IL175" s="1138"/>
      <c r="IM175" s="1138"/>
      <c r="IN175" s="1138"/>
      <c r="IO175" s="1138"/>
      <c r="IP175" s="1138"/>
      <c r="IQ175" s="1138"/>
      <c r="IR175" s="1138"/>
      <c r="IS175" s="1138"/>
      <c r="IT175" s="1138"/>
      <c r="IU175" s="1138"/>
      <c r="IV175" s="1138"/>
    </row>
    <row r="176" spans="1:256" ht="15.75">
      <c r="A176" s="1138"/>
      <c r="B176" s="1463" t="s">
        <v>1020</v>
      </c>
      <c r="C176" s="1465" t="str">
        <f>'Data Sheet'!$C$38</f>
        <v>December 31, 2016</v>
      </c>
      <c r="D176" s="1138"/>
      <c r="E176" s="1138"/>
      <c r="F176" s="1138"/>
      <c r="G176" s="1138"/>
      <c r="H176" s="1138"/>
      <c r="I176" s="1138"/>
      <c r="J176" s="1138"/>
      <c r="K176" s="1138"/>
      <c r="L176" s="1138"/>
      <c r="M176" s="1138"/>
      <c r="N176" s="1138"/>
      <c r="O176" s="1138"/>
      <c r="P176" s="1138"/>
      <c r="Q176" s="1138"/>
      <c r="R176" s="1138"/>
      <c r="S176" s="1138"/>
      <c r="T176" s="1138"/>
      <c r="U176" s="1138"/>
      <c r="V176" s="1138"/>
      <c r="W176" s="1138"/>
      <c r="X176" s="1138"/>
      <c r="Y176" s="1138"/>
      <c r="Z176" s="1138"/>
      <c r="AA176" s="1138"/>
      <c r="AB176" s="1138"/>
      <c r="AC176" s="1138"/>
      <c r="AD176" s="1138"/>
      <c r="AE176" s="1138"/>
      <c r="AF176" s="1138"/>
      <c r="AG176" s="1138"/>
      <c r="AH176" s="1138"/>
      <c r="AI176" s="1138"/>
      <c r="AJ176" s="1138"/>
      <c r="AK176" s="1138"/>
      <c r="AL176" s="1138"/>
      <c r="AM176" s="1138"/>
      <c r="AN176" s="1138"/>
      <c r="AO176" s="1138"/>
      <c r="AP176" s="1138"/>
      <c r="AQ176" s="1138"/>
      <c r="AR176" s="1138"/>
      <c r="AS176" s="1138"/>
      <c r="AT176" s="1138"/>
      <c r="AU176" s="1138"/>
      <c r="AV176" s="1138"/>
      <c r="AW176" s="1138"/>
      <c r="AX176" s="1138"/>
      <c r="AY176" s="1138"/>
      <c r="AZ176" s="1138"/>
      <c r="BA176" s="1138"/>
      <c r="BB176" s="1138"/>
      <c r="BC176" s="1138"/>
      <c r="BD176" s="1138"/>
      <c r="BE176" s="1138"/>
      <c r="BF176" s="1138"/>
      <c r="BG176" s="1138"/>
      <c r="BH176" s="1138"/>
      <c r="BI176" s="1138"/>
      <c r="BJ176" s="1138"/>
      <c r="BK176" s="1138"/>
      <c r="BL176" s="1138"/>
      <c r="BM176" s="1138"/>
      <c r="BN176" s="1138"/>
      <c r="BO176" s="1138"/>
      <c r="BP176" s="1138"/>
      <c r="BQ176" s="1138"/>
      <c r="BR176" s="1138"/>
      <c r="BS176" s="1138"/>
      <c r="BT176" s="1138"/>
      <c r="BU176" s="1138"/>
      <c r="BV176" s="1138"/>
      <c r="BW176" s="1138"/>
      <c r="BX176" s="1138"/>
      <c r="BY176" s="1138"/>
      <c r="BZ176" s="1138"/>
      <c r="CA176" s="1138"/>
      <c r="CB176" s="1138"/>
      <c r="CC176" s="1138"/>
      <c r="CD176" s="1138"/>
      <c r="CE176" s="1138"/>
      <c r="CF176" s="1138"/>
      <c r="CG176" s="1138"/>
      <c r="CH176" s="1138"/>
      <c r="CI176" s="1138"/>
      <c r="CJ176" s="1138"/>
      <c r="CK176" s="1138"/>
      <c r="CL176" s="1138"/>
      <c r="CM176" s="1138"/>
      <c r="CN176" s="1138"/>
      <c r="CO176" s="1138"/>
      <c r="CP176" s="1138"/>
      <c r="CQ176" s="1138"/>
      <c r="CR176" s="1138"/>
      <c r="CS176" s="1138"/>
      <c r="CT176" s="1138"/>
      <c r="CU176" s="1138"/>
      <c r="CV176" s="1138"/>
      <c r="CW176" s="1138"/>
      <c r="CX176" s="1138"/>
      <c r="CY176" s="1138"/>
      <c r="CZ176" s="1138"/>
      <c r="DA176" s="1138"/>
      <c r="DB176" s="1138"/>
      <c r="DC176" s="1138"/>
      <c r="DD176" s="1138"/>
      <c r="DE176" s="1138"/>
      <c r="DF176" s="1138"/>
      <c r="DG176" s="1138"/>
      <c r="DH176" s="1138"/>
      <c r="DI176" s="1138"/>
      <c r="DJ176" s="1138"/>
      <c r="DK176" s="1138"/>
      <c r="DL176" s="1138"/>
      <c r="DM176" s="1138"/>
      <c r="DN176" s="1138"/>
      <c r="DO176" s="1138"/>
      <c r="DP176" s="1138"/>
      <c r="DQ176" s="1138"/>
      <c r="DR176" s="1138"/>
      <c r="DS176" s="1138"/>
      <c r="DT176" s="1138"/>
      <c r="DU176" s="1138"/>
      <c r="DV176" s="1138"/>
      <c r="DW176" s="1138"/>
      <c r="DX176" s="1138"/>
      <c r="DY176" s="1138"/>
      <c r="DZ176" s="1138"/>
      <c r="EA176" s="1138"/>
      <c r="EB176" s="1138"/>
      <c r="EC176" s="1138"/>
      <c r="ED176" s="1138"/>
      <c r="EE176" s="1138"/>
      <c r="EF176" s="1138"/>
      <c r="EG176" s="1138"/>
      <c r="EH176" s="1138"/>
      <c r="EI176" s="1138"/>
      <c r="EJ176" s="1138"/>
      <c r="EK176" s="1138"/>
      <c r="EL176" s="1138"/>
      <c r="EM176" s="1138"/>
      <c r="EN176" s="1138"/>
      <c r="EO176" s="1138"/>
      <c r="EP176" s="1138"/>
      <c r="EQ176" s="1138"/>
      <c r="ER176" s="1138"/>
      <c r="ES176" s="1138"/>
      <c r="ET176" s="1138"/>
      <c r="EU176" s="1138"/>
      <c r="EV176" s="1138"/>
      <c r="EW176" s="1138"/>
      <c r="EX176" s="1138"/>
      <c r="EY176" s="1138"/>
      <c r="EZ176" s="1138"/>
      <c r="FA176" s="1138"/>
      <c r="FB176" s="1138"/>
      <c r="FC176" s="1138"/>
      <c r="FD176" s="1138"/>
      <c r="FE176" s="1138"/>
      <c r="FF176" s="1138"/>
      <c r="FG176" s="1138"/>
      <c r="FH176" s="1138"/>
      <c r="FI176" s="1138"/>
      <c r="FJ176" s="1138"/>
      <c r="FK176" s="1138"/>
      <c r="FL176" s="1138"/>
      <c r="FM176" s="1138"/>
      <c r="FN176" s="1138"/>
      <c r="FO176" s="1138"/>
      <c r="FP176" s="1138"/>
      <c r="FQ176" s="1138"/>
      <c r="FR176" s="1138"/>
      <c r="FS176" s="1138"/>
      <c r="FT176" s="1138"/>
      <c r="FU176" s="1138"/>
      <c r="FV176" s="1138"/>
      <c r="FW176" s="1138"/>
      <c r="FX176" s="1138"/>
      <c r="FY176" s="1138"/>
      <c r="FZ176" s="1138"/>
      <c r="GA176" s="1138"/>
      <c r="GB176" s="1138"/>
      <c r="GC176" s="1138"/>
      <c r="GD176" s="1138"/>
      <c r="GE176" s="1138"/>
      <c r="GF176" s="1138"/>
      <c r="GG176" s="1138"/>
      <c r="GH176" s="1138"/>
      <c r="GI176" s="1138"/>
      <c r="GJ176" s="1138"/>
      <c r="GK176" s="1138"/>
      <c r="GL176" s="1138"/>
      <c r="GM176" s="1138"/>
      <c r="GN176" s="1138"/>
      <c r="GO176" s="1138"/>
      <c r="GP176" s="1138"/>
      <c r="GQ176" s="1138"/>
      <c r="GR176" s="1138"/>
      <c r="GS176" s="1138"/>
      <c r="GT176" s="1138"/>
      <c r="GU176" s="1138"/>
      <c r="GV176" s="1138"/>
      <c r="GW176" s="1138"/>
      <c r="GX176" s="1138"/>
      <c r="GY176" s="1138"/>
      <c r="GZ176" s="1138"/>
      <c r="HA176" s="1138"/>
      <c r="HB176" s="1138"/>
      <c r="HC176" s="1138"/>
      <c r="HD176" s="1138"/>
      <c r="HE176" s="1138"/>
      <c r="HF176" s="1138"/>
      <c r="HG176" s="1138"/>
      <c r="HH176" s="1138"/>
      <c r="HI176" s="1138"/>
      <c r="HJ176" s="1138"/>
      <c r="HK176" s="1138"/>
      <c r="HL176" s="1138"/>
      <c r="HM176" s="1138"/>
      <c r="HN176" s="1138"/>
      <c r="HO176" s="1138"/>
      <c r="HP176" s="1138"/>
      <c r="HQ176" s="1138"/>
      <c r="HR176" s="1138"/>
      <c r="HS176" s="1138"/>
      <c r="HT176" s="1138"/>
      <c r="HU176" s="1138"/>
      <c r="HV176" s="1138"/>
      <c r="HW176" s="1138"/>
      <c r="HX176" s="1138"/>
      <c r="HY176" s="1138"/>
      <c r="HZ176" s="1138"/>
      <c r="IA176" s="1138"/>
      <c r="IB176" s="1138"/>
      <c r="IC176" s="1138"/>
      <c r="ID176" s="1138"/>
      <c r="IE176" s="1138"/>
      <c r="IF176" s="1138"/>
      <c r="IG176" s="1138"/>
      <c r="IH176" s="1138"/>
      <c r="II176" s="1138"/>
      <c r="IJ176" s="1138"/>
      <c r="IK176" s="1138"/>
      <c r="IL176" s="1138"/>
      <c r="IM176" s="1138"/>
      <c r="IN176" s="1138"/>
      <c r="IO176" s="1138"/>
      <c r="IP176" s="1138"/>
      <c r="IQ176" s="1138"/>
      <c r="IR176" s="1138"/>
      <c r="IS176" s="1138"/>
      <c r="IT176" s="1138"/>
      <c r="IU176" s="1138"/>
      <c r="IV176" s="1138"/>
    </row>
    <row r="177" spans="1:256" ht="15.75">
      <c r="A177" s="1506" t="s">
        <v>315</v>
      </c>
      <c r="B177" s="1138"/>
      <c r="C177" s="664"/>
      <c r="D177" s="664"/>
      <c r="E177" s="1138"/>
      <c r="F177" s="1138"/>
      <c r="G177" s="1138"/>
      <c r="H177" s="1138"/>
      <c r="I177" s="1138"/>
      <c r="J177" s="1138"/>
      <c r="K177" s="1138"/>
      <c r="L177" s="1138"/>
      <c r="M177" s="1138"/>
      <c r="N177" s="1138"/>
      <c r="O177" s="1138"/>
      <c r="P177" s="1138"/>
      <c r="Q177" s="1138"/>
      <c r="R177" s="1138"/>
      <c r="S177" s="1138"/>
      <c r="T177" s="1138"/>
      <c r="U177" s="1138"/>
      <c r="V177" s="1138"/>
      <c r="W177" s="1138"/>
      <c r="X177" s="1138"/>
      <c r="Y177" s="1138"/>
      <c r="Z177" s="1138"/>
      <c r="AA177" s="1138"/>
      <c r="AB177" s="1138"/>
      <c r="AC177" s="1138"/>
      <c r="AD177" s="1138"/>
      <c r="AE177" s="1138"/>
      <c r="AF177" s="1138"/>
      <c r="AG177" s="1138"/>
      <c r="AH177" s="1138"/>
      <c r="AI177" s="1138"/>
      <c r="AJ177" s="1138"/>
      <c r="AK177" s="1138"/>
      <c r="AL177" s="1138"/>
      <c r="AM177" s="1138"/>
      <c r="AN177" s="1138"/>
      <c r="AO177" s="1138"/>
      <c r="AP177" s="1138"/>
      <c r="AQ177" s="1138"/>
      <c r="AR177" s="1138"/>
      <c r="AS177" s="1138"/>
      <c r="AT177" s="1138"/>
      <c r="AU177" s="1138"/>
      <c r="AV177" s="1138"/>
      <c r="AW177" s="1138"/>
      <c r="AX177" s="1138"/>
      <c r="AY177" s="1138"/>
      <c r="AZ177" s="1138"/>
      <c r="BA177" s="1138"/>
      <c r="BB177" s="1138"/>
      <c r="BC177" s="1138"/>
      <c r="BD177" s="1138"/>
      <c r="BE177" s="1138"/>
      <c r="BF177" s="1138"/>
      <c r="BG177" s="1138"/>
      <c r="BH177" s="1138"/>
      <c r="BI177" s="1138"/>
      <c r="BJ177" s="1138"/>
      <c r="BK177" s="1138"/>
      <c r="BL177" s="1138"/>
      <c r="BM177" s="1138"/>
      <c r="BN177" s="1138"/>
      <c r="BO177" s="1138"/>
      <c r="BP177" s="1138"/>
      <c r="BQ177" s="1138"/>
      <c r="BR177" s="1138"/>
      <c r="BS177" s="1138"/>
      <c r="BT177" s="1138"/>
      <c r="BU177" s="1138"/>
      <c r="BV177" s="1138"/>
      <c r="BW177" s="1138"/>
      <c r="BX177" s="1138"/>
      <c r="BY177" s="1138"/>
      <c r="BZ177" s="1138"/>
      <c r="CA177" s="1138"/>
      <c r="CB177" s="1138"/>
      <c r="CC177" s="1138"/>
      <c r="CD177" s="1138"/>
      <c r="CE177" s="1138"/>
      <c r="CF177" s="1138"/>
      <c r="CG177" s="1138"/>
      <c r="CH177" s="1138"/>
      <c r="CI177" s="1138"/>
      <c r="CJ177" s="1138"/>
      <c r="CK177" s="1138"/>
      <c r="CL177" s="1138"/>
      <c r="CM177" s="1138"/>
      <c r="CN177" s="1138"/>
      <c r="CO177" s="1138"/>
      <c r="CP177" s="1138"/>
      <c r="CQ177" s="1138"/>
      <c r="CR177" s="1138"/>
      <c r="CS177" s="1138"/>
      <c r="CT177" s="1138"/>
      <c r="CU177" s="1138"/>
      <c r="CV177" s="1138"/>
      <c r="CW177" s="1138"/>
      <c r="CX177" s="1138"/>
      <c r="CY177" s="1138"/>
      <c r="CZ177" s="1138"/>
      <c r="DA177" s="1138"/>
      <c r="DB177" s="1138"/>
      <c r="DC177" s="1138"/>
      <c r="DD177" s="1138"/>
      <c r="DE177" s="1138"/>
      <c r="DF177" s="1138"/>
      <c r="DG177" s="1138"/>
      <c r="DH177" s="1138"/>
      <c r="DI177" s="1138"/>
      <c r="DJ177" s="1138"/>
      <c r="DK177" s="1138"/>
      <c r="DL177" s="1138"/>
      <c r="DM177" s="1138"/>
      <c r="DN177" s="1138"/>
      <c r="DO177" s="1138"/>
      <c r="DP177" s="1138"/>
      <c r="DQ177" s="1138"/>
      <c r="DR177" s="1138"/>
      <c r="DS177" s="1138"/>
      <c r="DT177" s="1138"/>
      <c r="DU177" s="1138"/>
      <c r="DV177" s="1138"/>
      <c r="DW177" s="1138"/>
      <c r="DX177" s="1138"/>
      <c r="DY177" s="1138"/>
      <c r="DZ177" s="1138"/>
      <c r="EA177" s="1138"/>
      <c r="EB177" s="1138"/>
      <c r="EC177" s="1138"/>
      <c r="ED177" s="1138"/>
      <c r="EE177" s="1138"/>
      <c r="EF177" s="1138"/>
      <c r="EG177" s="1138"/>
      <c r="EH177" s="1138"/>
      <c r="EI177" s="1138"/>
      <c r="EJ177" s="1138"/>
      <c r="EK177" s="1138"/>
      <c r="EL177" s="1138"/>
      <c r="EM177" s="1138"/>
      <c r="EN177" s="1138"/>
      <c r="EO177" s="1138"/>
      <c r="EP177" s="1138"/>
      <c r="EQ177" s="1138"/>
      <c r="ER177" s="1138"/>
      <c r="ES177" s="1138"/>
      <c r="ET177" s="1138"/>
      <c r="EU177" s="1138"/>
      <c r="EV177" s="1138"/>
      <c r="EW177" s="1138"/>
      <c r="EX177" s="1138"/>
      <c r="EY177" s="1138"/>
      <c r="EZ177" s="1138"/>
      <c r="FA177" s="1138"/>
      <c r="FB177" s="1138"/>
      <c r="FC177" s="1138"/>
      <c r="FD177" s="1138"/>
      <c r="FE177" s="1138"/>
      <c r="FF177" s="1138"/>
      <c r="FG177" s="1138"/>
      <c r="FH177" s="1138"/>
      <c r="FI177" s="1138"/>
      <c r="FJ177" s="1138"/>
      <c r="FK177" s="1138"/>
      <c r="FL177" s="1138"/>
      <c r="FM177" s="1138"/>
      <c r="FN177" s="1138"/>
      <c r="FO177" s="1138"/>
      <c r="FP177" s="1138"/>
      <c r="FQ177" s="1138"/>
      <c r="FR177" s="1138"/>
      <c r="FS177" s="1138"/>
      <c r="FT177" s="1138"/>
      <c r="FU177" s="1138"/>
      <c r="FV177" s="1138"/>
      <c r="FW177" s="1138"/>
      <c r="FX177" s="1138"/>
      <c r="FY177" s="1138"/>
      <c r="FZ177" s="1138"/>
      <c r="GA177" s="1138"/>
      <c r="GB177" s="1138"/>
      <c r="GC177" s="1138"/>
      <c r="GD177" s="1138"/>
      <c r="GE177" s="1138"/>
      <c r="GF177" s="1138"/>
      <c r="GG177" s="1138"/>
      <c r="GH177" s="1138"/>
      <c r="GI177" s="1138"/>
      <c r="GJ177" s="1138"/>
      <c r="GK177" s="1138"/>
      <c r="GL177" s="1138"/>
      <c r="GM177" s="1138"/>
      <c r="GN177" s="1138"/>
      <c r="GO177" s="1138"/>
      <c r="GP177" s="1138"/>
      <c r="GQ177" s="1138"/>
      <c r="GR177" s="1138"/>
      <c r="GS177" s="1138"/>
      <c r="GT177" s="1138"/>
      <c r="GU177" s="1138"/>
      <c r="GV177" s="1138"/>
      <c r="GW177" s="1138"/>
      <c r="GX177" s="1138"/>
      <c r="GY177" s="1138"/>
      <c r="GZ177" s="1138"/>
      <c r="HA177" s="1138"/>
      <c r="HB177" s="1138"/>
      <c r="HC177" s="1138"/>
      <c r="HD177" s="1138"/>
      <c r="HE177" s="1138"/>
      <c r="HF177" s="1138"/>
      <c r="HG177" s="1138"/>
      <c r="HH177" s="1138"/>
      <c r="HI177" s="1138"/>
      <c r="HJ177" s="1138"/>
      <c r="HK177" s="1138"/>
      <c r="HL177" s="1138"/>
      <c r="HM177" s="1138"/>
      <c r="HN177" s="1138"/>
      <c r="HO177" s="1138"/>
      <c r="HP177" s="1138"/>
      <c r="HQ177" s="1138"/>
      <c r="HR177" s="1138"/>
      <c r="HS177" s="1138"/>
      <c r="HT177" s="1138"/>
      <c r="HU177" s="1138"/>
      <c r="HV177" s="1138"/>
      <c r="HW177" s="1138"/>
      <c r="HX177" s="1138"/>
      <c r="HY177" s="1138"/>
      <c r="HZ177" s="1138"/>
      <c r="IA177" s="1138"/>
      <c r="IB177" s="1138"/>
      <c r="IC177" s="1138"/>
      <c r="ID177" s="1138"/>
      <c r="IE177" s="1138"/>
      <c r="IF177" s="1138"/>
      <c r="IG177" s="1138"/>
      <c r="IH177" s="1138"/>
      <c r="II177" s="1138"/>
      <c r="IJ177" s="1138"/>
      <c r="IK177" s="1138"/>
      <c r="IL177" s="1138"/>
      <c r="IM177" s="1138"/>
      <c r="IN177" s="1138"/>
      <c r="IO177" s="1138"/>
      <c r="IP177" s="1138"/>
      <c r="IQ177" s="1138"/>
      <c r="IR177" s="1138"/>
      <c r="IS177" s="1138"/>
      <c r="IT177" s="1138"/>
      <c r="IU177" s="1138"/>
      <c r="IV177" s="1138"/>
    </row>
    <row r="178" spans="1:256">
      <c r="A178" s="1138" t="s">
        <v>1015</v>
      </c>
      <c r="B178" s="1138" t="s">
        <v>1074</v>
      </c>
      <c r="C178" s="664">
        <f>'7277'!D108</f>
        <v>0</v>
      </c>
      <c r="D178" s="664"/>
      <c r="E178" s="1138"/>
      <c r="F178" s="1138"/>
      <c r="G178" s="1138"/>
      <c r="H178" s="1138"/>
      <c r="I178" s="1138"/>
      <c r="J178" s="1138"/>
      <c r="K178" s="1138"/>
      <c r="L178" s="1138"/>
      <c r="M178" s="1138"/>
      <c r="N178" s="1138"/>
      <c r="O178" s="1138"/>
      <c r="P178" s="1138"/>
      <c r="Q178" s="1138"/>
      <c r="R178" s="1138"/>
      <c r="S178" s="1138"/>
      <c r="T178" s="1138"/>
      <c r="U178" s="1138"/>
      <c r="V178" s="1138"/>
      <c r="W178" s="1138"/>
      <c r="X178" s="1138"/>
      <c r="Y178" s="1138"/>
      <c r="Z178" s="1138"/>
      <c r="AA178" s="1138"/>
      <c r="AB178" s="1138"/>
      <c r="AC178" s="1138"/>
      <c r="AD178" s="1138"/>
      <c r="AE178" s="1138"/>
      <c r="AF178" s="1138"/>
      <c r="AG178" s="1138"/>
      <c r="AH178" s="1138"/>
      <c r="AI178" s="1138"/>
      <c r="AJ178" s="1138"/>
      <c r="AK178" s="1138"/>
      <c r="AL178" s="1138"/>
      <c r="AM178" s="1138"/>
      <c r="AN178" s="1138"/>
      <c r="AO178" s="1138"/>
      <c r="AP178" s="1138"/>
      <c r="AQ178" s="1138"/>
      <c r="AR178" s="1138"/>
      <c r="AS178" s="1138"/>
      <c r="AT178" s="1138"/>
      <c r="AU178" s="1138"/>
      <c r="AV178" s="1138"/>
      <c r="AW178" s="1138"/>
      <c r="AX178" s="1138"/>
      <c r="AY178" s="1138"/>
      <c r="AZ178" s="1138"/>
      <c r="BA178" s="1138"/>
      <c r="BB178" s="1138"/>
      <c r="BC178" s="1138"/>
      <c r="BD178" s="1138"/>
      <c r="BE178" s="1138"/>
      <c r="BF178" s="1138"/>
      <c r="BG178" s="1138"/>
      <c r="BH178" s="1138"/>
      <c r="BI178" s="1138"/>
      <c r="BJ178" s="1138"/>
      <c r="BK178" s="1138"/>
      <c r="BL178" s="1138"/>
      <c r="BM178" s="1138"/>
      <c r="BN178" s="1138"/>
      <c r="BO178" s="1138"/>
      <c r="BP178" s="1138"/>
      <c r="BQ178" s="1138"/>
      <c r="BR178" s="1138"/>
      <c r="BS178" s="1138"/>
      <c r="BT178" s="1138"/>
      <c r="BU178" s="1138"/>
      <c r="BV178" s="1138"/>
      <c r="BW178" s="1138"/>
      <c r="BX178" s="1138"/>
      <c r="BY178" s="1138"/>
      <c r="BZ178" s="1138"/>
      <c r="CA178" s="1138"/>
      <c r="CB178" s="1138"/>
      <c r="CC178" s="1138"/>
      <c r="CD178" s="1138"/>
      <c r="CE178" s="1138"/>
      <c r="CF178" s="1138"/>
      <c r="CG178" s="1138"/>
      <c r="CH178" s="1138"/>
      <c r="CI178" s="1138"/>
      <c r="CJ178" s="1138"/>
      <c r="CK178" s="1138"/>
      <c r="CL178" s="1138"/>
      <c r="CM178" s="1138"/>
      <c r="CN178" s="1138"/>
      <c r="CO178" s="1138"/>
      <c r="CP178" s="1138"/>
      <c r="CQ178" s="1138"/>
      <c r="CR178" s="1138"/>
      <c r="CS178" s="1138"/>
      <c r="CT178" s="1138"/>
      <c r="CU178" s="1138"/>
      <c r="CV178" s="1138"/>
      <c r="CW178" s="1138"/>
      <c r="CX178" s="1138"/>
      <c r="CY178" s="1138"/>
      <c r="CZ178" s="1138"/>
      <c r="DA178" s="1138"/>
      <c r="DB178" s="1138"/>
      <c r="DC178" s="1138"/>
      <c r="DD178" s="1138"/>
      <c r="DE178" s="1138"/>
      <c r="DF178" s="1138"/>
      <c r="DG178" s="1138"/>
      <c r="DH178" s="1138"/>
      <c r="DI178" s="1138"/>
      <c r="DJ178" s="1138"/>
      <c r="DK178" s="1138"/>
      <c r="DL178" s="1138"/>
      <c r="DM178" s="1138"/>
      <c r="DN178" s="1138"/>
      <c r="DO178" s="1138"/>
      <c r="DP178" s="1138"/>
      <c r="DQ178" s="1138"/>
      <c r="DR178" s="1138"/>
      <c r="DS178" s="1138"/>
      <c r="DT178" s="1138"/>
      <c r="DU178" s="1138"/>
      <c r="DV178" s="1138"/>
      <c r="DW178" s="1138"/>
      <c r="DX178" s="1138"/>
      <c r="DY178" s="1138"/>
      <c r="DZ178" s="1138"/>
      <c r="EA178" s="1138"/>
      <c r="EB178" s="1138"/>
      <c r="EC178" s="1138"/>
      <c r="ED178" s="1138"/>
      <c r="EE178" s="1138"/>
      <c r="EF178" s="1138"/>
      <c r="EG178" s="1138"/>
      <c r="EH178" s="1138"/>
      <c r="EI178" s="1138"/>
      <c r="EJ178" s="1138"/>
      <c r="EK178" s="1138"/>
      <c r="EL178" s="1138"/>
      <c r="EM178" s="1138"/>
      <c r="EN178" s="1138"/>
      <c r="EO178" s="1138"/>
      <c r="EP178" s="1138"/>
      <c r="EQ178" s="1138"/>
      <c r="ER178" s="1138"/>
      <c r="ES178" s="1138"/>
      <c r="ET178" s="1138"/>
      <c r="EU178" s="1138"/>
      <c r="EV178" s="1138"/>
      <c r="EW178" s="1138"/>
      <c r="EX178" s="1138"/>
      <c r="EY178" s="1138"/>
      <c r="EZ178" s="1138"/>
      <c r="FA178" s="1138"/>
      <c r="FB178" s="1138"/>
      <c r="FC178" s="1138"/>
      <c r="FD178" s="1138"/>
      <c r="FE178" s="1138"/>
      <c r="FF178" s="1138"/>
      <c r="FG178" s="1138"/>
      <c r="FH178" s="1138"/>
      <c r="FI178" s="1138"/>
      <c r="FJ178" s="1138"/>
      <c r="FK178" s="1138"/>
      <c r="FL178" s="1138"/>
      <c r="FM178" s="1138"/>
      <c r="FN178" s="1138"/>
      <c r="FO178" s="1138"/>
      <c r="FP178" s="1138"/>
      <c r="FQ178" s="1138"/>
      <c r="FR178" s="1138"/>
      <c r="FS178" s="1138"/>
      <c r="FT178" s="1138"/>
      <c r="FU178" s="1138"/>
      <c r="FV178" s="1138"/>
      <c r="FW178" s="1138"/>
      <c r="FX178" s="1138"/>
      <c r="FY178" s="1138"/>
      <c r="FZ178" s="1138"/>
      <c r="GA178" s="1138"/>
      <c r="GB178" s="1138"/>
      <c r="GC178" s="1138"/>
      <c r="GD178" s="1138"/>
      <c r="GE178" s="1138"/>
      <c r="GF178" s="1138"/>
      <c r="GG178" s="1138"/>
      <c r="GH178" s="1138"/>
      <c r="GI178" s="1138"/>
      <c r="GJ178" s="1138"/>
      <c r="GK178" s="1138"/>
      <c r="GL178" s="1138"/>
      <c r="GM178" s="1138"/>
      <c r="GN178" s="1138"/>
      <c r="GO178" s="1138"/>
      <c r="GP178" s="1138"/>
      <c r="GQ178" s="1138"/>
      <c r="GR178" s="1138"/>
      <c r="GS178" s="1138"/>
      <c r="GT178" s="1138"/>
      <c r="GU178" s="1138"/>
      <c r="GV178" s="1138"/>
      <c r="GW178" s="1138"/>
      <c r="GX178" s="1138"/>
      <c r="GY178" s="1138"/>
      <c r="GZ178" s="1138"/>
      <c r="HA178" s="1138"/>
      <c r="HB178" s="1138"/>
      <c r="HC178" s="1138"/>
      <c r="HD178" s="1138"/>
      <c r="HE178" s="1138"/>
      <c r="HF178" s="1138"/>
      <c r="HG178" s="1138"/>
      <c r="HH178" s="1138"/>
      <c r="HI178" s="1138"/>
      <c r="HJ178" s="1138"/>
      <c r="HK178" s="1138"/>
      <c r="HL178" s="1138"/>
      <c r="HM178" s="1138"/>
      <c r="HN178" s="1138"/>
      <c r="HO178" s="1138"/>
      <c r="HP178" s="1138"/>
      <c r="HQ178" s="1138"/>
      <c r="HR178" s="1138"/>
      <c r="HS178" s="1138"/>
      <c r="HT178" s="1138"/>
      <c r="HU178" s="1138"/>
      <c r="HV178" s="1138"/>
      <c r="HW178" s="1138"/>
      <c r="HX178" s="1138"/>
      <c r="HY178" s="1138"/>
      <c r="HZ178" s="1138"/>
      <c r="IA178" s="1138"/>
      <c r="IB178" s="1138"/>
      <c r="IC178" s="1138"/>
      <c r="ID178" s="1138"/>
      <c r="IE178" s="1138"/>
      <c r="IF178" s="1138"/>
      <c r="IG178" s="1138"/>
      <c r="IH178" s="1138"/>
      <c r="II178" s="1138"/>
      <c r="IJ178" s="1138"/>
      <c r="IK178" s="1138"/>
      <c r="IL178" s="1138"/>
      <c r="IM178" s="1138"/>
      <c r="IN178" s="1138"/>
      <c r="IO178" s="1138"/>
      <c r="IP178" s="1138"/>
      <c r="IQ178" s="1138"/>
      <c r="IR178" s="1138"/>
      <c r="IS178" s="1138"/>
      <c r="IT178" s="1138"/>
      <c r="IU178" s="1138"/>
      <c r="IV178" s="1138"/>
    </row>
    <row r="179" spans="1:256">
      <c r="A179" s="1138" t="s">
        <v>316</v>
      </c>
      <c r="B179" s="1138" t="s">
        <v>317</v>
      </c>
      <c r="C179" s="664">
        <f>'7277'!D229</f>
        <v>0</v>
      </c>
      <c r="D179" s="1138"/>
      <c r="E179" s="1138"/>
      <c r="F179" s="1138"/>
      <c r="G179" s="1138"/>
      <c r="H179" s="1138"/>
      <c r="I179" s="1138"/>
      <c r="J179" s="1138"/>
      <c r="K179" s="1138"/>
      <c r="L179" s="1138"/>
      <c r="M179" s="1138"/>
      <c r="N179" s="1138"/>
      <c r="O179" s="1138"/>
      <c r="P179" s="1138"/>
      <c r="Q179" s="1138"/>
      <c r="R179" s="1138"/>
      <c r="S179" s="1138"/>
      <c r="T179" s="1138"/>
      <c r="U179" s="1138"/>
      <c r="V179" s="1138"/>
      <c r="W179" s="1138"/>
      <c r="X179" s="1138"/>
      <c r="Y179" s="1138"/>
      <c r="Z179" s="1138"/>
      <c r="AA179" s="1138"/>
      <c r="AB179" s="1138"/>
      <c r="AC179" s="1138"/>
      <c r="AD179" s="1138"/>
      <c r="AE179" s="1138"/>
      <c r="AF179" s="1138"/>
      <c r="AG179" s="1138"/>
      <c r="AH179" s="1138"/>
      <c r="AI179" s="1138"/>
      <c r="AJ179" s="1138"/>
      <c r="AK179" s="1138"/>
      <c r="AL179" s="1138"/>
      <c r="AM179" s="1138"/>
      <c r="AN179" s="1138"/>
      <c r="AO179" s="1138"/>
      <c r="AP179" s="1138"/>
      <c r="AQ179" s="1138"/>
      <c r="AR179" s="1138"/>
      <c r="AS179" s="1138"/>
      <c r="AT179" s="1138"/>
      <c r="AU179" s="1138"/>
      <c r="AV179" s="1138"/>
      <c r="AW179" s="1138"/>
      <c r="AX179" s="1138"/>
      <c r="AY179" s="1138"/>
      <c r="AZ179" s="1138"/>
      <c r="BA179" s="1138"/>
      <c r="BB179" s="1138"/>
      <c r="BC179" s="1138"/>
      <c r="BD179" s="1138"/>
      <c r="BE179" s="1138"/>
      <c r="BF179" s="1138"/>
      <c r="BG179" s="1138"/>
      <c r="BH179" s="1138"/>
      <c r="BI179" s="1138"/>
      <c r="BJ179" s="1138"/>
      <c r="BK179" s="1138"/>
      <c r="BL179" s="1138"/>
      <c r="BM179" s="1138"/>
      <c r="BN179" s="1138"/>
      <c r="BO179" s="1138"/>
      <c r="BP179" s="1138"/>
      <c r="BQ179" s="1138"/>
      <c r="BR179" s="1138"/>
      <c r="BS179" s="1138"/>
      <c r="BT179" s="1138"/>
      <c r="BU179" s="1138"/>
      <c r="BV179" s="1138"/>
      <c r="BW179" s="1138"/>
      <c r="BX179" s="1138"/>
      <c r="BY179" s="1138"/>
      <c r="BZ179" s="1138"/>
      <c r="CA179" s="1138"/>
      <c r="CB179" s="1138"/>
      <c r="CC179" s="1138"/>
      <c r="CD179" s="1138"/>
      <c r="CE179" s="1138"/>
      <c r="CF179" s="1138"/>
      <c r="CG179" s="1138"/>
      <c r="CH179" s="1138"/>
      <c r="CI179" s="1138"/>
      <c r="CJ179" s="1138"/>
      <c r="CK179" s="1138"/>
      <c r="CL179" s="1138"/>
      <c r="CM179" s="1138"/>
      <c r="CN179" s="1138"/>
      <c r="CO179" s="1138"/>
      <c r="CP179" s="1138"/>
      <c r="CQ179" s="1138"/>
      <c r="CR179" s="1138"/>
      <c r="CS179" s="1138"/>
      <c r="CT179" s="1138"/>
      <c r="CU179" s="1138"/>
      <c r="CV179" s="1138"/>
      <c r="CW179" s="1138"/>
      <c r="CX179" s="1138"/>
      <c r="CY179" s="1138"/>
      <c r="CZ179" s="1138"/>
      <c r="DA179" s="1138"/>
      <c r="DB179" s="1138"/>
      <c r="DC179" s="1138"/>
      <c r="DD179" s="1138"/>
      <c r="DE179" s="1138"/>
      <c r="DF179" s="1138"/>
      <c r="DG179" s="1138"/>
      <c r="DH179" s="1138"/>
      <c r="DI179" s="1138"/>
      <c r="DJ179" s="1138"/>
      <c r="DK179" s="1138"/>
      <c r="DL179" s="1138"/>
      <c r="DM179" s="1138"/>
      <c r="DN179" s="1138"/>
      <c r="DO179" s="1138"/>
      <c r="DP179" s="1138"/>
      <c r="DQ179" s="1138"/>
      <c r="DR179" s="1138"/>
      <c r="DS179" s="1138"/>
      <c r="DT179" s="1138"/>
      <c r="DU179" s="1138"/>
      <c r="DV179" s="1138"/>
      <c r="DW179" s="1138"/>
      <c r="DX179" s="1138"/>
      <c r="DY179" s="1138"/>
      <c r="DZ179" s="1138"/>
      <c r="EA179" s="1138"/>
      <c r="EB179" s="1138"/>
      <c r="EC179" s="1138"/>
      <c r="ED179" s="1138"/>
      <c r="EE179" s="1138"/>
      <c r="EF179" s="1138"/>
      <c r="EG179" s="1138"/>
      <c r="EH179" s="1138"/>
      <c r="EI179" s="1138"/>
      <c r="EJ179" s="1138"/>
      <c r="EK179" s="1138"/>
      <c r="EL179" s="1138"/>
      <c r="EM179" s="1138"/>
      <c r="EN179" s="1138"/>
      <c r="EO179" s="1138"/>
      <c r="EP179" s="1138"/>
      <c r="EQ179" s="1138"/>
      <c r="ER179" s="1138"/>
      <c r="ES179" s="1138"/>
      <c r="ET179" s="1138"/>
      <c r="EU179" s="1138"/>
      <c r="EV179" s="1138"/>
      <c r="EW179" s="1138"/>
      <c r="EX179" s="1138"/>
      <c r="EY179" s="1138"/>
      <c r="EZ179" s="1138"/>
      <c r="FA179" s="1138"/>
      <c r="FB179" s="1138"/>
      <c r="FC179" s="1138"/>
      <c r="FD179" s="1138"/>
      <c r="FE179" s="1138"/>
      <c r="FF179" s="1138"/>
      <c r="FG179" s="1138"/>
      <c r="FH179" s="1138"/>
      <c r="FI179" s="1138"/>
      <c r="FJ179" s="1138"/>
      <c r="FK179" s="1138"/>
      <c r="FL179" s="1138"/>
      <c r="FM179" s="1138"/>
      <c r="FN179" s="1138"/>
      <c r="FO179" s="1138"/>
      <c r="FP179" s="1138"/>
      <c r="FQ179" s="1138"/>
      <c r="FR179" s="1138"/>
      <c r="FS179" s="1138"/>
      <c r="FT179" s="1138"/>
      <c r="FU179" s="1138"/>
      <c r="FV179" s="1138"/>
      <c r="FW179" s="1138"/>
      <c r="FX179" s="1138"/>
      <c r="FY179" s="1138"/>
      <c r="FZ179" s="1138"/>
      <c r="GA179" s="1138"/>
      <c r="GB179" s="1138"/>
      <c r="GC179" s="1138"/>
      <c r="GD179" s="1138"/>
      <c r="GE179" s="1138"/>
      <c r="GF179" s="1138"/>
      <c r="GG179" s="1138"/>
      <c r="GH179" s="1138"/>
      <c r="GI179" s="1138"/>
      <c r="GJ179" s="1138"/>
      <c r="GK179" s="1138"/>
      <c r="GL179" s="1138"/>
      <c r="GM179" s="1138"/>
      <c r="GN179" s="1138"/>
      <c r="GO179" s="1138"/>
      <c r="GP179" s="1138"/>
      <c r="GQ179" s="1138"/>
      <c r="GR179" s="1138"/>
      <c r="GS179" s="1138"/>
      <c r="GT179" s="1138"/>
      <c r="GU179" s="1138"/>
      <c r="GV179" s="1138"/>
      <c r="GW179" s="1138"/>
      <c r="GX179" s="1138"/>
      <c r="GY179" s="1138"/>
      <c r="GZ179" s="1138"/>
      <c r="HA179" s="1138"/>
      <c r="HB179" s="1138"/>
      <c r="HC179" s="1138"/>
      <c r="HD179" s="1138"/>
      <c r="HE179" s="1138"/>
      <c r="HF179" s="1138"/>
      <c r="HG179" s="1138"/>
      <c r="HH179" s="1138"/>
      <c r="HI179" s="1138"/>
      <c r="HJ179" s="1138"/>
      <c r="HK179" s="1138"/>
      <c r="HL179" s="1138"/>
      <c r="HM179" s="1138"/>
      <c r="HN179" s="1138"/>
      <c r="HO179" s="1138"/>
      <c r="HP179" s="1138"/>
      <c r="HQ179" s="1138"/>
      <c r="HR179" s="1138"/>
      <c r="HS179" s="1138"/>
      <c r="HT179" s="1138"/>
      <c r="HU179" s="1138"/>
      <c r="HV179" s="1138"/>
      <c r="HW179" s="1138"/>
      <c r="HX179" s="1138"/>
      <c r="HY179" s="1138"/>
      <c r="HZ179" s="1138"/>
      <c r="IA179" s="1138"/>
      <c r="IB179" s="1138"/>
      <c r="IC179" s="1138"/>
      <c r="ID179" s="1138"/>
      <c r="IE179" s="1138"/>
      <c r="IF179" s="1138"/>
      <c r="IG179" s="1138"/>
      <c r="IH179" s="1138"/>
      <c r="II179" s="1138"/>
      <c r="IJ179" s="1138"/>
      <c r="IK179" s="1138"/>
      <c r="IL179" s="1138"/>
      <c r="IM179" s="1138"/>
      <c r="IN179" s="1138"/>
      <c r="IO179" s="1138"/>
      <c r="IP179" s="1138"/>
      <c r="IQ179" s="1138"/>
      <c r="IR179" s="1138"/>
      <c r="IS179" s="1138"/>
      <c r="IT179" s="1138"/>
      <c r="IU179" s="1138"/>
      <c r="IV179" s="1138"/>
    </row>
    <row r="180" spans="1:256">
      <c r="A180" s="1138"/>
      <c r="B180" s="1138"/>
      <c r="C180" s="664"/>
      <c r="D180" s="1138"/>
      <c r="E180" s="1138"/>
      <c r="F180" s="1138"/>
      <c r="G180" s="1138"/>
      <c r="H180" s="1138"/>
      <c r="I180" s="1138"/>
      <c r="J180" s="1138"/>
      <c r="K180" s="1138"/>
      <c r="L180" s="1138"/>
      <c r="M180" s="1138"/>
      <c r="N180" s="1138"/>
      <c r="O180" s="1138"/>
      <c r="P180" s="1138"/>
      <c r="Q180" s="1138"/>
      <c r="R180" s="1138"/>
      <c r="S180" s="1138"/>
      <c r="T180" s="1138"/>
      <c r="U180" s="1138"/>
      <c r="V180" s="1138"/>
      <c r="W180" s="1138"/>
      <c r="X180" s="1138"/>
      <c r="Y180" s="1138"/>
      <c r="Z180" s="1138"/>
      <c r="AA180" s="1138"/>
      <c r="AB180" s="1138"/>
      <c r="AC180" s="1138"/>
      <c r="AD180" s="1138"/>
      <c r="AE180" s="1138"/>
      <c r="AF180" s="1138"/>
      <c r="AG180" s="1138"/>
      <c r="AH180" s="1138"/>
      <c r="AI180" s="1138"/>
      <c r="AJ180" s="1138"/>
      <c r="AK180" s="1138"/>
      <c r="AL180" s="1138"/>
      <c r="AM180" s="1138"/>
      <c r="AN180" s="1138"/>
      <c r="AO180" s="1138"/>
      <c r="AP180" s="1138"/>
      <c r="AQ180" s="1138"/>
      <c r="AR180" s="1138"/>
      <c r="AS180" s="1138"/>
      <c r="AT180" s="1138"/>
      <c r="AU180" s="1138"/>
      <c r="AV180" s="1138"/>
      <c r="AW180" s="1138"/>
      <c r="AX180" s="1138"/>
      <c r="AY180" s="1138"/>
      <c r="AZ180" s="1138"/>
      <c r="BA180" s="1138"/>
      <c r="BB180" s="1138"/>
      <c r="BC180" s="1138"/>
      <c r="BD180" s="1138"/>
      <c r="BE180" s="1138"/>
      <c r="BF180" s="1138"/>
      <c r="BG180" s="1138"/>
      <c r="BH180" s="1138"/>
      <c r="BI180" s="1138"/>
      <c r="BJ180" s="1138"/>
      <c r="BK180" s="1138"/>
      <c r="BL180" s="1138"/>
      <c r="BM180" s="1138"/>
      <c r="BN180" s="1138"/>
      <c r="BO180" s="1138"/>
      <c r="BP180" s="1138"/>
      <c r="BQ180" s="1138"/>
      <c r="BR180" s="1138"/>
      <c r="BS180" s="1138"/>
      <c r="BT180" s="1138"/>
      <c r="BU180" s="1138"/>
      <c r="BV180" s="1138"/>
      <c r="BW180" s="1138"/>
      <c r="BX180" s="1138"/>
      <c r="BY180" s="1138"/>
      <c r="BZ180" s="1138"/>
      <c r="CA180" s="1138"/>
      <c r="CB180" s="1138"/>
      <c r="CC180" s="1138"/>
      <c r="CD180" s="1138"/>
      <c r="CE180" s="1138"/>
      <c r="CF180" s="1138"/>
      <c r="CG180" s="1138"/>
      <c r="CH180" s="1138"/>
      <c r="CI180" s="1138"/>
      <c r="CJ180" s="1138"/>
      <c r="CK180" s="1138"/>
      <c r="CL180" s="1138"/>
      <c r="CM180" s="1138"/>
      <c r="CN180" s="1138"/>
      <c r="CO180" s="1138"/>
      <c r="CP180" s="1138"/>
      <c r="CQ180" s="1138"/>
      <c r="CR180" s="1138"/>
      <c r="CS180" s="1138"/>
      <c r="CT180" s="1138"/>
      <c r="CU180" s="1138"/>
      <c r="CV180" s="1138"/>
      <c r="CW180" s="1138"/>
      <c r="CX180" s="1138"/>
      <c r="CY180" s="1138"/>
      <c r="CZ180" s="1138"/>
      <c r="DA180" s="1138"/>
      <c r="DB180" s="1138"/>
      <c r="DC180" s="1138"/>
      <c r="DD180" s="1138"/>
      <c r="DE180" s="1138"/>
      <c r="DF180" s="1138"/>
      <c r="DG180" s="1138"/>
      <c r="DH180" s="1138"/>
      <c r="DI180" s="1138"/>
      <c r="DJ180" s="1138"/>
      <c r="DK180" s="1138"/>
      <c r="DL180" s="1138"/>
      <c r="DM180" s="1138"/>
      <c r="DN180" s="1138"/>
      <c r="DO180" s="1138"/>
      <c r="DP180" s="1138"/>
      <c r="DQ180" s="1138"/>
      <c r="DR180" s="1138"/>
      <c r="DS180" s="1138"/>
      <c r="DT180" s="1138"/>
      <c r="DU180" s="1138"/>
      <c r="DV180" s="1138"/>
      <c r="DW180" s="1138"/>
      <c r="DX180" s="1138"/>
      <c r="DY180" s="1138"/>
      <c r="DZ180" s="1138"/>
      <c r="EA180" s="1138"/>
      <c r="EB180" s="1138"/>
      <c r="EC180" s="1138"/>
      <c r="ED180" s="1138"/>
      <c r="EE180" s="1138"/>
      <c r="EF180" s="1138"/>
      <c r="EG180" s="1138"/>
      <c r="EH180" s="1138"/>
      <c r="EI180" s="1138"/>
      <c r="EJ180" s="1138"/>
      <c r="EK180" s="1138"/>
      <c r="EL180" s="1138"/>
      <c r="EM180" s="1138"/>
      <c r="EN180" s="1138"/>
      <c r="EO180" s="1138"/>
      <c r="EP180" s="1138"/>
      <c r="EQ180" s="1138"/>
      <c r="ER180" s="1138"/>
      <c r="ES180" s="1138"/>
      <c r="ET180" s="1138"/>
      <c r="EU180" s="1138"/>
      <c r="EV180" s="1138"/>
      <c r="EW180" s="1138"/>
      <c r="EX180" s="1138"/>
      <c r="EY180" s="1138"/>
      <c r="EZ180" s="1138"/>
      <c r="FA180" s="1138"/>
      <c r="FB180" s="1138"/>
      <c r="FC180" s="1138"/>
      <c r="FD180" s="1138"/>
      <c r="FE180" s="1138"/>
      <c r="FF180" s="1138"/>
      <c r="FG180" s="1138"/>
      <c r="FH180" s="1138"/>
      <c r="FI180" s="1138"/>
      <c r="FJ180" s="1138"/>
      <c r="FK180" s="1138"/>
      <c r="FL180" s="1138"/>
      <c r="FM180" s="1138"/>
      <c r="FN180" s="1138"/>
      <c r="FO180" s="1138"/>
      <c r="FP180" s="1138"/>
      <c r="FQ180" s="1138"/>
      <c r="FR180" s="1138"/>
      <c r="FS180" s="1138"/>
      <c r="FT180" s="1138"/>
      <c r="FU180" s="1138"/>
      <c r="FV180" s="1138"/>
      <c r="FW180" s="1138"/>
      <c r="FX180" s="1138"/>
      <c r="FY180" s="1138"/>
      <c r="FZ180" s="1138"/>
      <c r="GA180" s="1138"/>
      <c r="GB180" s="1138"/>
      <c r="GC180" s="1138"/>
      <c r="GD180" s="1138"/>
      <c r="GE180" s="1138"/>
      <c r="GF180" s="1138"/>
      <c r="GG180" s="1138"/>
      <c r="GH180" s="1138"/>
      <c r="GI180" s="1138"/>
      <c r="GJ180" s="1138"/>
      <c r="GK180" s="1138"/>
      <c r="GL180" s="1138"/>
      <c r="GM180" s="1138"/>
      <c r="GN180" s="1138"/>
      <c r="GO180" s="1138"/>
      <c r="GP180" s="1138"/>
      <c r="GQ180" s="1138"/>
      <c r="GR180" s="1138"/>
      <c r="GS180" s="1138"/>
      <c r="GT180" s="1138"/>
      <c r="GU180" s="1138"/>
      <c r="GV180" s="1138"/>
      <c r="GW180" s="1138"/>
      <c r="GX180" s="1138"/>
      <c r="GY180" s="1138"/>
      <c r="GZ180" s="1138"/>
      <c r="HA180" s="1138"/>
      <c r="HB180" s="1138"/>
      <c r="HC180" s="1138"/>
      <c r="HD180" s="1138"/>
      <c r="HE180" s="1138"/>
      <c r="HF180" s="1138"/>
      <c r="HG180" s="1138"/>
      <c r="HH180" s="1138"/>
      <c r="HI180" s="1138"/>
      <c r="HJ180" s="1138"/>
      <c r="HK180" s="1138"/>
      <c r="HL180" s="1138"/>
      <c r="HM180" s="1138"/>
      <c r="HN180" s="1138"/>
      <c r="HO180" s="1138"/>
      <c r="HP180" s="1138"/>
      <c r="HQ180" s="1138"/>
      <c r="HR180" s="1138"/>
      <c r="HS180" s="1138"/>
      <c r="HT180" s="1138"/>
      <c r="HU180" s="1138"/>
      <c r="HV180" s="1138"/>
      <c r="HW180" s="1138"/>
      <c r="HX180" s="1138"/>
      <c r="HY180" s="1138"/>
      <c r="HZ180" s="1138"/>
      <c r="IA180" s="1138"/>
      <c r="IB180" s="1138"/>
      <c r="IC180" s="1138"/>
      <c r="ID180" s="1138"/>
      <c r="IE180" s="1138"/>
      <c r="IF180" s="1138"/>
      <c r="IG180" s="1138"/>
      <c r="IH180" s="1138"/>
      <c r="II180" s="1138"/>
      <c r="IJ180" s="1138"/>
      <c r="IK180" s="1138"/>
      <c r="IL180" s="1138"/>
      <c r="IM180" s="1138"/>
      <c r="IN180" s="1138"/>
      <c r="IO180" s="1138"/>
      <c r="IP180" s="1138"/>
      <c r="IQ180" s="1138"/>
      <c r="IR180" s="1138"/>
      <c r="IS180" s="1138"/>
      <c r="IT180" s="1138"/>
      <c r="IU180" s="1138"/>
      <c r="IV180" s="1138"/>
    </row>
    <row r="181" spans="1:256">
      <c r="A181" s="1138" t="s">
        <v>318</v>
      </c>
      <c r="B181" s="1138" t="s">
        <v>803</v>
      </c>
      <c r="C181" s="664">
        <f>SUM(C178:C180)</f>
        <v>0</v>
      </c>
      <c r="D181" s="664"/>
      <c r="E181" s="1138"/>
      <c r="F181" s="1138"/>
      <c r="G181" s="1138"/>
      <c r="H181" s="1138"/>
      <c r="I181" s="1138"/>
      <c r="J181" s="1138"/>
      <c r="K181" s="1138"/>
      <c r="L181" s="1138"/>
      <c r="M181" s="1138"/>
      <c r="N181" s="1138"/>
      <c r="O181" s="1138"/>
      <c r="P181" s="1138"/>
      <c r="Q181" s="1138"/>
      <c r="R181" s="1138"/>
      <c r="S181" s="1138"/>
      <c r="T181" s="1138"/>
      <c r="U181" s="1138"/>
      <c r="V181" s="1138"/>
      <c r="W181" s="1138"/>
      <c r="X181" s="1138"/>
      <c r="Y181" s="1138"/>
      <c r="Z181" s="1138"/>
      <c r="AA181" s="1138"/>
      <c r="AB181" s="1138"/>
      <c r="AC181" s="1138"/>
      <c r="AD181" s="1138"/>
      <c r="AE181" s="1138"/>
      <c r="AF181" s="1138"/>
      <c r="AG181" s="1138"/>
      <c r="AH181" s="1138"/>
      <c r="AI181" s="1138"/>
      <c r="AJ181" s="1138"/>
      <c r="AK181" s="1138"/>
      <c r="AL181" s="1138"/>
      <c r="AM181" s="1138"/>
      <c r="AN181" s="1138"/>
      <c r="AO181" s="1138"/>
      <c r="AP181" s="1138"/>
      <c r="AQ181" s="1138"/>
      <c r="AR181" s="1138"/>
      <c r="AS181" s="1138"/>
      <c r="AT181" s="1138"/>
      <c r="AU181" s="1138"/>
      <c r="AV181" s="1138"/>
      <c r="AW181" s="1138"/>
      <c r="AX181" s="1138"/>
      <c r="AY181" s="1138"/>
      <c r="AZ181" s="1138"/>
      <c r="BA181" s="1138"/>
      <c r="BB181" s="1138"/>
      <c r="BC181" s="1138"/>
      <c r="BD181" s="1138"/>
      <c r="BE181" s="1138"/>
      <c r="BF181" s="1138"/>
      <c r="BG181" s="1138"/>
      <c r="BH181" s="1138"/>
      <c r="BI181" s="1138"/>
      <c r="BJ181" s="1138"/>
      <c r="BK181" s="1138"/>
      <c r="BL181" s="1138"/>
      <c r="BM181" s="1138"/>
      <c r="BN181" s="1138"/>
      <c r="BO181" s="1138"/>
      <c r="BP181" s="1138"/>
      <c r="BQ181" s="1138"/>
      <c r="BR181" s="1138"/>
      <c r="BS181" s="1138"/>
      <c r="BT181" s="1138"/>
      <c r="BU181" s="1138"/>
      <c r="BV181" s="1138"/>
      <c r="BW181" s="1138"/>
      <c r="BX181" s="1138"/>
      <c r="BY181" s="1138"/>
      <c r="BZ181" s="1138"/>
      <c r="CA181" s="1138"/>
      <c r="CB181" s="1138"/>
      <c r="CC181" s="1138"/>
      <c r="CD181" s="1138"/>
      <c r="CE181" s="1138"/>
      <c r="CF181" s="1138"/>
      <c r="CG181" s="1138"/>
      <c r="CH181" s="1138"/>
      <c r="CI181" s="1138"/>
      <c r="CJ181" s="1138"/>
      <c r="CK181" s="1138"/>
      <c r="CL181" s="1138"/>
      <c r="CM181" s="1138"/>
      <c r="CN181" s="1138"/>
      <c r="CO181" s="1138"/>
      <c r="CP181" s="1138"/>
      <c r="CQ181" s="1138"/>
      <c r="CR181" s="1138"/>
      <c r="CS181" s="1138"/>
      <c r="CT181" s="1138"/>
      <c r="CU181" s="1138"/>
      <c r="CV181" s="1138"/>
      <c r="CW181" s="1138"/>
      <c r="CX181" s="1138"/>
      <c r="CY181" s="1138"/>
      <c r="CZ181" s="1138"/>
      <c r="DA181" s="1138"/>
      <c r="DB181" s="1138"/>
      <c r="DC181" s="1138"/>
      <c r="DD181" s="1138"/>
      <c r="DE181" s="1138"/>
      <c r="DF181" s="1138"/>
      <c r="DG181" s="1138"/>
      <c r="DH181" s="1138"/>
      <c r="DI181" s="1138"/>
      <c r="DJ181" s="1138"/>
      <c r="DK181" s="1138"/>
      <c r="DL181" s="1138"/>
      <c r="DM181" s="1138"/>
      <c r="DN181" s="1138"/>
      <c r="DO181" s="1138"/>
      <c r="DP181" s="1138"/>
      <c r="DQ181" s="1138"/>
      <c r="DR181" s="1138"/>
      <c r="DS181" s="1138"/>
      <c r="DT181" s="1138"/>
      <c r="DU181" s="1138"/>
      <c r="DV181" s="1138"/>
      <c r="DW181" s="1138"/>
      <c r="DX181" s="1138"/>
      <c r="DY181" s="1138"/>
      <c r="DZ181" s="1138"/>
      <c r="EA181" s="1138"/>
      <c r="EB181" s="1138"/>
      <c r="EC181" s="1138"/>
      <c r="ED181" s="1138"/>
      <c r="EE181" s="1138"/>
      <c r="EF181" s="1138"/>
      <c r="EG181" s="1138"/>
      <c r="EH181" s="1138"/>
      <c r="EI181" s="1138"/>
      <c r="EJ181" s="1138"/>
      <c r="EK181" s="1138"/>
      <c r="EL181" s="1138"/>
      <c r="EM181" s="1138"/>
      <c r="EN181" s="1138"/>
      <c r="EO181" s="1138"/>
      <c r="EP181" s="1138"/>
      <c r="EQ181" s="1138"/>
      <c r="ER181" s="1138"/>
      <c r="ES181" s="1138"/>
      <c r="ET181" s="1138"/>
      <c r="EU181" s="1138"/>
      <c r="EV181" s="1138"/>
      <c r="EW181" s="1138"/>
      <c r="EX181" s="1138"/>
      <c r="EY181" s="1138"/>
      <c r="EZ181" s="1138"/>
      <c r="FA181" s="1138"/>
      <c r="FB181" s="1138"/>
      <c r="FC181" s="1138"/>
      <c r="FD181" s="1138"/>
      <c r="FE181" s="1138"/>
      <c r="FF181" s="1138"/>
      <c r="FG181" s="1138"/>
      <c r="FH181" s="1138"/>
      <c r="FI181" s="1138"/>
      <c r="FJ181" s="1138"/>
      <c r="FK181" s="1138"/>
      <c r="FL181" s="1138"/>
      <c r="FM181" s="1138"/>
      <c r="FN181" s="1138"/>
      <c r="FO181" s="1138"/>
      <c r="FP181" s="1138"/>
      <c r="FQ181" s="1138"/>
      <c r="FR181" s="1138"/>
      <c r="FS181" s="1138"/>
      <c r="FT181" s="1138"/>
      <c r="FU181" s="1138"/>
      <c r="FV181" s="1138"/>
      <c r="FW181" s="1138"/>
      <c r="FX181" s="1138"/>
      <c r="FY181" s="1138"/>
      <c r="FZ181" s="1138"/>
      <c r="GA181" s="1138"/>
      <c r="GB181" s="1138"/>
      <c r="GC181" s="1138"/>
      <c r="GD181" s="1138"/>
      <c r="GE181" s="1138"/>
      <c r="GF181" s="1138"/>
      <c r="GG181" s="1138"/>
      <c r="GH181" s="1138"/>
      <c r="GI181" s="1138"/>
      <c r="GJ181" s="1138"/>
      <c r="GK181" s="1138"/>
      <c r="GL181" s="1138"/>
      <c r="GM181" s="1138"/>
      <c r="GN181" s="1138"/>
      <c r="GO181" s="1138"/>
      <c r="GP181" s="1138"/>
      <c r="GQ181" s="1138"/>
      <c r="GR181" s="1138"/>
      <c r="GS181" s="1138"/>
      <c r="GT181" s="1138"/>
      <c r="GU181" s="1138"/>
      <c r="GV181" s="1138"/>
      <c r="GW181" s="1138"/>
      <c r="GX181" s="1138"/>
      <c r="GY181" s="1138"/>
      <c r="GZ181" s="1138"/>
      <c r="HA181" s="1138"/>
      <c r="HB181" s="1138"/>
      <c r="HC181" s="1138"/>
      <c r="HD181" s="1138"/>
      <c r="HE181" s="1138"/>
      <c r="HF181" s="1138"/>
      <c r="HG181" s="1138"/>
      <c r="HH181" s="1138"/>
      <c r="HI181" s="1138"/>
      <c r="HJ181" s="1138"/>
      <c r="HK181" s="1138"/>
      <c r="HL181" s="1138"/>
      <c r="HM181" s="1138"/>
      <c r="HN181" s="1138"/>
      <c r="HO181" s="1138"/>
      <c r="HP181" s="1138"/>
      <c r="HQ181" s="1138"/>
      <c r="HR181" s="1138"/>
      <c r="HS181" s="1138"/>
      <c r="HT181" s="1138"/>
      <c r="HU181" s="1138"/>
      <c r="HV181" s="1138"/>
      <c r="HW181" s="1138"/>
      <c r="HX181" s="1138"/>
      <c r="HY181" s="1138"/>
      <c r="HZ181" s="1138"/>
      <c r="IA181" s="1138"/>
      <c r="IB181" s="1138"/>
      <c r="IC181" s="1138"/>
      <c r="ID181" s="1138"/>
      <c r="IE181" s="1138"/>
      <c r="IF181" s="1138"/>
      <c r="IG181" s="1138"/>
      <c r="IH181" s="1138"/>
      <c r="II181" s="1138"/>
      <c r="IJ181" s="1138"/>
      <c r="IK181" s="1138"/>
      <c r="IL181" s="1138"/>
      <c r="IM181" s="1138"/>
      <c r="IN181" s="1138"/>
      <c r="IO181" s="1138"/>
      <c r="IP181" s="1138"/>
      <c r="IQ181" s="1138"/>
      <c r="IR181" s="1138"/>
      <c r="IS181" s="1138"/>
      <c r="IT181" s="1138"/>
      <c r="IU181" s="1138"/>
      <c r="IV181" s="1138"/>
    </row>
    <row r="182" spans="1:256">
      <c r="A182" s="1138" t="s">
        <v>319</v>
      </c>
      <c r="B182" s="1138"/>
      <c r="C182" s="664"/>
      <c r="D182" s="664"/>
      <c r="E182" s="1138"/>
      <c r="F182" s="1138"/>
      <c r="G182" s="1138"/>
      <c r="H182" s="1138"/>
      <c r="I182" s="1138"/>
      <c r="J182" s="1138"/>
      <c r="K182" s="1138"/>
      <c r="L182" s="1138"/>
      <c r="M182" s="1138"/>
      <c r="N182" s="1138"/>
      <c r="O182" s="1138"/>
      <c r="P182" s="1138"/>
      <c r="Q182" s="1138"/>
      <c r="R182" s="1138"/>
      <c r="S182" s="1138"/>
      <c r="T182" s="1138"/>
      <c r="U182" s="1138"/>
      <c r="V182" s="1138"/>
      <c r="W182" s="1138"/>
      <c r="X182" s="1138"/>
      <c r="Y182" s="1138"/>
      <c r="Z182" s="1138"/>
      <c r="AA182" s="1138"/>
      <c r="AB182" s="1138"/>
      <c r="AC182" s="1138"/>
      <c r="AD182" s="1138"/>
      <c r="AE182" s="1138"/>
      <c r="AF182" s="1138"/>
      <c r="AG182" s="1138"/>
      <c r="AH182" s="1138"/>
      <c r="AI182" s="1138"/>
      <c r="AJ182" s="1138"/>
      <c r="AK182" s="1138"/>
      <c r="AL182" s="1138"/>
      <c r="AM182" s="1138"/>
      <c r="AN182" s="1138"/>
      <c r="AO182" s="1138"/>
      <c r="AP182" s="1138"/>
      <c r="AQ182" s="1138"/>
      <c r="AR182" s="1138"/>
      <c r="AS182" s="1138"/>
      <c r="AT182" s="1138"/>
      <c r="AU182" s="1138"/>
      <c r="AV182" s="1138"/>
      <c r="AW182" s="1138"/>
      <c r="AX182" s="1138"/>
      <c r="AY182" s="1138"/>
      <c r="AZ182" s="1138"/>
      <c r="BA182" s="1138"/>
      <c r="BB182" s="1138"/>
      <c r="BC182" s="1138"/>
      <c r="BD182" s="1138"/>
      <c r="BE182" s="1138"/>
      <c r="BF182" s="1138"/>
      <c r="BG182" s="1138"/>
      <c r="BH182" s="1138"/>
      <c r="BI182" s="1138"/>
      <c r="BJ182" s="1138"/>
      <c r="BK182" s="1138"/>
      <c r="BL182" s="1138"/>
      <c r="BM182" s="1138"/>
      <c r="BN182" s="1138"/>
      <c r="BO182" s="1138"/>
      <c r="BP182" s="1138"/>
      <c r="BQ182" s="1138"/>
      <c r="BR182" s="1138"/>
      <c r="BS182" s="1138"/>
      <c r="BT182" s="1138"/>
      <c r="BU182" s="1138"/>
      <c r="BV182" s="1138"/>
      <c r="BW182" s="1138"/>
      <c r="BX182" s="1138"/>
      <c r="BY182" s="1138"/>
      <c r="BZ182" s="1138"/>
      <c r="CA182" s="1138"/>
      <c r="CB182" s="1138"/>
      <c r="CC182" s="1138"/>
      <c r="CD182" s="1138"/>
      <c r="CE182" s="1138"/>
      <c r="CF182" s="1138"/>
      <c r="CG182" s="1138"/>
      <c r="CH182" s="1138"/>
      <c r="CI182" s="1138"/>
      <c r="CJ182" s="1138"/>
      <c r="CK182" s="1138"/>
      <c r="CL182" s="1138"/>
      <c r="CM182" s="1138"/>
      <c r="CN182" s="1138"/>
      <c r="CO182" s="1138"/>
      <c r="CP182" s="1138"/>
      <c r="CQ182" s="1138"/>
      <c r="CR182" s="1138"/>
      <c r="CS182" s="1138"/>
      <c r="CT182" s="1138"/>
      <c r="CU182" s="1138"/>
      <c r="CV182" s="1138"/>
      <c r="CW182" s="1138"/>
      <c r="CX182" s="1138"/>
      <c r="CY182" s="1138"/>
      <c r="CZ182" s="1138"/>
      <c r="DA182" s="1138"/>
      <c r="DB182" s="1138"/>
      <c r="DC182" s="1138"/>
      <c r="DD182" s="1138"/>
      <c r="DE182" s="1138"/>
      <c r="DF182" s="1138"/>
      <c r="DG182" s="1138"/>
      <c r="DH182" s="1138"/>
      <c r="DI182" s="1138"/>
      <c r="DJ182" s="1138"/>
      <c r="DK182" s="1138"/>
      <c r="DL182" s="1138"/>
      <c r="DM182" s="1138"/>
      <c r="DN182" s="1138"/>
      <c r="DO182" s="1138"/>
      <c r="DP182" s="1138"/>
      <c r="DQ182" s="1138"/>
      <c r="DR182" s="1138"/>
      <c r="DS182" s="1138"/>
      <c r="DT182" s="1138"/>
      <c r="DU182" s="1138"/>
      <c r="DV182" s="1138"/>
      <c r="DW182" s="1138"/>
      <c r="DX182" s="1138"/>
      <c r="DY182" s="1138"/>
      <c r="DZ182" s="1138"/>
      <c r="EA182" s="1138"/>
      <c r="EB182" s="1138"/>
      <c r="EC182" s="1138"/>
      <c r="ED182" s="1138"/>
      <c r="EE182" s="1138"/>
      <c r="EF182" s="1138"/>
      <c r="EG182" s="1138"/>
      <c r="EH182" s="1138"/>
      <c r="EI182" s="1138"/>
      <c r="EJ182" s="1138"/>
      <c r="EK182" s="1138"/>
      <c r="EL182" s="1138"/>
      <c r="EM182" s="1138"/>
      <c r="EN182" s="1138"/>
      <c r="EO182" s="1138"/>
      <c r="EP182" s="1138"/>
      <c r="EQ182" s="1138"/>
      <c r="ER182" s="1138"/>
      <c r="ES182" s="1138"/>
      <c r="ET182" s="1138"/>
      <c r="EU182" s="1138"/>
      <c r="EV182" s="1138"/>
      <c r="EW182" s="1138"/>
      <c r="EX182" s="1138"/>
      <c r="EY182" s="1138"/>
      <c r="EZ182" s="1138"/>
      <c r="FA182" s="1138"/>
      <c r="FB182" s="1138"/>
      <c r="FC182" s="1138"/>
      <c r="FD182" s="1138"/>
      <c r="FE182" s="1138"/>
      <c r="FF182" s="1138"/>
      <c r="FG182" s="1138"/>
      <c r="FH182" s="1138"/>
      <c r="FI182" s="1138"/>
      <c r="FJ182" s="1138"/>
      <c r="FK182" s="1138"/>
      <c r="FL182" s="1138"/>
      <c r="FM182" s="1138"/>
      <c r="FN182" s="1138"/>
      <c r="FO182" s="1138"/>
      <c r="FP182" s="1138"/>
      <c r="FQ182" s="1138"/>
      <c r="FR182" s="1138"/>
      <c r="FS182" s="1138"/>
      <c r="FT182" s="1138"/>
      <c r="FU182" s="1138"/>
      <c r="FV182" s="1138"/>
      <c r="FW182" s="1138"/>
      <c r="FX182" s="1138"/>
      <c r="FY182" s="1138"/>
      <c r="FZ182" s="1138"/>
      <c r="GA182" s="1138"/>
      <c r="GB182" s="1138"/>
      <c r="GC182" s="1138"/>
      <c r="GD182" s="1138"/>
      <c r="GE182" s="1138"/>
      <c r="GF182" s="1138"/>
      <c r="GG182" s="1138"/>
      <c r="GH182" s="1138"/>
      <c r="GI182" s="1138"/>
      <c r="GJ182" s="1138"/>
      <c r="GK182" s="1138"/>
      <c r="GL182" s="1138"/>
      <c r="GM182" s="1138"/>
      <c r="GN182" s="1138"/>
      <c r="GO182" s="1138"/>
      <c r="GP182" s="1138"/>
      <c r="GQ182" s="1138"/>
      <c r="GR182" s="1138"/>
      <c r="GS182" s="1138"/>
      <c r="GT182" s="1138"/>
      <c r="GU182" s="1138"/>
      <c r="GV182" s="1138"/>
      <c r="GW182" s="1138"/>
      <c r="GX182" s="1138"/>
      <c r="GY182" s="1138"/>
      <c r="GZ182" s="1138"/>
      <c r="HA182" s="1138"/>
      <c r="HB182" s="1138"/>
      <c r="HC182" s="1138"/>
      <c r="HD182" s="1138"/>
      <c r="HE182" s="1138"/>
      <c r="HF182" s="1138"/>
      <c r="HG182" s="1138"/>
      <c r="HH182" s="1138"/>
      <c r="HI182" s="1138"/>
      <c r="HJ182" s="1138"/>
      <c r="HK182" s="1138"/>
      <c r="HL182" s="1138"/>
      <c r="HM182" s="1138"/>
      <c r="HN182" s="1138"/>
      <c r="HO182" s="1138"/>
      <c r="HP182" s="1138"/>
      <c r="HQ182" s="1138"/>
      <c r="HR182" s="1138"/>
      <c r="HS182" s="1138"/>
      <c r="HT182" s="1138"/>
      <c r="HU182" s="1138"/>
      <c r="HV182" s="1138"/>
      <c r="HW182" s="1138"/>
      <c r="HX182" s="1138"/>
      <c r="HY182" s="1138"/>
      <c r="HZ182" s="1138"/>
      <c r="IA182" s="1138"/>
      <c r="IB182" s="1138"/>
      <c r="IC182" s="1138"/>
      <c r="ID182" s="1138"/>
      <c r="IE182" s="1138"/>
      <c r="IF182" s="1138"/>
      <c r="IG182" s="1138"/>
      <c r="IH182" s="1138"/>
      <c r="II182" s="1138"/>
      <c r="IJ182" s="1138"/>
      <c r="IK182" s="1138"/>
      <c r="IL182" s="1138"/>
      <c r="IM182" s="1138"/>
      <c r="IN182" s="1138"/>
      <c r="IO182" s="1138"/>
      <c r="IP182" s="1138"/>
      <c r="IQ182" s="1138"/>
      <c r="IR182" s="1138"/>
      <c r="IS182" s="1138"/>
      <c r="IT182" s="1138"/>
      <c r="IU182" s="1138"/>
      <c r="IV182" s="1138"/>
    </row>
    <row r="183" spans="1:256">
      <c r="A183" s="1138" t="s">
        <v>320</v>
      </c>
      <c r="B183" s="1138" t="s">
        <v>803</v>
      </c>
      <c r="C183" s="664">
        <f>C181-C182</f>
        <v>0</v>
      </c>
      <c r="D183" s="664"/>
      <c r="E183" s="1138"/>
      <c r="F183" s="1138"/>
      <c r="G183" s="1138"/>
      <c r="H183" s="1138"/>
      <c r="I183" s="1138"/>
      <c r="J183" s="1138"/>
      <c r="K183" s="1138"/>
      <c r="L183" s="1138"/>
      <c r="M183" s="1138"/>
      <c r="N183" s="1138"/>
      <c r="O183" s="1138"/>
      <c r="P183" s="1138"/>
      <c r="Q183" s="1138"/>
      <c r="R183" s="1138"/>
      <c r="S183" s="1138"/>
      <c r="T183" s="1138"/>
      <c r="U183" s="1138"/>
      <c r="V183" s="1138"/>
      <c r="W183" s="1138"/>
      <c r="X183" s="1138"/>
      <c r="Y183" s="1138"/>
      <c r="Z183" s="1138"/>
      <c r="AA183" s="1138"/>
      <c r="AB183" s="1138"/>
      <c r="AC183" s="1138"/>
      <c r="AD183" s="1138"/>
      <c r="AE183" s="1138"/>
      <c r="AF183" s="1138"/>
      <c r="AG183" s="1138"/>
      <c r="AH183" s="1138"/>
      <c r="AI183" s="1138"/>
      <c r="AJ183" s="1138"/>
      <c r="AK183" s="1138"/>
      <c r="AL183" s="1138"/>
      <c r="AM183" s="1138"/>
      <c r="AN183" s="1138"/>
      <c r="AO183" s="1138"/>
      <c r="AP183" s="1138"/>
      <c r="AQ183" s="1138"/>
      <c r="AR183" s="1138"/>
      <c r="AS183" s="1138"/>
      <c r="AT183" s="1138"/>
      <c r="AU183" s="1138"/>
      <c r="AV183" s="1138"/>
      <c r="AW183" s="1138"/>
      <c r="AX183" s="1138"/>
      <c r="AY183" s="1138"/>
      <c r="AZ183" s="1138"/>
      <c r="BA183" s="1138"/>
      <c r="BB183" s="1138"/>
      <c r="BC183" s="1138"/>
      <c r="BD183" s="1138"/>
      <c r="BE183" s="1138"/>
      <c r="BF183" s="1138"/>
      <c r="BG183" s="1138"/>
      <c r="BH183" s="1138"/>
      <c r="BI183" s="1138"/>
      <c r="BJ183" s="1138"/>
      <c r="BK183" s="1138"/>
      <c r="BL183" s="1138"/>
      <c r="BM183" s="1138"/>
      <c r="BN183" s="1138"/>
      <c r="BO183" s="1138"/>
      <c r="BP183" s="1138"/>
      <c r="BQ183" s="1138"/>
      <c r="BR183" s="1138"/>
      <c r="BS183" s="1138"/>
      <c r="BT183" s="1138"/>
      <c r="BU183" s="1138"/>
      <c r="BV183" s="1138"/>
      <c r="BW183" s="1138"/>
      <c r="BX183" s="1138"/>
      <c r="BY183" s="1138"/>
      <c r="BZ183" s="1138"/>
      <c r="CA183" s="1138"/>
      <c r="CB183" s="1138"/>
      <c r="CC183" s="1138"/>
      <c r="CD183" s="1138"/>
      <c r="CE183" s="1138"/>
      <c r="CF183" s="1138"/>
      <c r="CG183" s="1138"/>
      <c r="CH183" s="1138"/>
      <c r="CI183" s="1138"/>
      <c r="CJ183" s="1138"/>
      <c r="CK183" s="1138"/>
      <c r="CL183" s="1138"/>
      <c r="CM183" s="1138"/>
      <c r="CN183" s="1138"/>
      <c r="CO183" s="1138"/>
      <c r="CP183" s="1138"/>
      <c r="CQ183" s="1138"/>
      <c r="CR183" s="1138"/>
      <c r="CS183" s="1138"/>
      <c r="CT183" s="1138"/>
      <c r="CU183" s="1138"/>
      <c r="CV183" s="1138"/>
      <c r="CW183" s="1138"/>
      <c r="CX183" s="1138"/>
      <c r="CY183" s="1138"/>
      <c r="CZ183" s="1138"/>
      <c r="DA183" s="1138"/>
      <c r="DB183" s="1138"/>
      <c r="DC183" s="1138"/>
      <c r="DD183" s="1138"/>
      <c r="DE183" s="1138"/>
      <c r="DF183" s="1138"/>
      <c r="DG183" s="1138"/>
      <c r="DH183" s="1138"/>
      <c r="DI183" s="1138"/>
      <c r="DJ183" s="1138"/>
      <c r="DK183" s="1138"/>
      <c r="DL183" s="1138"/>
      <c r="DM183" s="1138"/>
      <c r="DN183" s="1138"/>
      <c r="DO183" s="1138"/>
      <c r="DP183" s="1138"/>
      <c r="DQ183" s="1138"/>
      <c r="DR183" s="1138"/>
      <c r="DS183" s="1138"/>
      <c r="DT183" s="1138"/>
      <c r="DU183" s="1138"/>
      <c r="DV183" s="1138"/>
      <c r="DW183" s="1138"/>
      <c r="DX183" s="1138"/>
      <c r="DY183" s="1138"/>
      <c r="DZ183" s="1138"/>
      <c r="EA183" s="1138"/>
      <c r="EB183" s="1138"/>
      <c r="EC183" s="1138"/>
      <c r="ED183" s="1138"/>
      <c r="EE183" s="1138"/>
      <c r="EF183" s="1138"/>
      <c r="EG183" s="1138"/>
      <c r="EH183" s="1138"/>
      <c r="EI183" s="1138"/>
      <c r="EJ183" s="1138"/>
      <c r="EK183" s="1138"/>
      <c r="EL183" s="1138"/>
      <c r="EM183" s="1138"/>
      <c r="EN183" s="1138"/>
      <c r="EO183" s="1138"/>
      <c r="EP183" s="1138"/>
      <c r="EQ183" s="1138"/>
      <c r="ER183" s="1138"/>
      <c r="ES183" s="1138"/>
      <c r="ET183" s="1138"/>
      <c r="EU183" s="1138"/>
      <c r="EV183" s="1138"/>
      <c r="EW183" s="1138"/>
      <c r="EX183" s="1138"/>
      <c r="EY183" s="1138"/>
      <c r="EZ183" s="1138"/>
      <c r="FA183" s="1138"/>
      <c r="FB183" s="1138"/>
      <c r="FC183" s="1138"/>
      <c r="FD183" s="1138"/>
      <c r="FE183" s="1138"/>
      <c r="FF183" s="1138"/>
      <c r="FG183" s="1138"/>
      <c r="FH183" s="1138"/>
      <c r="FI183" s="1138"/>
      <c r="FJ183" s="1138"/>
      <c r="FK183" s="1138"/>
      <c r="FL183" s="1138"/>
      <c r="FM183" s="1138"/>
      <c r="FN183" s="1138"/>
      <c r="FO183" s="1138"/>
      <c r="FP183" s="1138"/>
      <c r="FQ183" s="1138"/>
      <c r="FR183" s="1138"/>
      <c r="FS183" s="1138"/>
      <c r="FT183" s="1138"/>
      <c r="FU183" s="1138"/>
      <c r="FV183" s="1138"/>
      <c r="FW183" s="1138"/>
      <c r="FX183" s="1138"/>
      <c r="FY183" s="1138"/>
      <c r="FZ183" s="1138"/>
      <c r="GA183" s="1138"/>
      <c r="GB183" s="1138"/>
      <c r="GC183" s="1138"/>
      <c r="GD183" s="1138"/>
      <c r="GE183" s="1138"/>
      <c r="GF183" s="1138"/>
      <c r="GG183" s="1138"/>
      <c r="GH183" s="1138"/>
      <c r="GI183" s="1138"/>
      <c r="GJ183" s="1138"/>
      <c r="GK183" s="1138"/>
      <c r="GL183" s="1138"/>
      <c r="GM183" s="1138"/>
      <c r="GN183" s="1138"/>
      <c r="GO183" s="1138"/>
      <c r="GP183" s="1138"/>
      <c r="GQ183" s="1138"/>
      <c r="GR183" s="1138"/>
      <c r="GS183" s="1138"/>
      <c r="GT183" s="1138"/>
      <c r="GU183" s="1138"/>
      <c r="GV183" s="1138"/>
      <c r="GW183" s="1138"/>
      <c r="GX183" s="1138"/>
      <c r="GY183" s="1138"/>
      <c r="GZ183" s="1138"/>
      <c r="HA183" s="1138"/>
      <c r="HB183" s="1138"/>
      <c r="HC183" s="1138"/>
      <c r="HD183" s="1138"/>
      <c r="HE183" s="1138"/>
      <c r="HF183" s="1138"/>
      <c r="HG183" s="1138"/>
      <c r="HH183" s="1138"/>
      <c r="HI183" s="1138"/>
      <c r="HJ183" s="1138"/>
      <c r="HK183" s="1138"/>
      <c r="HL183" s="1138"/>
      <c r="HM183" s="1138"/>
      <c r="HN183" s="1138"/>
      <c r="HO183" s="1138"/>
      <c r="HP183" s="1138"/>
      <c r="HQ183" s="1138"/>
      <c r="HR183" s="1138"/>
      <c r="HS183" s="1138"/>
      <c r="HT183" s="1138"/>
      <c r="HU183" s="1138"/>
      <c r="HV183" s="1138"/>
      <c r="HW183" s="1138"/>
      <c r="HX183" s="1138"/>
      <c r="HY183" s="1138"/>
      <c r="HZ183" s="1138"/>
      <c r="IA183" s="1138"/>
      <c r="IB183" s="1138"/>
      <c r="IC183" s="1138"/>
      <c r="ID183" s="1138"/>
      <c r="IE183" s="1138"/>
      <c r="IF183" s="1138"/>
      <c r="IG183" s="1138"/>
      <c r="IH183" s="1138"/>
      <c r="II183" s="1138"/>
      <c r="IJ183" s="1138"/>
      <c r="IK183" s="1138"/>
      <c r="IL183" s="1138"/>
      <c r="IM183" s="1138"/>
      <c r="IN183" s="1138"/>
      <c r="IO183" s="1138"/>
      <c r="IP183" s="1138"/>
      <c r="IQ183" s="1138"/>
      <c r="IR183" s="1138"/>
      <c r="IS183" s="1138"/>
      <c r="IT183" s="1138"/>
      <c r="IU183" s="1138"/>
      <c r="IV183" s="1138"/>
    </row>
    <row r="184" spans="1:256" ht="15.75">
      <c r="A184" s="1487" t="s">
        <v>321</v>
      </c>
      <c r="B184" s="1487"/>
      <c r="C184" s="1507"/>
      <c r="D184" s="1138"/>
      <c r="E184" s="1138"/>
      <c r="F184" s="1138"/>
      <c r="G184" s="1138"/>
      <c r="H184" s="1138"/>
      <c r="I184" s="1138"/>
      <c r="J184" s="1138"/>
      <c r="K184" s="1138"/>
      <c r="L184" s="1138"/>
      <c r="M184" s="1138"/>
      <c r="N184" s="1138"/>
      <c r="O184" s="1138"/>
      <c r="P184" s="1138"/>
      <c r="Q184" s="1138"/>
      <c r="R184" s="1138"/>
      <c r="S184" s="1138"/>
      <c r="T184" s="1138"/>
      <c r="U184" s="1138"/>
      <c r="V184" s="1138"/>
      <c r="W184" s="1138"/>
      <c r="X184" s="1138"/>
      <c r="Y184" s="1138"/>
      <c r="Z184" s="1138"/>
      <c r="AA184" s="1138"/>
      <c r="AB184" s="1138"/>
      <c r="AC184" s="1138"/>
      <c r="AD184" s="1138"/>
      <c r="AE184" s="1138"/>
      <c r="AF184" s="1138"/>
      <c r="AG184" s="1138"/>
      <c r="AH184" s="1138"/>
      <c r="AI184" s="1138"/>
      <c r="AJ184" s="1138"/>
      <c r="AK184" s="1138"/>
      <c r="AL184" s="1138"/>
      <c r="AM184" s="1138"/>
      <c r="AN184" s="1138"/>
      <c r="AO184" s="1138"/>
      <c r="AP184" s="1138"/>
      <c r="AQ184" s="1138"/>
      <c r="AR184" s="1138"/>
      <c r="AS184" s="1138"/>
      <c r="AT184" s="1138"/>
      <c r="AU184" s="1138"/>
      <c r="AV184" s="1138"/>
      <c r="AW184" s="1138"/>
      <c r="AX184" s="1138"/>
      <c r="AY184" s="1138"/>
      <c r="AZ184" s="1138"/>
      <c r="BA184" s="1138"/>
      <c r="BB184" s="1138"/>
      <c r="BC184" s="1138"/>
      <c r="BD184" s="1138"/>
      <c r="BE184" s="1138"/>
      <c r="BF184" s="1138"/>
      <c r="BG184" s="1138"/>
      <c r="BH184" s="1138"/>
      <c r="BI184" s="1138"/>
      <c r="BJ184" s="1138"/>
      <c r="BK184" s="1138"/>
      <c r="BL184" s="1138"/>
      <c r="BM184" s="1138"/>
      <c r="BN184" s="1138"/>
      <c r="BO184" s="1138"/>
      <c r="BP184" s="1138"/>
      <c r="BQ184" s="1138"/>
      <c r="BR184" s="1138"/>
      <c r="BS184" s="1138"/>
      <c r="BT184" s="1138"/>
      <c r="BU184" s="1138"/>
      <c r="BV184" s="1138"/>
      <c r="BW184" s="1138"/>
      <c r="BX184" s="1138"/>
      <c r="BY184" s="1138"/>
      <c r="BZ184" s="1138"/>
      <c r="CA184" s="1138"/>
      <c r="CB184" s="1138"/>
      <c r="CC184" s="1138"/>
      <c r="CD184" s="1138"/>
      <c r="CE184" s="1138"/>
      <c r="CF184" s="1138"/>
      <c r="CG184" s="1138"/>
      <c r="CH184" s="1138"/>
      <c r="CI184" s="1138"/>
      <c r="CJ184" s="1138"/>
      <c r="CK184" s="1138"/>
      <c r="CL184" s="1138"/>
      <c r="CM184" s="1138"/>
      <c r="CN184" s="1138"/>
      <c r="CO184" s="1138"/>
      <c r="CP184" s="1138"/>
      <c r="CQ184" s="1138"/>
      <c r="CR184" s="1138"/>
      <c r="CS184" s="1138"/>
      <c r="CT184" s="1138"/>
      <c r="CU184" s="1138"/>
      <c r="CV184" s="1138"/>
      <c r="CW184" s="1138"/>
      <c r="CX184" s="1138"/>
      <c r="CY184" s="1138"/>
      <c r="CZ184" s="1138"/>
      <c r="DA184" s="1138"/>
      <c r="DB184" s="1138"/>
      <c r="DC184" s="1138"/>
      <c r="DD184" s="1138"/>
      <c r="DE184" s="1138"/>
      <c r="DF184" s="1138"/>
      <c r="DG184" s="1138"/>
      <c r="DH184" s="1138"/>
      <c r="DI184" s="1138"/>
      <c r="DJ184" s="1138"/>
      <c r="DK184" s="1138"/>
      <c r="DL184" s="1138"/>
      <c r="DM184" s="1138"/>
      <c r="DN184" s="1138"/>
      <c r="DO184" s="1138"/>
      <c r="DP184" s="1138"/>
      <c r="DQ184" s="1138"/>
      <c r="DR184" s="1138"/>
      <c r="DS184" s="1138"/>
      <c r="DT184" s="1138"/>
      <c r="DU184" s="1138"/>
      <c r="DV184" s="1138"/>
      <c r="DW184" s="1138"/>
      <c r="DX184" s="1138"/>
      <c r="DY184" s="1138"/>
      <c r="DZ184" s="1138"/>
      <c r="EA184" s="1138"/>
      <c r="EB184" s="1138"/>
      <c r="EC184" s="1138"/>
      <c r="ED184" s="1138"/>
      <c r="EE184" s="1138"/>
      <c r="EF184" s="1138"/>
      <c r="EG184" s="1138"/>
      <c r="EH184" s="1138"/>
      <c r="EI184" s="1138"/>
      <c r="EJ184" s="1138"/>
      <c r="EK184" s="1138"/>
      <c r="EL184" s="1138"/>
      <c r="EM184" s="1138"/>
      <c r="EN184" s="1138"/>
      <c r="EO184" s="1138"/>
      <c r="EP184" s="1138"/>
      <c r="EQ184" s="1138"/>
      <c r="ER184" s="1138"/>
      <c r="ES184" s="1138"/>
      <c r="ET184" s="1138"/>
      <c r="EU184" s="1138"/>
      <c r="EV184" s="1138"/>
      <c r="EW184" s="1138"/>
      <c r="EX184" s="1138"/>
      <c r="EY184" s="1138"/>
      <c r="EZ184" s="1138"/>
      <c r="FA184" s="1138"/>
      <c r="FB184" s="1138"/>
      <c r="FC184" s="1138"/>
      <c r="FD184" s="1138"/>
      <c r="FE184" s="1138"/>
      <c r="FF184" s="1138"/>
      <c r="FG184" s="1138"/>
      <c r="FH184" s="1138"/>
      <c r="FI184" s="1138"/>
      <c r="FJ184" s="1138"/>
      <c r="FK184" s="1138"/>
      <c r="FL184" s="1138"/>
      <c r="FM184" s="1138"/>
      <c r="FN184" s="1138"/>
      <c r="FO184" s="1138"/>
      <c r="FP184" s="1138"/>
      <c r="FQ184" s="1138"/>
      <c r="FR184" s="1138"/>
      <c r="FS184" s="1138"/>
      <c r="FT184" s="1138"/>
      <c r="FU184" s="1138"/>
      <c r="FV184" s="1138"/>
      <c r="FW184" s="1138"/>
      <c r="FX184" s="1138"/>
      <c r="FY184" s="1138"/>
      <c r="FZ184" s="1138"/>
      <c r="GA184" s="1138"/>
      <c r="GB184" s="1138"/>
      <c r="GC184" s="1138"/>
      <c r="GD184" s="1138"/>
      <c r="GE184" s="1138"/>
      <c r="GF184" s="1138"/>
      <c r="GG184" s="1138"/>
      <c r="GH184" s="1138"/>
      <c r="GI184" s="1138"/>
      <c r="GJ184" s="1138"/>
      <c r="GK184" s="1138"/>
      <c r="GL184" s="1138"/>
      <c r="GM184" s="1138"/>
      <c r="GN184" s="1138"/>
      <c r="GO184" s="1138"/>
      <c r="GP184" s="1138"/>
      <c r="GQ184" s="1138"/>
      <c r="GR184" s="1138"/>
      <c r="GS184" s="1138"/>
      <c r="GT184" s="1138"/>
      <c r="GU184" s="1138"/>
      <c r="GV184" s="1138"/>
      <c r="GW184" s="1138"/>
      <c r="GX184" s="1138"/>
      <c r="GY184" s="1138"/>
      <c r="GZ184" s="1138"/>
      <c r="HA184" s="1138"/>
      <c r="HB184" s="1138"/>
      <c r="HC184" s="1138"/>
      <c r="HD184" s="1138"/>
      <c r="HE184" s="1138"/>
      <c r="HF184" s="1138"/>
      <c r="HG184" s="1138"/>
      <c r="HH184" s="1138"/>
      <c r="HI184" s="1138"/>
      <c r="HJ184" s="1138"/>
      <c r="HK184" s="1138"/>
      <c r="HL184" s="1138"/>
      <c r="HM184" s="1138"/>
      <c r="HN184" s="1138"/>
      <c r="HO184" s="1138"/>
      <c r="HP184" s="1138"/>
      <c r="HQ184" s="1138"/>
      <c r="HR184" s="1138"/>
      <c r="HS184" s="1138"/>
      <c r="HT184" s="1138"/>
      <c r="HU184" s="1138"/>
      <c r="HV184" s="1138"/>
      <c r="HW184" s="1138"/>
      <c r="HX184" s="1138"/>
      <c r="HY184" s="1138"/>
      <c r="HZ184" s="1138"/>
      <c r="IA184" s="1138"/>
      <c r="IB184" s="1138"/>
      <c r="IC184" s="1138"/>
      <c r="ID184" s="1138"/>
      <c r="IE184" s="1138"/>
      <c r="IF184" s="1138"/>
      <c r="IG184" s="1138"/>
      <c r="IH184" s="1138"/>
      <c r="II184" s="1138"/>
      <c r="IJ184" s="1138"/>
      <c r="IK184" s="1138"/>
      <c r="IL184" s="1138"/>
      <c r="IM184" s="1138"/>
      <c r="IN184" s="1138"/>
      <c r="IO184" s="1138"/>
      <c r="IP184" s="1138"/>
      <c r="IQ184" s="1138"/>
      <c r="IR184" s="1138"/>
      <c r="IS184" s="1138"/>
      <c r="IT184" s="1138"/>
      <c r="IU184" s="1138"/>
      <c r="IV184" s="1138"/>
    </row>
    <row r="185" spans="1:256" ht="15.75">
      <c r="A185" s="1506" t="s">
        <v>305</v>
      </c>
      <c r="B185" s="1138"/>
      <c r="C185" s="664"/>
      <c r="D185" s="1138"/>
      <c r="E185" s="1138"/>
      <c r="F185" s="1138"/>
      <c r="G185" s="1138"/>
      <c r="H185" s="1138"/>
      <c r="I185" s="1138"/>
      <c r="J185" s="1138"/>
      <c r="K185" s="1138"/>
      <c r="L185" s="1138"/>
      <c r="M185" s="1138"/>
      <c r="N185" s="1138"/>
      <c r="O185" s="1138"/>
      <c r="P185" s="1138"/>
      <c r="Q185" s="1138"/>
      <c r="R185" s="1138"/>
      <c r="S185" s="1138"/>
      <c r="T185" s="1138"/>
      <c r="U185" s="1138"/>
      <c r="V185" s="1138"/>
      <c r="W185" s="1138"/>
      <c r="X185" s="1138"/>
      <c r="Y185" s="1138"/>
      <c r="Z185" s="1138"/>
      <c r="AA185" s="1138"/>
      <c r="AB185" s="1138"/>
      <c r="AC185" s="1138"/>
      <c r="AD185" s="1138"/>
      <c r="AE185" s="1138"/>
      <c r="AF185" s="1138"/>
      <c r="AG185" s="1138"/>
      <c r="AH185" s="1138"/>
      <c r="AI185" s="1138"/>
      <c r="AJ185" s="1138"/>
      <c r="AK185" s="1138"/>
      <c r="AL185" s="1138"/>
      <c r="AM185" s="1138"/>
      <c r="AN185" s="1138"/>
      <c r="AO185" s="1138"/>
      <c r="AP185" s="1138"/>
      <c r="AQ185" s="1138"/>
      <c r="AR185" s="1138"/>
      <c r="AS185" s="1138"/>
      <c r="AT185" s="1138"/>
      <c r="AU185" s="1138"/>
      <c r="AV185" s="1138"/>
      <c r="AW185" s="1138"/>
      <c r="AX185" s="1138"/>
      <c r="AY185" s="1138"/>
      <c r="AZ185" s="1138"/>
      <c r="BA185" s="1138"/>
      <c r="BB185" s="1138"/>
      <c r="BC185" s="1138"/>
      <c r="BD185" s="1138"/>
      <c r="BE185" s="1138"/>
      <c r="BF185" s="1138"/>
      <c r="BG185" s="1138"/>
      <c r="BH185" s="1138"/>
      <c r="BI185" s="1138"/>
      <c r="BJ185" s="1138"/>
      <c r="BK185" s="1138"/>
      <c r="BL185" s="1138"/>
      <c r="BM185" s="1138"/>
      <c r="BN185" s="1138"/>
      <c r="BO185" s="1138"/>
      <c r="BP185" s="1138"/>
      <c r="BQ185" s="1138"/>
      <c r="BR185" s="1138"/>
      <c r="BS185" s="1138"/>
      <c r="BT185" s="1138"/>
      <c r="BU185" s="1138"/>
      <c r="BV185" s="1138"/>
      <c r="BW185" s="1138"/>
      <c r="BX185" s="1138"/>
      <c r="BY185" s="1138"/>
      <c r="BZ185" s="1138"/>
      <c r="CA185" s="1138"/>
      <c r="CB185" s="1138"/>
      <c r="CC185" s="1138"/>
      <c r="CD185" s="1138"/>
      <c r="CE185" s="1138"/>
      <c r="CF185" s="1138"/>
      <c r="CG185" s="1138"/>
      <c r="CH185" s="1138"/>
      <c r="CI185" s="1138"/>
      <c r="CJ185" s="1138"/>
      <c r="CK185" s="1138"/>
      <c r="CL185" s="1138"/>
      <c r="CM185" s="1138"/>
      <c r="CN185" s="1138"/>
      <c r="CO185" s="1138"/>
      <c r="CP185" s="1138"/>
      <c r="CQ185" s="1138"/>
      <c r="CR185" s="1138"/>
      <c r="CS185" s="1138"/>
      <c r="CT185" s="1138"/>
      <c r="CU185" s="1138"/>
      <c r="CV185" s="1138"/>
      <c r="CW185" s="1138"/>
      <c r="CX185" s="1138"/>
      <c r="CY185" s="1138"/>
      <c r="CZ185" s="1138"/>
      <c r="DA185" s="1138"/>
      <c r="DB185" s="1138"/>
      <c r="DC185" s="1138"/>
      <c r="DD185" s="1138"/>
      <c r="DE185" s="1138"/>
      <c r="DF185" s="1138"/>
      <c r="DG185" s="1138"/>
      <c r="DH185" s="1138"/>
      <c r="DI185" s="1138"/>
      <c r="DJ185" s="1138"/>
      <c r="DK185" s="1138"/>
      <c r="DL185" s="1138"/>
      <c r="DM185" s="1138"/>
      <c r="DN185" s="1138"/>
      <c r="DO185" s="1138"/>
      <c r="DP185" s="1138"/>
      <c r="DQ185" s="1138"/>
      <c r="DR185" s="1138"/>
      <c r="DS185" s="1138"/>
      <c r="DT185" s="1138"/>
      <c r="DU185" s="1138"/>
      <c r="DV185" s="1138"/>
      <c r="DW185" s="1138"/>
      <c r="DX185" s="1138"/>
      <c r="DY185" s="1138"/>
      <c r="DZ185" s="1138"/>
      <c r="EA185" s="1138"/>
      <c r="EB185" s="1138"/>
      <c r="EC185" s="1138"/>
      <c r="ED185" s="1138"/>
      <c r="EE185" s="1138"/>
      <c r="EF185" s="1138"/>
      <c r="EG185" s="1138"/>
      <c r="EH185" s="1138"/>
      <c r="EI185" s="1138"/>
      <c r="EJ185" s="1138"/>
      <c r="EK185" s="1138"/>
      <c r="EL185" s="1138"/>
      <c r="EM185" s="1138"/>
      <c r="EN185" s="1138"/>
      <c r="EO185" s="1138"/>
      <c r="EP185" s="1138"/>
      <c r="EQ185" s="1138"/>
      <c r="ER185" s="1138"/>
      <c r="ES185" s="1138"/>
      <c r="ET185" s="1138"/>
      <c r="EU185" s="1138"/>
      <c r="EV185" s="1138"/>
      <c r="EW185" s="1138"/>
      <c r="EX185" s="1138"/>
      <c r="EY185" s="1138"/>
      <c r="EZ185" s="1138"/>
      <c r="FA185" s="1138"/>
      <c r="FB185" s="1138"/>
      <c r="FC185" s="1138"/>
      <c r="FD185" s="1138"/>
      <c r="FE185" s="1138"/>
      <c r="FF185" s="1138"/>
      <c r="FG185" s="1138"/>
      <c r="FH185" s="1138"/>
      <c r="FI185" s="1138"/>
      <c r="FJ185" s="1138"/>
      <c r="FK185" s="1138"/>
      <c r="FL185" s="1138"/>
      <c r="FM185" s="1138"/>
      <c r="FN185" s="1138"/>
      <c r="FO185" s="1138"/>
      <c r="FP185" s="1138"/>
      <c r="FQ185" s="1138"/>
      <c r="FR185" s="1138"/>
      <c r="FS185" s="1138"/>
      <c r="FT185" s="1138"/>
      <c r="FU185" s="1138"/>
      <c r="FV185" s="1138"/>
      <c r="FW185" s="1138"/>
      <c r="FX185" s="1138"/>
      <c r="FY185" s="1138"/>
      <c r="FZ185" s="1138"/>
      <c r="GA185" s="1138"/>
      <c r="GB185" s="1138"/>
      <c r="GC185" s="1138"/>
      <c r="GD185" s="1138"/>
      <c r="GE185" s="1138"/>
      <c r="GF185" s="1138"/>
      <c r="GG185" s="1138"/>
      <c r="GH185" s="1138"/>
      <c r="GI185" s="1138"/>
      <c r="GJ185" s="1138"/>
      <c r="GK185" s="1138"/>
      <c r="GL185" s="1138"/>
      <c r="GM185" s="1138"/>
      <c r="GN185" s="1138"/>
      <c r="GO185" s="1138"/>
      <c r="GP185" s="1138"/>
      <c r="GQ185" s="1138"/>
      <c r="GR185" s="1138"/>
      <c r="GS185" s="1138"/>
      <c r="GT185" s="1138"/>
      <c r="GU185" s="1138"/>
      <c r="GV185" s="1138"/>
      <c r="GW185" s="1138"/>
      <c r="GX185" s="1138"/>
      <c r="GY185" s="1138"/>
      <c r="GZ185" s="1138"/>
      <c r="HA185" s="1138"/>
      <c r="HB185" s="1138"/>
      <c r="HC185" s="1138"/>
      <c r="HD185" s="1138"/>
      <c r="HE185" s="1138"/>
      <c r="HF185" s="1138"/>
      <c r="HG185" s="1138"/>
      <c r="HH185" s="1138"/>
      <c r="HI185" s="1138"/>
      <c r="HJ185" s="1138"/>
      <c r="HK185" s="1138"/>
      <c r="HL185" s="1138"/>
      <c r="HM185" s="1138"/>
      <c r="HN185" s="1138"/>
      <c r="HO185" s="1138"/>
      <c r="HP185" s="1138"/>
      <c r="HQ185" s="1138"/>
      <c r="HR185" s="1138"/>
      <c r="HS185" s="1138"/>
      <c r="HT185" s="1138"/>
      <c r="HU185" s="1138"/>
      <c r="HV185" s="1138"/>
      <c r="HW185" s="1138"/>
      <c r="HX185" s="1138"/>
      <c r="HY185" s="1138"/>
      <c r="HZ185" s="1138"/>
      <c r="IA185" s="1138"/>
      <c r="IB185" s="1138"/>
      <c r="IC185" s="1138"/>
      <c r="ID185" s="1138"/>
      <c r="IE185" s="1138"/>
      <c r="IF185" s="1138"/>
      <c r="IG185" s="1138"/>
      <c r="IH185" s="1138"/>
      <c r="II185" s="1138"/>
      <c r="IJ185" s="1138"/>
      <c r="IK185" s="1138"/>
      <c r="IL185" s="1138"/>
      <c r="IM185" s="1138"/>
      <c r="IN185" s="1138"/>
      <c r="IO185" s="1138"/>
      <c r="IP185" s="1138"/>
      <c r="IQ185" s="1138"/>
      <c r="IR185" s="1138"/>
      <c r="IS185" s="1138"/>
      <c r="IT185" s="1138"/>
      <c r="IU185" s="1138"/>
      <c r="IV185" s="1138"/>
    </row>
    <row r="186" spans="1:256">
      <c r="A186" s="1138" t="s">
        <v>1950</v>
      </c>
      <c r="B186" s="1493" t="s">
        <v>2561</v>
      </c>
      <c r="C186" s="1495">
        <f>'95'!D59</f>
        <v>1239640169</v>
      </c>
      <c r="D186" s="664"/>
      <c r="E186" s="1138"/>
      <c r="F186" s="1138"/>
      <c r="G186" s="1138"/>
      <c r="H186" s="1138"/>
      <c r="I186" s="1138"/>
      <c r="J186" s="1138"/>
      <c r="K186" s="1138"/>
      <c r="L186" s="1138"/>
      <c r="M186" s="1138"/>
      <c r="N186" s="1138"/>
      <c r="O186" s="1138"/>
      <c r="P186" s="1138"/>
      <c r="Q186" s="1138"/>
      <c r="R186" s="1138"/>
      <c r="S186" s="1138"/>
      <c r="T186" s="1138"/>
      <c r="U186" s="1138"/>
      <c r="V186" s="1138"/>
      <c r="W186" s="1138"/>
      <c r="X186" s="1138"/>
      <c r="Y186" s="1138"/>
      <c r="Z186" s="1138"/>
      <c r="AA186" s="1138"/>
      <c r="AB186" s="1138"/>
      <c r="AC186" s="1138"/>
      <c r="AD186" s="1138"/>
      <c r="AE186" s="1138"/>
      <c r="AF186" s="1138"/>
      <c r="AG186" s="1138"/>
      <c r="AH186" s="1138"/>
      <c r="AI186" s="1138"/>
      <c r="AJ186" s="1138"/>
      <c r="AK186" s="1138"/>
      <c r="AL186" s="1138"/>
      <c r="AM186" s="1138"/>
      <c r="AN186" s="1138"/>
      <c r="AO186" s="1138"/>
      <c r="AP186" s="1138"/>
      <c r="AQ186" s="1138"/>
      <c r="AR186" s="1138"/>
      <c r="AS186" s="1138"/>
      <c r="AT186" s="1138"/>
      <c r="AU186" s="1138"/>
      <c r="AV186" s="1138"/>
      <c r="AW186" s="1138"/>
      <c r="AX186" s="1138"/>
      <c r="AY186" s="1138"/>
      <c r="AZ186" s="1138"/>
      <c r="BA186" s="1138"/>
      <c r="BB186" s="1138"/>
      <c r="BC186" s="1138"/>
      <c r="BD186" s="1138"/>
      <c r="BE186" s="1138"/>
      <c r="BF186" s="1138"/>
      <c r="BG186" s="1138"/>
      <c r="BH186" s="1138"/>
      <c r="BI186" s="1138"/>
      <c r="BJ186" s="1138"/>
      <c r="BK186" s="1138"/>
      <c r="BL186" s="1138"/>
      <c r="BM186" s="1138"/>
      <c r="BN186" s="1138"/>
      <c r="BO186" s="1138"/>
      <c r="BP186" s="1138"/>
      <c r="BQ186" s="1138"/>
      <c r="BR186" s="1138"/>
      <c r="BS186" s="1138"/>
      <c r="BT186" s="1138"/>
      <c r="BU186" s="1138"/>
      <c r="BV186" s="1138"/>
      <c r="BW186" s="1138"/>
      <c r="BX186" s="1138"/>
      <c r="BY186" s="1138"/>
      <c r="BZ186" s="1138"/>
      <c r="CA186" s="1138"/>
      <c r="CB186" s="1138"/>
      <c r="CC186" s="1138"/>
      <c r="CD186" s="1138"/>
      <c r="CE186" s="1138"/>
      <c r="CF186" s="1138"/>
      <c r="CG186" s="1138"/>
      <c r="CH186" s="1138"/>
      <c r="CI186" s="1138"/>
      <c r="CJ186" s="1138"/>
      <c r="CK186" s="1138"/>
      <c r="CL186" s="1138"/>
      <c r="CM186" s="1138"/>
      <c r="CN186" s="1138"/>
      <c r="CO186" s="1138"/>
      <c r="CP186" s="1138"/>
      <c r="CQ186" s="1138"/>
      <c r="CR186" s="1138"/>
      <c r="CS186" s="1138"/>
      <c r="CT186" s="1138"/>
      <c r="CU186" s="1138"/>
      <c r="CV186" s="1138"/>
      <c r="CW186" s="1138"/>
      <c r="CX186" s="1138"/>
      <c r="CY186" s="1138"/>
      <c r="CZ186" s="1138"/>
      <c r="DA186" s="1138"/>
      <c r="DB186" s="1138"/>
      <c r="DC186" s="1138"/>
      <c r="DD186" s="1138"/>
      <c r="DE186" s="1138"/>
      <c r="DF186" s="1138"/>
      <c r="DG186" s="1138"/>
      <c r="DH186" s="1138"/>
      <c r="DI186" s="1138"/>
      <c r="DJ186" s="1138"/>
      <c r="DK186" s="1138"/>
      <c r="DL186" s="1138"/>
      <c r="DM186" s="1138"/>
      <c r="DN186" s="1138"/>
      <c r="DO186" s="1138"/>
      <c r="DP186" s="1138"/>
      <c r="DQ186" s="1138"/>
      <c r="DR186" s="1138"/>
      <c r="DS186" s="1138"/>
      <c r="DT186" s="1138"/>
      <c r="DU186" s="1138"/>
      <c r="DV186" s="1138"/>
      <c r="DW186" s="1138"/>
      <c r="DX186" s="1138"/>
      <c r="DY186" s="1138"/>
      <c r="DZ186" s="1138"/>
      <c r="EA186" s="1138"/>
      <c r="EB186" s="1138"/>
      <c r="EC186" s="1138"/>
      <c r="ED186" s="1138"/>
      <c r="EE186" s="1138"/>
      <c r="EF186" s="1138"/>
      <c r="EG186" s="1138"/>
      <c r="EH186" s="1138"/>
      <c r="EI186" s="1138"/>
      <c r="EJ186" s="1138"/>
      <c r="EK186" s="1138"/>
      <c r="EL186" s="1138"/>
      <c r="EM186" s="1138"/>
      <c r="EN186" s="1138"/>
      <c r="EO186" s="1138"/>
      <c r="EP186" s="1138"/>
      <c r="EQ186" s="1138"/>
      <c r="ER186" s="1138"/>
      <c r="ES186" s="1138"/>
      <c r="ET186" s="1138"/>
      <c r="EU186" s="1138"/>
      <c r="EV186" s="1138"/>
      <c r="EW186" s="1138"/>
      <c r="EX186" s="1138"/>
      <c r="EY186" s="1138"/>
      <c r="EZ186" s="1138"/>
      <c r="FA186" s="1138"/>
      <c r="FB186" s="1138"/>
      <c r="FC186" s="1138"/>
      <c r="FD186" s="1138"/>
      <c r="FE186" s="1138"/>
      <c r="FF186" s="1138"/>
      <c r="FG186" s="1138"/>
      <c r="FH186" s="1138"/>
      <c r="FI186" s="1138"/>
      <c r="FJ186" s="1138"/>
      <c r="FK186" s="1138"/>
      <c r="FL186" s="1138"/>
      <c r="FM186" s="1138"/>
      <c r="FN186" s="1138"/>
      <c r="FO186" s="1138"/>
      <c r="FP186" s="1138"/>
      <c r="FQ186" s="1138"/>
      <c r="FR186" s="1138"/>
      <c r="FS186" s="1138"/>
      <c r="FT186" s="1138"/>
      <c r="FU186" s="1138"/>
      <c r="FV186" s="1138"/>
      <c r="FW186" s="1138"/>
      <c r="FX186" s="1138"/>
      <c r="FY186" s="1138"/>
      <c r="FZ186" s="1138"/>
      <c r="GA186" s="1138"/>
      <c r="GB186" s="1138"/>
      <c r="GC186" s="1138"/>
      <c r="GD186" s="1138"/>
      <c r="GE186" s="1138"/>
      <c r="GF186" s="1138"/>
      <c r="GG186" s="1138"/>
      <c r="GH186" s="1138"/>
      <c r="GI186" s="1138"/>
      <c r="GJ186" s="1138"/>
      <c r="GK186" s="1138"/>
      <c r="GL186" s="1138"/>
      <c r="GM186" s="1138"/>
      <c r="GN186" s="1138"/>
      <c r="GO186" s="1138"/>
      <c r="GP186" s="1138"/>
      <c r="GQ186" s="1138"/>
      <c r="GR186" s="1138"/>
      <c r="GS186" s="1138"/>
      <c r="GT186" s="1138"/>
      <c r="GU186" s="1138"/>
      <c r="GV186" s="1138"/>
      <c r="GW186" s="1138"/>
      <c r="GX186" s="1138"/>
      <c r="GY186" s="1138"/>
      <c r="GZ186" s="1138"/>
      <c r="HA186" s="1138"/>
      <c r="HB186" s="1138"/>
      <c r="HC186" s="1138"/>
      <c r="HD186" s="1138"/>
      <c r="HE186" s="1138"/>
      <c r="HF186" s="1138"/>
      <c r="HG186" s="1138"/>
      <c r="HH186" s="1138"/>
      <c r="HI186" s="1138"/>
      <c r="HJ186" s="1138"/>
      <c r="HK186" s="1138"/>
      <c r="HL186" s="1138"/>
      <c r="HM186" s="1138"/>
      <c r="HN186" s="1138"/>
      <c r="HO186" s="1138"/>
      <c r="HP186" s="1138"/>
      <c r="HQ186" s="1138"/>
      <c r="HR186" s="1138"/>
      <c r="HS186" s="1138"/>
      <c r="HT186" s="1138"/>
      <c r="HU186" s="1138"/>
      <c r="HV186" s="1138"/>
      <c r="HW186" s="1138"/>
      <c r="HX186" s="1138"/>
      <c r="HY186" s="1138"/>
      <c r="HZ186" s="1138"/>
      <c r="IA186" s="1138"/>
      <c r="IB186" s="1138"/>
      <c r="IC186" s="1138"/>
      <c r="ID186" s="1138"/>
      <c r="IE186" s="1138"/>
      <c r="IF186" s="1138"/>
      <c r="IG186" s="1138"/>
      <c r="IH186" s="1138"/>
      <c r="II186" s="1138"/>
      <c r="IJ186" s="1138"/>
      <c r="IK186" s="1138"/>
      <c r="IL186" s="1138"/>
      <c r="IM186" s="1138"/>
      <c r="IN186" s="1138"/>
      <c r="IO186" s="1138"/>
      <c r="IP186" s="1138"/>
      <c r="IQ186" s="1138"/>
      <c r="IR186" s="1138"/>
      <c r="IS186" s="1138"/>
      <c r="IT186" s="1138"/>
      <c r="IU186" s="1138"/>
      <c r="IV186" s="1138"/>
    </row>
    <row r="187" spans="1:256">
      <c r="A187" s="1138" t="s">
        <v>322</v>
      </c>
      <c r="B187" s="1138" t="s">
        <v>323</v>
      </c>
      <c r="C187" s="664">
        <f>'7277'!D320</f>
        <v>61426117</v>
      </c>
      <c r="D187" s="664"/>
      <c r="E187" s="1138"/>
      <c r="F187" s="1138"/>
      <c r="G187" s="1138"/>
      <c r="H187" s="1138"/>
      <c r="I187" s="1138"/>
      <c r="J187" s="1138"/>
      <c r="K187" s="1138"/>
      <c r="L187" s="1138"/>
      <c r="M187" s="1138"/>
      <c r="N187" s="1138"/>
      <c r="O187" s="1138"/>
      <c r="P187" s="1138"/>
      <c r="Q187" s="1138"/>
      <c r="R187" s="1138"/>
      <c r="S187" s="1138"/>
      <c r="T187" s="1138"/>
      <c r="U187" s="1138"/>
      <c r="V187" s="1138"/>
      <c r="W187" s="1138"/>
      <c r="X187" s="1138"/>
      <c r="Y187" s="1138"/>
      <c r="Z187" s="1138"/>
      <c r="AA187" s="1138"/>
      <c r="AB187" s="1138"/>
      <c r="AC187" s="1138"/>
      <c r="AD187" s="1138"/>
      <c r="AE187" s="1138"/>
      <c r="AF187" s="1138"/>
      <c r="AG187" s="1138"/>
      <c r="AH187" s="1138"/>
      <c r="AI187" s="1138"/>
      <c r="AJ187" s="1138"/>
      <c r="AK187" s="1138"/>
      <c r="AL187" s="1138"/>
      <c r="AM187" s="1138"/>
      <c r="AN187" s="1138"/>
      <c r="AO187" s="1138"/>
      <c r="AP187" s="1138"/>
      <c r="AQ187" s="1138"/>
      <c r="AR187" s="1138"/>
      <c r="AS187" s="1138"/>
      <c r="AT187" s="1138"/>
      <c r="AU187" s="1138"/>
      <c r="AV187" s="1138"/>
      <c r="AW187" s="1138"/>
      <c r="AX187" s="1138"/>
      <c r="AY187" s="1138"/>
      <c r="AZ187" s="1138"/>
      <c r="BA187" s="1138"/>
      <c r="BB187" s="1138"/>
      <c r="BC187" s="1138"/>
      <c r="BD187" s="1138"/>
      <c r="BE187" s="1138"/>
      <c r="BF187" s="1138"/>
      <c r="BG187" s="1138"/>
      <c r="BH187" s="1138"/>
      <c r="BI187" s="1138"/>
      <c r="BJ187" s="1138"/>
      <c r="BK187" s="1138"/>
      <c r="BL187" s="1138"/>
      <c r="BM187" s="1138"/>
      <c r="BN187" s="1138"/>
      <c r="BO187" s="1138"/>
      <c r="BP187" s="1138"/>
      <c r="BQ187" s="1138"/>
      <c r="BR187" s="1138"/>
      <c r="BS187" s="1138"/>
      <c r="BT187" s="1138"/>
      <c r="BU187" s="1138"/>
      <c r="BV187" s="1138"/>
      <c r="BW187" s="1138"/>
      <c r="BX187" s="1138"/>
      <c r="BY187" s="1138"/>
      <c r="BZ187" s="1138"/>
      <c r="CA187" s="1138"/>
      <c r="CB187" s="1138"/>
      <c r="CC187" s="1138"/>
      <c r="CD187" s="1138"/>
      <c r="CE187" s="1138"/>
      <c r="CF187" s="1138"/>
      <c r="CG187" s="1138"/>
      <c r="CH187" s="1138"/>
      <c r="CI187" s="1138"/>
      <c r="CJ187" s="1138"/>
      <c r="CK187" s="1138"/>
      <c r="CL187" s="1138"/>
      <c r="CM187" s="1138"/>
      <c r="CN187" s="1138"/>
      <c r="CO187" s="1138"/>
      <c r="CP187" s="1138"/>
      <c r="CQ187" s="1138"/>
      <c r="CR187" s="1138"/>
      <c r="CS187" s="1138"/>
      <c r="CT187" s="1138"/>
      <c r="CU187" s="1138"/>
      <c r="CV187" s="1138"/>
      <c r="CW187" s="1138"/>
      <c r="CX187" s="1138"/>
      <c r="CY187" s="1138"/>
      <c r="CZ187" s="1138"/>
      <c r="DA187" s="1138"/>
      <c r="DB187" s="1138"/>
      <c r="DC187" s="1138"/>
      <c r="DD187" s="1138"/>
      <c r="DE187" s="1138"/>
      <c r="DF187" s="1138"/>
      <c r="DG187" s="1138"/>
      <c r="DH187" s="1138"/>
      <c r="DI187" s="1138"/>
      <c r="DJ187" s="1138"/>
      <c r="DK187" s="1138"/>
      <c r="DL187" s="1138"/>
      <c r="DM187" s="1138"/>
      <c r="DN187" s="1138"/>
      <c r="DO187" s="1138"/>
      <c r="DP187" s="1138"/>
      <c r="DQ187" s="1138"/>
      <c r="DR187" s="1138"/>
      <c r="DS187" s="1138"/>
      <c r="DT187" s="1138"/>
      <c r="DU187" s="1138"/>
      <c r="DV187" s="1138"/>
      <c r="DW187" s="1138"/>
      <c r="DX187" s="1138"/>
      <c r="DY187" s="1138"/>
      <c r="DZ187" s="1138"/>
      <c r="EA187" s="1138"/>
      <c r="EB187" s="1138"/>
      <c r="EC187" s="1138"/>
      <c r="ED187" s="1138"/>
      <c r="EE187" s="1138"/>
      <c r="EF187" s="1138"/>
      <c r="EG187" s="1138"/>
      <c r="EH187" s="1138"/>
      <c r="EI187" s="1138"/>
      <c r="EJ187" s="1138"/>
      <c r="EK187" s="1138"/>
      <c r="EL187" s="1138"/>
      <c r="EM187" s="1138"/>
      <c r="EN187" s="1138"/>
      <c r="EO187" s="1138"/>
      <c r="EP187" s="1138"/>
      <c r="EQ187" s="1138"/>
      <c r="ER187" s="1138"/>
      <c r="ES187" s="1138"/>
      <c r="ET187" s="1138"/>
      <c r="EU187" s="1138"/>
      <c r="EV187" s="1138"/>
      <c r="EW187" s="1138"/>
      <c r="EX187" s="1138"/>
      <c r="EY187" s="1138"/>
      <c r="EZ187" s="1138"/>
      <c r="FA187" s="1138"/>
      <c r="FB187" s="1138"/>
      <c r="FC187" s="1138"/>
      <c r="FD187" s="1138"/>
      <c r="FE187" s="1138"/>
      <c r="FF187" s="1138"/>
      <c r="FG187" s="1138"/>
      <c r="FH187" s="1138"/>
      <c r="FI187" s="1138"/>
      <c r="FJ187" s="1138"/>
      <c r="FK187" s="1138"/>
      <c r="FL187" s="1138"/>
      <c r="FM187" s="1138"/>
      <c r="FN187" s="1138"/>
      <c r="FO187" s="1138"/>
      <c r="FP187" s="1138"/>
      <c r="FQ187" s="1138"/>
      <c r="FR187" s="1138"/>
      <c r="FS187" s="1138"/>
      <c r="FT187" s="1138"/>
      <c r="FU187" s="1138"/>
      <c r="FV187" s="1138"/>
      <c r="FW187" s="1138"/>
      <c r="FX187" s="1138"/>
      <c r="FY187" s="1138"/>
      <c r="FZ187" s="1138"/>
      <c r="GA187" s="1138"/>
      <c r="GB187" s="1138"/>
      <c r="GC187" s="1138"/>
      <c r="GD187" s="1138"/>
      <c r="GE187" s="1138"/>
      <c r="GF187" s="1138"/>
      <c r="GG187" s="1138"/>
      <c r="GH187" s="1138"/>
      <c r="GI187" s="1138"/>
      <c r="GJ187" s="1138"/>
      <c r="GK187" s="1138"/>
      <c r="GL187" s="1138"/>
      <c r="GM187" s="1138"/>
      <c r="GN187" s="1138"/>
      <c r="GO187" s="1138"/>
      <c r="GP187" s="1138"/>
      <c r="GQ187" s="1138"/>
      <c r="GR187" s="1138"/>
      <c r="GS187" s="1138"/>
      <c r="GT187" s="1138"/>
      <c r="GU187" s="1138"/>
      <c r="GV187" s="1138"/>
      <c r="GW187" s="1138"/>
      <c r="GX187" s="1138"/>
      <c r="GY187" s="1138"/>
      <c r="GZ187" s="1138"/>
      <c r="HA187" s="1138"/>
      <c r="HB187" s="1138"/>
      <c r="HC187" s="1138"/>
      <c r="HD187" s="1138"/>
      <c r="HE187" s="1138"/>
      <c r="HF187" s="1138"/>
      <c r="HG187" s="1138"/>
      <c r="HH187" s="1138"/>
      <c r="HI187" s="1138"/>
      <c r="HJ187" s="1138"/>
      <c r="HK187" s="1138"/>
      <c r="HL187" s="1138"/>
      <c r="HM187" s="1138"/>
      <c r="HN187" s="1138"/>
      <c r="HO187" s="1138"/>
      <c r="HP187" s="1138"/>
      <c r="HQ187" s="1138"/>
      <c r="HR187" s="1138"/>
      <c r="HS187" s="1138"/>
      <c r="HT187" s="1138"/>
      <c r="HU187" s="1138"/>
      <c r="HV187" s="1138"/>
      <c r="HW187" s="1138"/>
      <c r="HX187" s="1138"/>
      <c r="HY187" s="1138"/>
      <c r="HZ187" s="1138"/>
      <c r="IA187" s="1138"/>
      <c r="IB187" s="1138"/>
      <c r="IC187" s="1138"/>
      <c r="ID187" s="1138"/>
      <c r="IE187" s="1138"/>
      <c r="IF187" s="1138"/>
      <c r="IG187" s="1138"/>
      <c r="IH187" s="1138"/>
      <c r="II187" s="1138"/>
      <c r="IJ187" s="1138"/>
      <c r="IK187" s="1138"/>
      <c r="IL187" s="1138"/>
      <c r="IM187" s="1138"/>
      <c r="IN187" s="1138"/>
      <c r="IO187" s="1138"/>
      <c r="IP187" s="1138"/>
      <c r="IQ187" s="1138"/>
      <c r="IR187" s="1138"/>
      <c r="IS187" s="1138"/>
      <c r="IT187" s="1138"/>
      <c r="IU187" s="1138"/>
      <c r="IV187" s="1138"/>
    </row>
    <row r="188" spans="1:256">
      <c r="A188" s="1138" t="s">
        <v>324</v>
      </c>
      <c r="B188" s="1138" t="s">
        <v>803</v>
      </c>
      <c r="C188" s="664">
        <f>SUM(C186:C187)</f>
        <v>1301066286</v>
      </c>
      <c r="D188" s="664"/>
      <c r="E188" s="1138"/>
      <c r="F188" s="1138"/>
      <c r="G188" s="1138"/>
      <c r="H188" s="1138"/>
      <c r="I188" s="1138"/>
      <c r="J188" s="1138"/>
      <c r="K188" s="1138"/>
      <c r="L188" s="1138"/>
      <c r="M188" s="1138"/>
      <c r="N188" s="1138"/>
      <c r="O188" s="1138"/>
      <c r="P188" s="1138"/>
      <c r="Q188" s="1138"/>
      <c r="R188" s="1138"/>
      <c r="S188" s="1138"/>
      <c r="T188" s="1138"/>
      <c r="U188" s="1138"/>
      <c r="V188" s="1138"/>
      <c r="W188" s="1138"/>
      <c r="X188" s="1138"/>
      <c r="Y188" s="1138"/>
      <c r="Z188" s="1138"/>
      <c r="AA188" s="1138"/>
      <c r="AB188" s="1138"/>
      <c r="AC188" s="1138"/>
      <c r="AD188" s="1138"/>
      <c r="AE188" s="1138"/>
      <c r="AF188" s="1138"/>
      <c r="AG188" s="1138"/>
      <c r="AH188" s="1138"/>
      <c r="AI188" s="1138"/>
      <c r="AJ188" s="1138"/>
      <c r="AK188" s="1138"/>
      <c r="AL188" s="1138"/>
      <c r="AM188" s="1138"/>
      <c r="AN188" s="1138"/>
      <c r="AO188" s="1138"/>
      <c r="AP188" s="1138"/>
      <c r="AQ188" s="1138"/>
      <c r="AR188" s="1138"/>
      <c r="AS188" s="1138"/>
      <c r="AT188" s="1138"/>
      <c r="AU188" s="1138"/>
      <c r="AV188" s="1138"/>
      <c r="AW188" s="1138"/>
      <c r="AX188" s="1138"/>
      <c r="AY188" s="1138"/>
      <c r="AZ188" s="1138"/>
      <c r="BA188" s="1138"/>
      <c r="BB188" s="1138"/>
      <c r="BC188" s="1138"/>
      <c r="BD188" s="1138"/>
      <c r="BE188" s="1138"/>
      <c r="BF188" s="1138"/>
      <c r="BG188" s="1138"/>
      <c r="BH188" s="1138"/>
      <c r="BI188" s="1138"/>
      <c r="BJ188" s="1138"/>
      <c r="BK188" s="1138"/>
      <c r="BL188" s="1138"/>
      <c r="BM188" s="1138"/>
      <c r="BN188" s="1138"/>
      <c r="BO188" s="1138"/>
      <c r="BP188" s="1138"/>
      <c r="BQ188" s="1138"/>
      <c r="BR188" s="1138"/>
      <c r="BS188" s="1138"/>
      <c r="BT188" s="1138"/>
      <c r="BU188" s="1138"/>
      <c r="BV188" s="1138"/>
      <c r="BW188" s="1138"/>
      <c r="BX188" s="1138"/>
      <c r="BY188" s="1138"/>
      <c r="BZ188" s="1138"/>
      <c r="CA188" s="1138"/>
      <c r="CB188" s="1138"/>
      <c r="CC188" s="1138"/>
      <c r="CD188" s="1138"/>
      <c r="CE188" s="1138"/>
      <c r="CF188" s="1138"/>
      <c r="CG188" s="1138"/>
      <c r="CH188" s="1138"/>
      <c r="CI188" s="1138"/>
      <c r="CJ188" s="1138"/>
      <c r="CK188" s="1138"/>
      <c r="CL188" s="1138"/>
      <c r="CM188" s="1138"/>
      <c r="CN188" s="1138"/>
      <c r="CO188" s="1138"/>
      <c r="CP188" s="1138"/>
      <c r="CQ188" s="1138"/>
      <c r="CR188" s="1138"/>
      <c r="CS188" s="1138"/>
      <c r="CT188" s="1138"/>
      <c r="CU188" s="1138"/>
      <c r="CV188" s="1138"/>
      <c r="CW188" s="1138"/>
      <c r="CX188" s="1138"/>
      <c r="CY188" s="1138"/>
      <c r="CZ188" s="1138"/>
      <c r="DA188" s="1138"/>
      <c r="DB188" s="1138"/>
      <c r="DC188" s="1138"/>
      <c r="DD188" s="1138"/>
      <c r="DE188" s="1138"/>
      <c r="DF188" s="1138"/>
      <c r="DG188" s="1138"/>
      <c r="DH188" s="1138"/>
      <c r="DI188" s="1138"/>
      <c r="DJ188" s="1138"/>
      <c r="DK188" s="1138"/>
      <c r="DL188" s="1138"/>
      <c r="DM188" s="1138"/>
      <c r="DN188" s="1138"/>
      <c r="DO188" s="1138"/>
      <c r="DP188" s="1138"/>
      <c r="DQ188" s="1138"/>
      <c r="DR188" s="1138"/>
      <c r="DS188" s="1138"/>
      <c r="DT188" s="1138"/>
      <c r="DU188" s="1138"/>
      <c r="DV188" s="1138"/>
      <c r="DW188" s="1138"/>
      <c r="DX188" s="1138"/>
      <c r="DY188" s="1138"/>
      <c r="DZ188" s="1138"/>
      <c r="EA188" s="1138"/>
      <c r="EB188" s="1138"/>
      <c r="EC188" s="1138"/>
      <c r="ED188" s="1138"/>
      <c r="EE188" s="1138"/>
      <c r="EF188" s="1138"/>
      <c r="EG188" s="1138"/>
      <c r="EH188" s="1138"/>
      <c r="EI188" s="1138"/>
      <c r="EJ188" s="1138"/>
      <c r="EK188" s="1138"/>
      <c r="EL188" s="1138"/>
      <c r="EM188" s="1138"/>
      <c r="EN188" s="1138"/>
      <c r="EO188" s="1138"/>
      <c r="EP188" s="1138"/>
      <c r="EQ188" s="1138"/>
      <c r="ER188" s="1138"/>
      <c r="ES188" s="1138"/>
      <c r="ET188" s="1138"/>
      <c r="EU188" s="1138"/>
      <c r="EV188" s="1138"/>
      <c r="EW188" s="1138"/>
      <c r="EX188" s="1138"/>
      <c r="EY188" s="1138"/>
      <c r="EZ188" s="1138"/>
      <c r="FA188" s="1138"/>
      <c r="FB188" s="1138"/>
      <c r="FC188" s="1138"/>
      <c r="FD188" s="1138"/>
      <c r="FE188" s="1138"/>
      <c r="FF188" s="1138"/>
      <c r="FG188" s="1138"/>
      <c r="FH188" s="1138"/>
      <c r="FI188" s="1138"/>
      <c r="FJ188" s="1138"/>
      <c r="FK188" s="1138"/>
      <c r="FL188" s="1138"/>
      <c r="FM188" s="1138"/>
      <c r="FN188" s="1138"/>
      <c r="FO188" s="1138"/>
      <c r="FP188" s="1138"/>
      <c r="FQ188" s="1138"/>
      <c r="FR188" s="1138"/>
      <c r="FS188" s="1138"/>
      <c r="FT188" s="1138"/>
      <c r="FU188" s="1138"/>
      <c r="FV188" s="1138"/>
      <c r="FW188" s="1138"/>
      <c r="FX188" s="1138"/>
      <c r="FY188" s="1138"/>
      <c r="FZ188" s="1138"/>
      <c r="GA188" s="1138"/>
      <c r="GB188" s="1138"/>
      <c r="GC188" s="1138"/>
      <c r="GD188" s="1138"/>
      <c r="GE188" s="1138"/>
      <c r="GF188" s="1138"/>
      <c r="GG188" s="1138"/>
      <c r="GH188" s="1138"/>
      <c r="GI188" s="1138"/>
      <c r="GJ188" s="1138"/>
      <c r="GK188" s="1138"/>
      <c r="GL188" s="1138"/>
      <c r="GM188" s="1138"/>
      <c r="GN188" s="1138"/>
      <c r="GO188" s="1138"/>
      <c r="GP188" s="1138"/>
      <c r="GQ188" s="1138"/>
      <c r="GR188" s="1138"/>
      <c r="GS188" s="1138"/>
      <c r="GT188" s="1138"/>
      <c r="GU188" s="1138"/>
      <c r="GV188" s="1138"/>
      <c r="GW188" s="1138"/>
      <c r="GX188" s="1138"/>
      <c r="GY188" s="1138"/>
      <c r="GZ188" s="1138"/>
      <c r="HA188" s="1138"/>
      <c r="HB188" s="1138"/>
      <c r="HC188" s="1138"/>
      <c r="HD188" s="1138"/>
      <c r="HE188" s="1138"/>
      <c r="HF188" s="1138"/>
      <c r="HG188" s="1138"/>
      <c r="HH188" s="1138"/>
      <c r="HI188" s="1138"/>
      <c r="HJ188" s="1138"/>
      <c r="HK188" s="1138"/>
      <c r="HL188" s="1138"/>
      <c r="HM188" s="1138"/>
      <c r="HN188" s="1138"/>
      <c r="HO188" s="1138"/>
      <c r="HP188" s="1138"/>
      <c r="HQ188" s="1138"/>
      <c r="HR188" s="1138"/>
      <c r="HS188" s="1138"/>
      <c r="HT188" s="1138"/>
      <c r="HU188" s="1138"/>
      <c r="HV188" s="1138"/>
      <c r="HW188" s="1138"/>
      <c r="HX188" s="1138"/>
      <c r="HY188" s="1138"/>
      <c r="HZ188" s="1138"/>
      <c r="IA188" s="1138"/>
      <c r="IB188" s="1138"/>
      <c r="IC188" s="1138"/>
      <c r="ID188" s="1138"/>
      <c r="IE188" s="1138"/>
      <c r="IF188" s="1138"/>
      <c r="IG188" s="1138"/>
      <c r="IH188" s="1138"/>
      <c r="II188" s="1138"/>
      <c r="IJ188" s="1138"/>
      <c r="IK188" s="1138"/>
      <c r="IL188" s="1138"/>
      <c r="IM188" s="1138"/>
      <c r="IN188" s="1138"/>
      <c r="IO188" s="1138"/>
      <c r="IP188" s="1138"/>
      <c r="IQ188" s="1138"/>
      <c r="IR188" s="1138"/>
      <c r="IS188" s="1138"/>
      <c r="IT188" s="1138"/>
      <c r="IU188" s="1138"/>
      <c r="IV188" s="1138"/>
    </row>
    <row r="189" spans="1:256">
      <c r="A189" s="1138"/>
      <c r="B189" s="1138"/>
      <c r="C189" s="664"/>
      <c r="D189" s="1138"/>
      <c r="E189" s="1138"/>
      <c r="F189" s="1138"/>
      <c r="G189" s="1138"/>
      <c r="H189" s="1138"/>
      <c r="I189" s="1138"/>
      <c r="J189" s="1138"/>
      <c r="K189" s="1138"/>
      <c r="L189" s="1138"/>
      <c r="M189" s="1138"/>
      <c r="N189" s="1138"/>
      <c r="O189" s="1138"/>
      <c r="P189" s="1138"/>
      <c r="Q189" s="1138"/>
      <c r="R189" s="1138"/>
      <c r="S189" s="1138"/>
      <c r="T189" s="1138"/>
      <c r="U189" s="1138"/>
      <c r="V189" s="1138"/>
      <c r="W189" s="1138"/>
      <c r="X189" s="1138"/>
      <c r="Y189" s="1138"/>
      <c r="Z189" s="1138"/>
      <c r="AA189" s="1138"/>
      <c r="AB189" s="1138"/>
      <c r="AC189" s="1138"/>
      <c r="AD189" s="1138"/>
      <c r="AE189" s="1138"/>
      <c r="AF189" s="1138"/>
      <c r="AG189" s="1138"/>
      <c r="AH189" s="1138"/>
      <c r="AI189" s="1138"/>
      <c r="AJ189" s="1138"/>
      <c r="AK189" s="1138"/>
      <c r="AL189" s="1138"/>
      <c r="AM189" s="1138"/>
      <c r="AN189" s="1138"/>
      <c r="AO189" s="1138"/>
      <c r="AP189" s="1138"/>
      <c r="AQ189" s="1138"/>
      <c r="AR189" s="1138"/>
      <c r="AS189" s="1138"/>
      <c r="AT189" s="1138"/>
      <c r="AU189" s="1138"/>
      <c r="AV189" s="1138"/>
      <c r="AW189" s="1138"/>
      <c r="AX189" s="1138"/>
      <c r="AY189" s="1138"/>
      <c r="AZ189" s="1138"/>
      <c r="BA189" s="1138"/>
      <c r="BB189" s="1138"/>
      <c r="BC189" s="1138"/>
      <c r="BD189" s="1138"/>
      <c r="BE189" s="1138"/>
      <c r="BF189" s="1138"/>
      <c r="BG189" s="1138"/>
      <c r="BH189" s="1138"/>
      <c r="BI189" s="1138"/>
      <c r="BJ189" s="1138"/>
      <c r="BK189" s="1138"/>
      <c r="BL189" s="1138"/>
      <c r="BM189" s="1138"/>
      <c r="BN189" s="1138"/>
      <c r="BO189" s="1138"/>
      <c r="BP189" s="1138"/>
      <c r="BQ189" s="1138"/>
      <c r="BR189" s="1138"/>
      <c r="BS189" s="1138"/>
      <c r="BT189" s="1138"/>
      <c r="BU189" s="1138"/>
      <c r="BV189" s="1138"/>
      <c r="BW189" s="1138"/>
      <c r="BX189" s="1138"/>
      <c r="BY189" s="1138"/>
      <c r="BZ189" s="1138"/>
      <c r="CA189" s="1138"/>
      <c r="CB189" s="1138"/>
      <c r="CC189" s="1138"/>
      <c r="CD189" s="1138"/>
      <c r="CE189" s="1138"/>
      <c r="CF189" s="1138"/>
      <c r="CG189" s="1138"/>
      <c r="CH189" s="1138"/>
      <c r="CI189" s="1138"/>
      <c r="CJ189" s="1138"/>
      <c r="CK189" s="1138"/>
      <c r="CL189" s="1138"/>
      <c r="CM189" s="1138"/>
      <c r="CN189" s="1138"/>
      <c r="CO189" s="1138"/>
      <c r="CP189" s="1138"/>
      <c r="CQ189" s="1138"/>
      <c r="CR189" s="1138"/>
      <c r="CS189" s="1138"/>
      <c r="CT189" s="1138"/>
      <c r="CU189" s="1138"/>
      <c r="CV189" s="1138"/>
      <c r="CW189" s="1138"/>
      <c r="CX189" s="1138"/>
      <c r="CY189" s="1138"/>
      <c r="CZ189" s="1138"/>
      <c r="DA189" s="1138"/>
      <c r="DB189" s="1138"/>
      <c r="DC189" s="1138"/>
      <c r="DD189" s="1138"/>
      <c r="DE189" s="1138"/>
      <c r="DF189" s="1138"/>
      <c r="DG189" s="1138"/>
      <c r="DH189" s="1138"/>
      <c r="DI189" s="1138"/>
      <c r="DJ189" s="1138"/>
      <c r="DK189" s="1138"/>
      <c r="DL189" s="1138"/>
      <c r="DM189" s="1138"/>
      <c r="DN189" s="1138"/>
      <c r="DO189" s="1138"/>
      <c r="DP189" s="1138"/>
      <c r="DQ189" s="1138"/>
      <c r="DR189" s="1138"/>
      <c r="DS189" s="1138"/>
      <c r="DT189" s="1138"/>
      <c r="DU189" s="1138"/>
      <c r="DV189" s="1138"/>
      <c r="DW189" s="1138"/>
      <c r="DX189" s="1138"/>
      <c r="DY189" s="1138"/>
      <c r="DZ189" s="1138"/>
      <c r="EA189" s="1138"/>
      <c r="EB189" s="1138"/>
      <c r="EC189" s="1138"/>
      <c r="ED189" s="1138"/>
      <c r="EE189" s="1138"/>
      <c r="EF189" s="1138"/>
      <c r="EG189" s="1138"/>
      <c r="EH189" s="1138"/>
      <c r="EI189" s="1138"/>
      <c r="EJ189" s="1138"/>
      <c r="EK189" s="1138"/>
      <c r="EL189" s="1138"/>
      <c r="EM189" s="1138"/>
      <c r="EN189" s="1138"/>
      <c r="EO189" s="1138"/>
      <c r="EP189" s="1138"/>
      <c r="EQ189" s="1138"/>
      <c r="ER189" s="1138"/>
      <c r="ES189" s="1138"/>
      <c r="ET189" s="1138"/>
      <c r="EU189" s="1138"/>
      <c r="EV189" s="1138"/>
      <c r="EW189" s="1138"/>
      <c r="EX189" s="1138"/>
      <c r="EY189" s="1138"/>
      <c r="EZ189" s="1138"/>
      <c r="FA189" s="1138"/>
      <c r="FB189" s="1138"/>
      <c r="FC189" s="1138"/>
      <c r="FD189" s="1138"/>
      <c r="FE189" s="1138"/>
      <c r="FF189" s="1138"/>
      <c r="FG189" s="1138"/>
      <c r="FH189" s="1138"/>
      <c r="FI189" s="1138"/>
      <c r="FJ189" s="1138"/>
      <c r="FK189" s="1138"/>
      <c r="FL189" s="1138"/>
      <c r="FM189" s="1138"/>
      <c r="FN189" s="1138"/>
      <c r="FO189" s="1138"/>
      <c r="FP189" s="1138"/>
      <c r="FQ189" s="1138"/>
      <c r="FR189" s="1138"/>
      <c r="FS189" s="1138"/>
      <c r="FT189" s="1138"/>
      <c r="FU189" s="1138"/>
      <c r="FV189" s="1138"/>
      <c r="FW189" s="1138"/>
      <c r="FX189" s="1138"/>
      <c r="FY189" s="1138"/>
      <c r="FZ189" s="1138"/>
      <c r="GA189" s="1138"/>
      <c r="GB189" s="1138"/>
      <c r="GC189" s="1138"/>
      <c r="GD189" s="1138"/>
      <c r="GE189" s="1138"/>
      <c r="GF189" s="1138"/>
      <c r="GG189" s="1138"/>
      <c r="GH189" s="1138"/>
      <c r="GI189" s="1138"/>
      <c r="GJ189" s="1138"/>
      <c r="GK189" s="1138"/>
      <c r="GL189" s="1138"/>
      <c r="GM189" s="1138"/>
      <c r="GN189" s="1138"/>
      <c r="GO189" s="1138"/>
      <c r="GP189" s="1138"/>
      <c r="GQ189" s="1138"/>
      <c r="GR189" s="1138"/>
      <c r="GS189" s="1138"/>
      <c r="GT189" s="1138"/>
      <c r="GU189" s="1138"/>
      <c r="GV189" s="1138"/>
      <c r="GW189" s="1138"/>
      <c r="GX189" s="1138"/>
      <c r="GY189" s="1138"/>
      <c r="GZ189" s="1138"/>
      <c r="HA189" s="1138"/>
      <c r="HB189" s="1138"/>
      <c r="HC189" s="1138"/>
      <c r="HD189" s="1138"/>
      <c r="HE189" s="1138"/>
      <c r="HF189" s="1138"/>
      <c r="HG189" s="1138"/>
      <c r="HH189" s="1138"/>
      <c r="HI189" s="1138"/>
      <c r="HJ189" s="1138"/>
      <c r="HK189" s="1138"/>
      <c r="HL189" s="1138"/>
      <c r="HM189" s="1138"/>
      <c r="HN189" s="1138"/>
      <c r="HO189" s="1138"/>
      <c r="HP189" s="1138"/>
      <c r="HQ189" s="1138"/>
      <c r="HR189" s="1138"/>
      <c r="HS189" s="1138"/>
      <c r="HT189" s="1138"/>
      <c r="HU189" s="1138"/>
      <c r="HV189" s="1138"/>
      <c r="HW189" s="1138"/>
      <c r="HX189" s="1138"/>
      <c r="HY189" s="1138"/>
      <c r="HZ189" s="1138"/>
      <c r="IA189" s="1138"/>
      <c r="IB189" s="1138"/>
      <c r="IC189" s="1138"/>
      <c r="ID189" s="1138"/>
      <c r="IE189" s="1138"/>
      <c r="IF189" s="1138"/>
      <c r="IG189" s="1138"/>
      <c r="IH189" s="1138"/>
      <c r="II189" s="1138"/>
      <c r="IJ189" s="1138"/>
      <c r="IK189" s="1138"/>
      <c r="IL189" s="1138"/>
      <c r="IM189" s="1138"/>
      <c r="IN189" s="1138"/>
      <c r="IO189" s="1138"/>
      <c r="IP189" s="1138"/>
      <c r="IQ189" s="1138"/>
      <c r="IR189" s="1138"/>
      <c r="IS189" s="1138"/>
      <c r="IT189" s="1138"/>
      <c r="IU189" s="1138"/>
      <c r="IV189" s="1138"/>
    </row>
    <row r="190" spans="1:256" ht="15.75">
      <c r="A190" s="1506" t="s">
        <v>325</v>
      </c>
      <c r="B190" s="1138"/>
      <c r="C190" s="664"/>
      <c r="D190" s="1138"/>
      <c r="E190" s="1138"/>
      <c r="F190" s="1138"/>
      <c r="G190" s="1138"/>
      <c r="H190" s="1138"/>
      <c r="I190" s="1138"/>
      <c r="J190" s="1138"/>
      <c r="K190" s="1138"/>
      <c r="L190" s="1138"/>
      <c r="M190" s="1138"/>
      <c r="N190" s="1138"/>
      <c r="O190" s="1138"/>
      <c r="P190" s="1138"/>
      <c r="Q190" s="1138"/>
      <c r="R190" s="1138"/>
      <c r="S190" s="1138"/>
      <c r="T190" s="1138"/>
      <c r="U190" s="1138"/>
      <c r="V190" s="1138"/>
      <c r="W190" s="1138"/>
      <c r="X190" s="1138"/>
      <c r="Y190" s="1138"/>
      <c r="Z190" s="1138"/>
      <c r="AA190" s="1138"/>
      <c r="AB190" s="1138"/>
      <c r="AC190" s="1138"/>
      <c r="AD190" s="1138"/>
      <c r="AE190" s="1138"/>
      <c r="AF190" s="1138"/>
      <c r="AG190" s="1138"/>
      <c r="AH190" s="1138"/>
      <c r="AI190" s="1138"/>
      <c r="AJ190" s="1138"/>
      <c r="AK190" s="1138"/>
      <c r="AL190" s="1138"/>
      <c r="AM190" s="1138"/>
      <c r="AN190" s="1138"/>
      <c r="AO190" s="1138"/>
      <c r="AP190" s="1138"/>
      <c r="AQ190" s="1138"/>
      <c r="AR190" s="1138"/>
      <c r="AS190" s="1138"/>
      <c r="AT190" s="1138"/>
      <c r="AU190" s="1138"/>
      <c r="AV190" s="1138"/>
      <c r="AW190" s="1138"/>
      <c r="AX190" s="1138"/>
      <c r="AY190" s="1138"/>
      <c r="AZ190" s="1138"/>
      <c r="BA190" s="1138"/>
      <c r="BB190" s="1138"/>
      <c r="BC190" s="1138"/>
      <c r="BD190" s="1138"/>
      <c r="BE190" s="1138"/>
      <c r="BF190" s="1138"/>
      <c r="BG190" s="1138"/>
      <c r="BH190" s="1138"/>
      <c r="BI190" s="1138"/>
      <c r="BJ190" s="1138"/>
      <c r="BK190" s="1138"/>
      <c r="BL190" s="1138"/>
      <c r="BM190" s="1138"/>
      <c r="BN190" s="1138"/>
      <c r="BO190" s="1138"/>
      <c r="BP190" s="1138"/>
      <c r="BQ190" s="1138"/>
      <c r="BR190" s="1138"/>
      <c r="BS190" s="1138"/>
      <c r="BT190" s="1138"/>
      <c r="BU190" s="1138"/>
      <c r="BV190" s="1138"/>
      <c r="BW190" s="1138"/>
      <c r="BX190" s="1138"/>
      <c r="BY190" s="1138"/>
      <c r="BZ190" s="1138"/>
      <c r="CA190" s="1138"/>
      <c r="CB190" s="1138"/>
      <c r="CC190" s="1138"/>
      <c r="CD190" s="1138"/>
      <c r="CE190" s="1138"/>
      <c r="CF190" s="1138"/>
      <c r="CG190" s="1138"/>
      <c r="CH190" s="1138"/>
      <c r="CI190" s="1138"/>
      <c r="CJ190" s="1138"/>
      <c r="CK190" s="1138"/>
      <c r="CL190" s="1138"/>
      <c r="CM190" s="1138"/>
      <c r="CN190" s="1138"/>
      <c r="CO190" s="1138"/>
      <c r="CP190" s="1138"/>
      <c r="CQ190" s="1138"/>
      <c r="CR190" s="1138"/>
      <c r="CS190" s="1138"/>
      <c r="CT190" s="1138"/>
      <c r="CU190" s="1138"/>
      <c r="CV190" s="1138"/>
      <c r="CW190" s="1138"/>
      <c r="CX190" s="1138"/>
      <c r="CY190" s="1138"/>
      <c r="CZ190" s="1138"/>
      <c r="DA190" s="1138"/>
      <c r="DB190" s="1138"/>
      <c r="DC190" s="1138"/>
      <c r="DD190" s="1138"/>
      <c r="DE190" s="1138"/>
      <c r="DF190" s="1138"/>
      <c r="DG190" s="1138"/>
      <c r="DH190" s="1138"/>
      <c r="DI190" s="1138"/>
      <c r="DJ190" s="1138"/>
      <c r="DK190" s="1138"/>
      <c r="DL190" s="1138"/>
      <c r="DM190" s="1138"/>
      <c r="DN190" s="1138"/>
      <c r="DO190" s="1138"/>
      <c r="DP190" s="1138"/>
      <c r="DQ190" s="1138"/>
      <c r="DR190" s="1138"/>
      <c r="DS190" s="1138"/>
      <c r="DT190" s="1138"/>
      <c r="DU190" s="1138"/>
      <c r="DV190" s="1138"/>
      <c r="DW190" s="1138"/>
      <c r="DX190" s="1138"/>
      <c r="DY190" s="1138"/>
      <c r="DZ190" s="1138"/>
      <c r="EA190" s="1138"/>
      <c r="EB190" s="1138"/>
      <c r="EC190" s="1138"/>
      <c r="ED190" s="1138"/>
      <c r="EE190" s="1138"/>
      <c r="EF190" s="1138"/>
      <c r="EG190" s="1138"/>
      <c r="EH190" s="1138"/>
      <c r="EI190" s="1138"/>
      <c r="EJ190" s="1138"/>
      <c r="EK190" s="1138"/>
      <c r="EL190" s="1138"/>
      <c r="EM190" s="1138"/>
      <c r="EN190" s="1138"/>
      <c r="EO190" s="1138"/>
      <c r="EP190" s="1138"/>
      <c r="EQ190" s="1138"/>
      <c r="ER190" s="1138"/>
      <c r="ES190" s="1138"/>
      <c r="ET190" s="1138"/>
      <c r="EU190" s="1138"/>
      <c r="EV190" s="1138"/>
      <c r="EW190" s="1138"/>
      <c r="EX190" s="1138"/>
      <c r="EY190" s="1138"/>
      <c r="EZ190" s="1138"/>
      <c r="FA190" s="1138"/>
      <c r="FB190" s="1138"/>
      <c r="FC190" s="1138"/>
      <c r="FD190" s="1138"/>
      <c r="FE190" s="1138"/>
      <c r="FF190" s="1138"/>
      <c r="FG190" s="1138"/>
      <c r="FH190" s="1138"/>
      <c r="FI190" s="1138"/>
      <c r="FJ190" s="1138"/>
      <c r="FK190" s="1138"/>
      <c r="FL190" s="1138"/>
      <c r="FM190" s="1138"/>
      <c r="FN190" s="1138"/>
      <c r="FO190" s="1138"/>
      <c r="FP190" s="1138"/>
      <c r="FQ190" s="1138"/>
      <c r="FR190" s="1138"/>
      <c r="FS190" s="1138"/>
      <c r="FT190" s="1138"/>
      <c r="FU190" s="1138"/>
      <c r="FV190" s="1138"/>
      <c r="FW190" s="1138"/>
      <c r="FX190" s="1138"/>
      <c r="FY190" s="1138"/>
      <c r="FZ190" s="1138"/>
      <c r="GA190" s="1138"/>
      <c r="GB190" s="1138"/>
      <c r="GC190" s="1138"/>
      <c r="GD190" s="1138"/>
      <c r="GE190" s="1138"/>
      <c r="GF190" s="1138"/>
      <c r="GG190" s="1138"/>
      <c r="GH190" s="1138"/>
      <c r="GI190" s="1138"/>
      <c r="GJ190" s="1138"/>
      <c r="GK190" s="1138"/>
      <c r="GL190" s="1138"/>
      <c r="GM190" s="1138"/>
      <c r="GN190" s="1138"/>
      <c r="GO190" s="1138"/>
      <c r="GP190" s="1138"/>
      <c r="GQ190" s="1138"/>
      <c r="GR190" s="1138"/>
      <c r="GS190" s="1138"/>
      <c r="GT190" s="1138"/>
      <c r="GU190" s="1138"/>
      <c r="GV190" s="1138"/>
      <c r="GW190" s="1138"/>
      <c r="GX190" s="1138"/>
      <c r="GY190" s="1138"/>
      <c r="GZ190" s="1138"/>
      <c r="HA190" s="1138"/>
      <c r="HB190" s="1138"/>
      <c r="HC190" s="1138"/>
      <c r="HD190" s="1138"/>
      <c r="HE190" s="1138"/>
      <c r="HF190" s="1138"/>
      <c r="HG190" s="1138"/>
      <c r="HH190" s="1138"/>
      <c r="HI190" s="1138"/>
      <c r="HJ190" s="1138"/>
      <c r="HK190" s="1138"/>
      <c r="HL190" s="1138"/>
      <c r="HM190" s="1138"/>
      <c r="HN190" s="1138"/>
      <c r="HO190" s="1138"/>
      <c r="HP190" s="1138"/>
      <c r="HQ190" s="1138"/>
      <c r="HR190" s="1138"/>
      <c r="HS190" s="1138"/>
      <c r="HT190" s="1138"/>
      <c r="HU190" s="1138"/>
      <c r="HV190" s="1138"/>
      <c r="HW190" s="1138"/>
      <c r="HX190" s="1138"/>
      <c r="HY190" s="1138"/>
      <c r="HZ190" s="1138"/>
      <c r="IA190" s="1138"/>
      <c r="IB190" s="1138"/>
      <c r="IC190" s="1138"/>
      <c r="ID190" s="1138"/>
      <c r="IE190" s="1138"/>
      <c r="IF190" s="1138"/>
      <c r="IG190" s="1138"/>
      <c r="IH190" s="1138"/>
      <c r="II190" s="1138"/>
      <c r="IJ190" s="1138"/>
      <c r="IK190" s="1138"/>
      <c r="IL190" s="1138"/>
      <c r="IM190" s="1138"/>
      <c r="IN190" s="1138"/>
      <c r="IO190" s="1138"/>
      <c r="IP190" s="1138"/>
      <c r="IQ190" s="1138"/>
      <c r="IR190" s="1138"/>
      <c r="IS190" s="1138"/>
      <c r="IT190" s="1138"/>
      <c r="IU190" s="1138"/>
      <c r="IV190" s="1138"/>
    </row>
    <row r="191" spans="1:256">
      <c r="A191" s="1138" t="s">
        <v>326</v>
      </c>
      <c r="B191" s="1138" t="s">
        <v>327</v>
      </c>
      <c r="C191" s="664">
        <f>'7277'!D331</f>
        <v>863914487</v>
      </c>
      <c r="D191" s="664"/>
      <c r="E191" s="1138"/>
      <c r="F191" s="1138"/>
      <c r="G191" s="1138"/>
      <c r="H191" s="1138"/>
      <c r="I191" s="1138"/>
      <c r="J191" s="1138"/>
      <c r="K191" s="1138"/>
      <c r="L191" s="1138"/>
      <c r="M191" s="1138"/>
      <c r="N191" s="1138"/>
      <c r="O191" s="1138"/>
      <c r="P191" s="1138"/>
      <c r="Q191" s="1138"/>
      <c r="R191" s="1138"/>
      <c r="S191" s="1138"/>
      <c r="T191" s="1138"/>
      <c r="U191" s="1138"/>
      <c r="V191" s="1138"/>
      <c r="W191" s="1138"/>
      <c r="X191" s="1138"/>
      <c r="Y191" s="1138"/>
      <c r="Z191" s="1138"/>
      <c r="AA191" s="1138"/>
      <c r="AB191" s="1138"/>
      <c r="AC191" s="1138"/>
      <c r="AD191" s="1138"/>
      <c r="AE191" s="1138"/>
      <c r="AF191" s="1138"/>
      <c r="AG191" s="1138"/>
      <c r="AH191" s="1138"/>
      <c r="AI191" s="1138"/>
      <c r="AJ191" s="1138"/>
      <c r="AK191" s="1138"/>
      <c r="AL191" s="1138"/>
      <c r="AM191" s="1138"/>
      <c r="AN191" s="1138"/>
      <c r="AO191" s="1138"/>
      <c r="AP191" s="1138"/>
      <c r="AQ191" s="1138"/>
      <c r="AR191" s="1138"/>
      <c r="AS191" s="1138"/>
      <c r="AT191" s="1138"/>
      <c r="AU191" s="1138"/>
      <c r="AV191" s="1138"/>
      <c r="AW191" s="1138"/>
      <c r="AX191" s="1138"/>
      <c r="AY191" s="1138"/>
      <c r="AZ191" s="1138"/>
      <c r="BA191" s="1138"/>
      <c r="BB191" s="1138"/>
      <c r="BC191" s="1138"/>
      <c r="BD191" s="1138"/>
      <c r="BE191" s="1138"/>
      <c r="BF191" s="1138"/>
      <c r="BG191" s="1138"/>
      <c r="BH191" s="1138"/>
      <c r="BI191" s="1138"/>
      <c r="BJ191" s="1138"/>
      <c r="BK191" s="1138"/>
      <c r="BL191" s="1138"/>
      <c r="BM191" s="1138"/>
      <c r="BN191" s="1138"/>
      <c r="BO191" s="1138"/>
      <c r="BP191" s="1138"/>
      <c r="BQ191" s="1138"/>
      <c r="BR191" s="1138"/>
      <c r="BS191" s="1138"/>
      <c r="BT191" s="1138"/>
      <c r="BU191" s="1138"/>
      <c r="BV191" s="1138"/>
      <c r="BW191" s="1138"/>
      <c r="BX191" s="1138"/>
      <c r="BY191" s="1138"/>
      <c r="BZ191" s="1138"/>
      <c r="CA191" s="1138"/>
      <c r="CB191" s="1138"/>
      <c r="CC191" s="1138"/>
      <c r="CD191" s="1138"/>
      <c r="CE191" s="1138"/>
      <c r="CF191" s="1138"/>
      <c r="CG191" s="1138"/>
      <c r="CH191" s="1138"/>
      <c r="CI191" s="1138"/>
      <c r="CJ191" s="1138"/>
      <c r="CK191" s="1138"/>
      <c r="CL191" s="1138"/>
      <c r="CM191" s="1138"/>
      <c r="CN191" s="1138"/>
      <c r="CO191" s="1138"/>
      <c r="CP191" s="1138"/>
      <c r="CQ191" s="1138"/>
      <c r="CR191" s="1138"/>
      <c r="CS191" s="1138"/>
      <c r="CT191" s="1138"/>
      <c r="CU191" s="1138"/>
      <c r="CV191" s="1138"/>
      <c r="CW191" s="1138"/>
      <c r="CX191" s="1138"/>
      <c r="CY191" s="1138"/>
      <c r="CZ191" s="1138"/>
      <c r="DA191" s="1138"/>
      <c r="DB191" s="1138"/>
      <c r="DC191" s="1138"/>
      <c r="DD191" s="1138"/>
      <c r="DE191" s="1138"/>
      <c r="DF191" s="1138"/>
      <c r="DG191" s="1138"/>
      <c r="DH191" s="1138"/>
      <c r="DI191" s="1138"/>
      <c r="DJ191" s="1138"/>
      <c r="DK191" s="1138"/>
      <c r="DL191" s="1138"/>
      <c r="DM191" s="1138"/>
      <c r="DN191" s="1138"/>
      <c r="DO191" s="1138"/>
      <c r="DP191" s="1138"/>
      <c r="DQ191" s="1138"/>
      <c r="DR191" s="1138"/>
      <c r="DS191" s="1138"/>
      <c r="DT191" s="1138"/>
      <c r="DU191" s="1138"/>
      <c r="DV191" s="1138"/>
      <c r="DW191" s="1138"/>
      <c r="DX191" s="1138"/>
      <c r="DY191" s="1138"/>
      <c r="DZ191" s="1138"/>
      <c r="EA191" s="1138"/>
      <c r="EB191" s="1138"/>
      <c r="EC191" s="1138"/>
      <c r="ED191" s="1138"/>
      <c r="EE191" s="1138"/>
      <c r="EF191" s="1138"/>
      <c r="EG191" s="1138"/>
      <c r="EH191" s="1138"/>
      <c r="EI191" s="1138"/>
      <c r="EJ191" s="1138"/>
      <c r="EK191" s="1138"/>
      <c r="EL191" s="1138"/>
      <c r="EM191" s="1138"/>
      <c r="EN191" s="1138"/>
      <c r="EO191" s="1138"/>
      <c r="EP191" s="1138"/>
      <c r="EQ191" s="1138"/>
      <c r="ER191" s="1138"/>
      <c r="ES191" s="1138"/>
      <c r="ET191" s="1138"/>
      <c r="EU191" s="1138"/>
      <c r="EV191" s="1138"/>
      <c r="EW191" s="1138"/>
      <c r="EX191" s="1138"/>
      <c r="EY191" s="1138"/>
      <c r="EZ191" s="1138"/>
      <c r="FA191" s="1138"/>
      <c r="FB191" s="1138"/>
      <c r="FC191" s="1138"/>
      <c r="FD191" s="1138"/>
      <c r="FE191" s="1138"/>
      <c r="FF191" s="1138"/>
      <c r="FG191" s="1138"/>
      <c r="FH191" s="1138"/>
      <c r="FI191" s="1138"/>
      <c r="FJ191" s="1138"/>
      <c r="FK191" s="1138"/>
      <c r="FL191" s="1138"/>
      <c r="FM191" s="1138"/>
      <c r="FN191" s="1138"/>
      <c r="FO191" s="1138"/>
      <c r="FP191" s="1138"/>
      <c r="FQ191" s="1138"/>
      <c r="FR191" s="1138"/>
      <c r="FS191" s="1138"/>
      <c r="FT191" s="1138"/>
      <c r="FU191" s="1138"/>
      <c r="FV191" s="1138"/>
      <c r="FW191" s="1138"/>
      <c r="FX191" s="1138"/>
      <c r="FY191" s="1138"/>
      <c r="FZ191" s="1138"/>
      <c r="GA191" s="1138"/>
      <c r="GB191" s="1138"/>
      <c r="GC191" s="1138"/>
      <c r="GD191" s="1138"/>
      <c r="GE191" s="1138"/>
      <c r="GF191" s="1138"/>
      <c r="GG191" s="1138"/>
      <c r="GH191" s="1138"/>
      <c r="GI191" s="1138"/>
      <c r="GJ191" s="1138"/>
      <c r="GK191" s="1138"/>
      <c r="GL191" s="1138"/>
      <c r="GM191" s="1138"/>
      <c r="GN191" s="1138"/>
      <c r="GO191" s="1138"/>
      <c r="GP191" s="1138"/>
      <c r="GQ191" s="1138"/>
      <c r="GR191" s="1138"/>
      <c r="GS191" s="1138"/>
      <c r="GT191" s="1138"/>
      <c r="GU191" s="1138"/>
      <c r="GV191" s="1138"/>
      <c r="GW191" s="1138"/>
      <c r="GX191" s="1138"/>
      <c r="GY191" s="1138"/>
      <c r="GZ191" s="1138"/>
      <c r="HA191" s="1138"/>
      <c r="HB191" s="1138"/>
      <c r="HC191" s="1138"/>
      <c r="HD191" s="1138"/>
      <c r="HE191" s="1138"/>
      <c r="HF191" s="1138"/>
      <c r="HG191" s="1138"/>
      <c r="HH191" s="1138"/>
      <c r="HI191" s="1138"/>
      <c r="HJ191" s="1138"/>
      <c r="HK191" s="1138"/>
      <c r="HL191" s="1138"/>
      <c r="HM191" s="1138"/>
      <c r="HN191" s="1138"/>
      <c r="HO191" s="1138"/>
      <c r="HP191" s="1138"/>
      <c r="HQ191" s="1138"/>
      <c r="HR191" s="1138"/>
      <c r="HS191" s="1138"/>
      <c r="HT191" s="1138"/>
      <c r="HU191" s="1138"/>
      <c r="HV191" s="1138"/>
      <c r="HW191" s="1138"/>
      <c r="HX191" s="1138"/>
      <c r="HY191" s="1138"/>
      <c r="HZ191" s="1138"/>
      <c r="IA191" s="1138"/>
      <c r="IB191" s="1138"/>
      <c r="IC191" s="1138"/>
      <c r="ID191" s="1138"/>
      <c r="IE191" s="1138"/>
      <c r="IF191" s="1138"/>
      <c r="IG191" s="1138"/>
      <c r="IH191" s="1138"/>
      <c r="II191" s="1138"/>
      <c r="IJ191" s="1138"/>
      <c r="IK191" s="1138"/>
      <c r="IL191" s="1138"/>
      <c r="IM191" s="1138"/>
      <c r="IN191" s="1138"/>
      <c r="IO191" s="1138"/>
      <c r="IP191" s="1138"/>
      <c r="IQ191" s="1138"/>
      <c r="IR191" s="1138"/>
      <c r="IS191" s="1138"/>
      <c r="IT191" s="1138"/>
      <c r="IU191" s="1138"/>
      <c r="IV191" s="1138"/>
    </row>
    <row r="192" spans="1:256">
      <c r="A192" s="1138" t="s">
        <v>328</v>
      </c>
      <c r="B192" s="1138" t="s">
        <v>803</v>
      </c>
      <c r="C192" s="664">
        <f>C181</f>
        <v>0</v>
      </c>
      <c r="D192" s="664"/>
      <c r="E192" s="1138"/>
      <c r="F192" s="1138"/>
      <c r="G192" s="1138"/>
      <c r="H192" s="1138"/>
      <c r="I192" s="1138"/>
      <c r="J192" s="1138"/>
      <c r="K192" s="1138"/>
      <c r="L192" s="1138"/>
      <c r="M192" s="1138"/>
      <c r="N192" s="1138"/>
      <c r="O192" s="1138"/>
      <c r="P192" s="1138"/>
      <c r="Q192" s="1138"/>
      <c r="R192" s="1138"/>
      <c r="S192" s="1138"/>
      <c r="T192" s="1138"/>
      <c r="U192" s="1138"/>
      <c r="V192" s="1138"/>
      <c r="W192" s="1138"/>
      <c r="X192" s="1138"/>
      <c r="Y192" s="1138"/>
      <c r="Z192" s="1138"/>
      <c r="AA192" s="1138"/>
      <c r="AB192" s="1138"/>
      <c r="AC192" s="1138"/>
      <c r="AD192" s="1138"/>
      <c r="AE192" s="1138"/>
      <c r="AF192" s="1138"/>
      <c r="AG192" s="1138"/>
      <c r="AH192" s="1138"/>
      <c r="AI192" s="1138"/>
      <c r="AJ192" s="1138"/>
      <c r="AK192" s="1138"/>
      <c r="AL192" s="1138"/>
      <c r="AM192" s="1138"/>
      <c r="AN192" s="1138"/>
      <c r="AO192" s="1138"/>
      <c r="AP192" s="1138"/>
      <c r="AQ192" s="1138"/>
      <c r="AR192" s="1138"/>
      <c r="AS192" s="1138"/>
      <c r="AT192" s="1138"/>
      <c r="AU192" s="1138"/>
      <c r="AV192" s="1138"/>
      <c r="AW192" s="1138"/>
      <c r="AX192" s="1138"/>
      <c r="AY192" s="1138"/>
      <c r="AZ192" s="1138"/>
      <c r="BA192" s="1138"/>
      <c r="BB192" s="1138"/>
      <c r="BC192" s="1138"/>
      <c r="BD192" s="1138"/>
      <c r="BE192" s="1138"/>
      <c r="BF192" s="1138"/>
      <c r="BG192" s="1138"/>
      <c r="BH192" s="1138"/>
      <c r="BI192" s="1138"/>
      <c r="BJ192" s="1138"/>
      <c r="BK192" s="1138"/>
      <c r="BL192" s="1138"/>
      <c r="BM192" s="1138"/>
      <c r="BN192" s="1138"/>
      <c r="BO192" s="1138"/>
      <c r="BP192" s="1138"/>
      <c r="BQ192" s="1138"/>
      <c r="BR192" s="1138"/>
      <c r="BS192" s="1138"/>
      <c r="BT192" s="1138"/>
      <c r="BU192" s="1138"/>
      <c r="BV192" s="1138"/>
      <c r="BW192" s="1138"/>
      <c r="BX192" s="1138"/>
      <c r="BY192" s="1138"/>
      <c r="BZ192" s="1138"/>
      <c r="CA192" s="1138"/>
      <c r="CB192" s="1138"/>
      <c r="CC192" s="1138"/>
      <c r="CD192" s="1138"/>
      <c r="CE192" s="1138"/>
      <c r="CF192" s="1138"/>
      <c r="CG192" s="1138"/>
      <c r="CH192" s="1138"/>
      <c r="CI192" s="1138"/>
      <c r="CJ192" s="1138"/>
      <c r="CK192" s="1138"/>
      <c r="CL192" s="1138"/>
      <c r="CM192" s="1138"/>
      <c r="CN192" s="1138"/>
      <c r="CO192" s="1138"/>
      <c r="CP192" s="1138"/>
      <c r="CQ192" s="1138"/>
      <c r="CR192" s="1138"/>
      <c r="CS192" s="1138"/>
      <c r="CT192" s="1138"/>
      <c r="CU192" s="1138"/>
      <c r="CV192" s="1138"/>
      <c r="CW192" s="1138"/>
      <c r="CX192" s="1138"/>
      <c r="CY192" s="1138"/>
      <c r="CZ192" s="1138"/>
      <c r="DA192" s="1138"/>
      <c r="DB192" s="1138"/>
      <c r="DC192" s="1138"/>
      <c r="DD192" s="1138"/>
      <c r="DE192" s="1138"/>
      <c r="DF192" s="1138"/>
      <c r="DG192" s="1138"/>
      <c r="DH192" s="1138"/>
      <c r="DI192" s="1138"/>
      <c r="DJ192" s="1138"/>
      <c r="DK192" s="1138"/>
      <c r="DL192" s="1138"/>
      <c r="DM192" s="1138"/>
      <c r="DN192" s="1138"/>
      <c r="DO192" s="1138"/>
      <c r="DP192" s="1138"/>
      <c r="DQ192" s="1138"/>
      <c r="DR192" s="1138"/>
      <c r="DS192" s="1138"/>
      <c r="DT192" s="1138"/>
      <c r="DU192" s="1138"/>
      <c r="DV192" s="1138"/>
      <c r="DW192" s="1138"/>
      <c r="DX192" s="1138"/>
      <c r="DY192" s="1138"/>
      <c r="DZ192" s="1138"/>
      <c r="EA192" s="1138"/>
      <c r="EB192" s="1138"/>
      <c r="EC192" s="1138"/>
      <c r="ED192" s="1138"/>
      <c r="EE192" s="1138"/>
      <c r="EF192" s="1138"/>
      <c r="EG192" s="1138"/>
      <c r="EH192" s="1138"/>
      <c r="EI192" s="1138"/>
      <c r="EJ192" s="1138"/>
      <c r="EK192" s="1138"/>
      <c r="EL192" s="1138"/>
      <c r="EM192" s="1138"/>
      <c r="EN192" s="1138"/>
      <c r="EO192" s="1138"/>
      <c r="EP192" s="1138"/>
      <c r="EQ192" s="1138"/>
      <c r="ER192" s="1138"/>
      <c r="ES192" s="1138"/>
      <c r="ET192" s="1138"/>
      <c r="EU192" s="1138"/>
      <c r="EV192" s="1138"/>
      <c r="EW192" s="1138"/>
      <c r="EX192" s="1138"/>
      <c r="EY192" s="1138"/>
      <c r="EZ192" s="1138"/>
      <c r="FA192" s="1138"/>
      <c r="FB192" s="1138"/>
      <c r="FC192" s="1138"/>
      <c r="FD192" s="1138"/>
      <c r="FE192" s="1138"/>
      <c r="FF192" s="1138"/>
      <c r="FG192" s="1138"/>
      <c r="FH192" s="1138"/>
      <c r="FI192" s="1138"/>
      <c r="FJ192" s="1138"/>
      <c r="FK192" s="1138"/>
      <c r="FL192" s="1138"/>
      <c r="FM192" s="1138"/>
      <c r="FN192" s="1138"/>
      <c r="FO192" s="1138"/>
      <c r="FP192" s="1138"/>
      <c r="FQ192" s="1138"/>
      <c r="FR192" s="1138"/>
      <c r="FS192" s="1138"/>
      <c r="FT192" s="1138"/>
      <c r="FU192" s="1138"/>
      <c r="FV192" s="1138"/>
      <c r="FW192" s="1138"/>
      <c r="FX192" s="1138"/>
      <c r="FY192" s="1138"/>
      <c r="FZ192" s="1138"/>
      <c r="GA192" s="1138"/>
      <c r="GB192" s="1138"/>
      <c r="GC192" s="1138"/>
      <c r="GD192" s="1138"/>
      <c r="GE192" s="1138"/>
      <c r="GF192" s="1138"/>
      <c r="GG192" s="1138"/>
      <c r="GH192" s="1138"/>
      <c r="GI192" s="1138"/>
      <c r="GJ192" s="1138"/>
      <c r="GK192" s="1138"/>
      <c r="GL192" s="1138"/>
      <c r="GM192" s="1138"/>
      <c r="GN192" s="1138"/>
      <c r="GO192" s="1138"/>
      <c r="GP192" s="1138"/>
      <c r="GQ192" s="1138"/>
      <c r="GR192" s="1138"/>
      <c r="GS192" s="1138"/>
      <c r="GT192" s="1138"/>
      <c r="GU192" s="1138"/>
      <c r="GV192" s="1138"/>
      <c r="GW192" s="1138"/>
      <c r="GX192" s="1138"/>
      <c r="GY192" s="1138"/>
      <c r="GZ192" s="1138"/>
      <c r="HA192" s="1138"/>
      <c r="HB192" s="1138"/>
      <c r="HC192" s="1138"/>
      <c r="HD192" s="1138"/>
      <c r="HE192" s="1138"/>
      <c r="HF192" s="1138"/>
      <c r="HG192" s="1138"/>
      <c r="HH192" s="1138"/>
      <c r="HI192" s="1138"/>
      <c r="HJ192" s="1138"/>
      <c r="HK192" s="1138"/>
      <c r="HL192" s="1138"/>
      <c r="HM192" s="1138"/>
      <c r="HN192" s="1138"/>
      <c r="HO192" s="1138"/>
      <c r="HP192" s="1138"/>
      <c r="HQ192" s="1138"/>
      <c r="HR192" s="1138"/>
      <c r="HS192" s="1138"/>
      <c r="HT192" s="1138"/>
      <c r="HU192" s="1138"/>
      <c r="HV192" s="1138"/>
      <c r="HW192" s="1138"/>
      <c r="HX192" s="1138"/>
      <c r="HY192" s="1138"/>
      <c r="HZ192" s="1138"/>
      <c r="IA192" s="1138"/>
      <c r="IB192" s="1138"/>
      <c r="IC192" s="1138"/>
      <c r="ID192" s="1138"/>
      <c r="IE192" s="1138"/>
      <c r="IF192" s="1138"/>
      <c r="IG192" s="1138"/>
      <c r="IH192" s="1138"/>
      <c r="II192" s="1138"/>
      <c r="IJ192" s="1138"/>
      <c r="IK192" s="1138"/>
      <c r="IL192" s="1138"/>
      <c r="IM192" s="1138"/>
      <c r="IN192" s="1138"/>
      <c r="IO192" s="1138"/>
      <c r="IP192" s="1138"/>
      <c r="IQ192" s="1138"/>
      <c r="IR192" s="1138"/>
      <c r="IS192" s="1138"/>
      <c r="IT192" s="1138"/>
      <c r="IU192" s="1138"/>
      <c r="IV192" s="1138"/>
    </row>
    <row r="193" spans="1:256">
      <c r="A193" s="1138" t="s">
        <v>329</v>
      </c>
      <c r="B193" s="1138" t="s">
        <v>803</v>
      </c>
      <c r="C193" s="664">
        <f>C188</f>
        <v>1301066286</v>
      </c>
      <c r="D193" s="664"/>
      <c r="E193" s="1138"/>
      <c r="F193" s="1138"/>
      <c r="G193" s="1138"/>
      <c r="H193" s="1138"/>
      <c r="I193" s="1138"/>
      <c r="J193" s="1138"/>
      <c r="K193" s="1138"/>
      <c r="L193" s="1138"/>
      <c r="M193" s="1138"/>
      <c r="N193" s="1138"/>
      <c r="O193" s="1138"/>
      <c r="P193" s="1138"/>
      <c r="Q193" s="1138"/>
      <c r="R193" s="1138"/>
      <c r="S193" s="1138"/>
      <c r="T193" s="1138"/>
      <c r="U193" s="1138"/>
      <c r="V193" s="1138"/>
      <c r="W193" s="1138"/>
      <c r="X193" s="1138"/>
      <c r="Y193" s="1138"/>
      <c r="Z193" s="1138"/>
      <c r="AA193" s="1138"/>
      <c r="AB193" s="1138"/>
      <c r="AC193" s="1138"/>
      <c r="AD193" s="1138"/>
      <c r="AE193" s="1138"/>
      <c r="AF193" s="1138"/>
      <c r="AG193" s="1138"/>
      <c r="AH193" s="1138"/>
      <c r="AI193" s="1138"/>
      <c r="AJ193" s="1138"/>
      <c r="AK193" s="1138"/>
      <c r="AL193" s="1138"/>
      <c r="AM193" s="1138"/>
      <c r="AN193" s="1138"/>
      <c r="AO193" s="1138"/>
      <c r="AP193" s="1138"/>
      <c r="AQ193" s="1138"/>
      <c r="AR193" s="1138"/>
      <c r="AS193" s="1138"/>
      <c r="AT193" s="1138"/>
      <c r="AU193" s="1138"/>
      <c r="AV193" s="1138"/>
      <c r="AW193" s="1138"/>
      <c r="AX193" s="1138"/>
      <c r="AY193" s="1138"/>
      <c r="AZ193" s="1138"/>
      <c r="BA193" s="1138"/>
      <c r="BB193" s="1138"/>
      <c r="BC193" s="1138"/>
      <c r="BD193" s="1138"/>
      <c r="BE193" s="1138"/>
      <c r="BF193" s="1138"/>
      <c r="BG193" s="1138"/>
      <c r="BH193" s="1138"/>
      <c r="BI193" s="1138"/>
      <c r="BJ193" s="1138"/>
      <c r="BK193" s="1138"/>
      <c r="BL193" s="1138"/>
      <c r="BM193" s="1138"/>
      <c r="BN193" s="1138"/>
      <c r="BO193" s="1138"/>
      <c r="BP193" s="1138"/>
      <c r="BQ193" s="1138"/>
      <c r="BR193" s="1138"/>
      <c r="BS193" s="1138"/>
      <c r="BT193" s="1138"/>
      <c r="BU193" s="1138"/>
      <c r="BV193" s="1138"/>
      <c r="BW193" s="1138"/>
      <c r="BX193" s="1138"/>
      <c r="BY193" s="1138"/>
      <c r="BZ193" s="1138"/>
      <c r="CA193" s="1138"/>
      <c r="CB193" s="1138"/>
      <c r="CC193" s="1138"/>
      <c r="CD193" s="1138"/>
      <c r="CE193" s="1138"/>
      <c r="CF193" s="1138"/>
      <c r="CG193" s="1138"/>
      <c r="CH193" s="1138"/>
      <c r="CI193" s="1138"/>
      <c r="CJ193" s="1138"/>
      <c r="CK193" s="1138"/>
      <c r="CL193" s="1138"/>
      <c r="CM193" s="1138"/>
      <c r="CN193" s="1138"/>
      <c r="CO193" s="1138"/>
      <c r="CP193" s="1138"/>
      <c r="CQ193" s="1138"/>
      <c r="CR193" s="1138"/>
      <c r="CS193" s="1138"/>
      <c r="CT193" s="1138"/>
      <c r="CU193" s="1138"/>
      <c r="CV193" s="1138"/>
      <c r="CW193" s="1138"/>
      <c r="CX193" s="1138"/>
      <c r="CY193" s="1138"/>
      <c r="CZ193" s="1138"/>
      <c r="DA193" s="1138"/>
      <c r="DB193" s="1138"/>
      <c r="DC193" s="1138"/>
      <c r="DD193" s="1138"/>
      <c r="DE193" s="1138"/>
      <c r="DF193" s="1138"/>
      <c r="DG193" s="1138"/>
      <c r="DH193" s="1138"/>
      <c r="DI193" s="1138"/>
      <c r="DJ193" s="1138"/>
      <c r="DK193" s="1138"/>
      <c r="DL193" s="1138"/>
      <c r="DM193" s="1138"/>
      <c r="DN193" s="1138"/>
      <c r="DO193" s="1138"/>
      <c r="DP193" s="1138"/>
      <c r="DQ193" s="1138"/>
      <c r="DR193" s="1138"/>
      <c r="DS193" s="1138"/>
      <c r="DT193" s="1138"/>
      <c r="DU193" s="1138"/>
      <c r="DV193" s="1138"/>
      <c r="DW193" s="1138"/>
      <c r="DX193" s="1138"/>
      <c r="DY193" s="1138"/>
      <c r="DZ193" s="1138"/>
      <c r="EA193" s="1138"/>
      <c r="EB193" s="1138"/>
      <c r="EC193" s="1138"/>
      <c r="ED193" s="1138"/>
      <c r="EE193" s="1138"/>
      <c r="EF193" s="1138"/>
      <c r="EG193" s="1138"/>
      <c r="EH193" s="1138"/>
      <c r="EI193" s="1138"/>
      <c r="EJ193" s="1138"/>
      <c r="EK193" s="1138"/>
      <c r="EL193" s="1138"/>
      <c r="EM193" s="1138"/>
      <c r="EN193" s="1138"/>
      <c r="EO193" s="1138"/>
      <c r="EP193" s="1138"/>
      <c r="EQ193" s="1138"/>
      <c r="ER193" s="1138"/>
      <c r="ES193" s="1138"/>
      <c r="ET193" s="1138"/>
      <c r="EU193" s="1138"/>
      <c r="EV193" s="1138"/>
      <c r="EW193" s="1138"/>
      <c r="EX193" s="1138"/>
      <c r="EY193" s="1138"/>
      <c r="EZ193" s="1138"/>
      <c r="FA193" s="1138"/>
      <c r="FB193" s="1138"/>
      <c r="FC193" s="1138"/>
      <c r="FD193" s="1138"/>
      <c r="FE193" s="1138"/>
      <c r="FF193" s="1138"/>
      <c r="FG193" s="1138"/>
      <c r="FH193" s="1138"/>
      <c r="FI193" s="1138"/>
      <c r="FJ193" s="1138"/>
      <c r="FK193" s="1138"/>
      <c r="FL193" s="1138"/>
      <c r="FM193" s="1138"/>
      <c r="FN193" s="1138"/>
      <c r="FO193" s="1138"/>
      <c r="FP193" s="1138"/>
      <c r="FQ193" s="1138"/>
      <c r="FR193" s="1138"/>
      <c r="FS193" s="1138"/>
      <c r="FT193" s="1138"/>
      <c r="FU193" s="1138"/>
      <c r="FV193" s="1138"/>
      <c r="FW193" s="1138"/>
      <c r="FX193" s="1138"/>
      <c r="FY193" s="1138"/>
      <c r="FZ193" s="1138"/>
      <c r="GA193" s="1138"/>
      <c r="GB193" s="1138"/>
      <c r="GC193" s="1138"/>
      <c r="GD193" s="1138"/>
      <c r="GE193" s="1138"/>
      <c r="GF193" s="1138"/>
      <c r="GG193" s="1138"/>
      <c r="GH193" s="1138"/>
      <c r="GI193" s="1138"/>
      <c r="GJ193" s="1138"/>
      <c r="GK193" s="1138"/>
      <c r="GL193" s="1138"/>
      <c r="GM193" s="1138"/>
      <c r="GN193" s="1138"/>
      <c r="GO193" s="1138"/>
      <c r="GP193" s="1138"/>
      <c r="GQ193" s="1138"/>
      <c r="GR193" s="1138"/>
      <c r="GS193" s="1138"/>
      <c r="GT193" s="1138"/>
      <c r="GU193" s="1138"/>
      <c r="GV193" s="1138"/>
      <c r="GW193" s="1138"/>
      <c r="GX193" s="1138"/>
      <c r="GY193" s="1138"/>
      <c r="GZ193" s="1138"/>
      <c r="HA193" s="1138"/>
      <c r="HB193" s="1138"/>
      <c r="HC193" s="1138"/>
      <c r="HD193" s="1138"/>
      <c r="HE193" s="1138"/>
      <c r="HF193" s="1138"/>
      <c r="HG193" s="1138"/>
      <c r="HH193" s="1138"/>
      <c r="HI193" s="1138"/>
      <c r="HJ193" s="1138"/>
      <c r="HK193" s="1138"/>
      <c r="HL193" s="1138"/>
      <c r="HM193" s="1138"/>
      <c r="HN193" s="1138"/>
      <c r="HO193" s="1138"/>
      <c r="HP193" s="1138"/>
      <c r="HQ193" s="1138"/>
      <c r="HR193" s="1138"/>
      <c r="HS193" s="1138"/>
      <c r="HT193" s="1138"/>
      <c r="HU193" s="1138"/>
      <c r="HV193" s="1138"/>
      <c r="HW193" s="1138"/>
      <c r="HX193" s="1138"/>
      <c r="HY193" s="1138"/>
      <c r="HZ193" s="1138"/>
      <c r="IA193" s="1138"/>
      <c r="IB193" s="1138"/>
      <c r="IC193" s="1138"/>
      <c r="ID193" s="1138"/>
      <c r="IE193" s="1138"/>
      <c r="IF193" s="1138"/>
      <c r="IG193" s="1138"/>
      <c r="IH193" s="1138"/>
      <c r="II193" s="1138"/>
      <c r="IJ193" s="1138"/>
      <c r="IK193" s="1138"/>
      <c r="IL193" s="1138"/>
      <c r="IM193" s="1138"/>
      <c r="IN193" s="1138"/>
      <c r="IO193" s="1138"/>
      <c r="IP193" s="1138"/>
      <c r="IQ193" s="1138"/>
      <c r="IR193" s="1138"/>
      <c r="IS193" s="1138"/>
      <c r="IT193" s="1138"/>
      <c r="IU193" s="1138"/>
      <c r="IV193" s="1138"/>
    </row>
    <row r="194" spans="1:256">
      <c r="A194" s="1138" t="s">
        <v>330</v>
      </c>
      <c r="B194" s="1493" t="s">
        <v>2562</v>
      </c>
      <c r="C194" s="1495">
        <f>'95'!D35</f>
        <v>0</v>
      </c>
      <c r="D194" s="664"/>
      <c r="E194" s="1138"/>
      <c r="F194" s="1138"/>
      <c r="G194" s="1138"/>
      <c r="H194" s="1138"/>
      <c r="I194" s="1138"/>
      <c r="J194" s="1138"/>
      <c r="K194" s="1138"/>
      <c r="L194" s="1138"/>
      <c r="M194" s="1138"/>
      <c r="N194" s="1138"/>
      <c r="O194" s="1138"/>
      <c r="P194" s="1138"/>
      <c r="Q194" s="1138"/>
      <c r="R194" s="1138"/>
      <c r="S194" s="1138"/>
      <c r="T194" s="1138"/>
      <c r="U194" s="1138"/>
      <c r="V194" s="1138"/>
      <c r="W194" s="1138"/>
      <c r="X194" s="1138"/>
      <c r="Y194" s="1138"/>
      <c r="Z194" s="1138"/>
      <c r="AA194" s="1138"/>
      <c r="AB194" s="1138"/>
      <c r="AC194" s="1138"/>
      <c r="AD194" s="1138"/>
      <c r="AE194" s="1138"/>
      <c r="AF194" s="1138"/>
      <c r="AG194" s="1138"/>
      <c r="AH194" s="1138"/>
      <c r="AI194" s="1138"/>
      <c r="AJ194" s="1138"/>
      <c r="AK194" s="1138"/>
      <c r="AL194" s="1138"/>
      <c r="AM194" s="1138"/>
      <c r="AN194" s="1138"/>
      <c r="AO194" s="1138"/>
      <c r="AP194" s="1138"/>
      <c r="AQ194" s="1138"/>
      <c r="AR194" s="1138"/>
      <c r="AS194" s="1138"/>
      <c r="AT194" s="1138"/>
      <c r="AU194" s="1138"/>
      <c r="AV194" s="1138"/>
      <c r="AW194" s="1138"/>
      <c r="AX194" s="1138"/>
      <c r="AY194" s="1138"/>
      <c r="AZ194" s="1138"/>
      <c r="BA194" s="1138"/>
      <c r="BB194" s="1138"/>
      <c r="BC194" s="1138"/>
      <c r="BD194" s="1138"/>
      <c r="BE194" s="1138"/>
      <c r="BF194" s="1138"/>
      <c r="BG194" s="1138"/>
      <c r="BH194" s="1138"/>
      <c r="BI194" s="1138"/>
      <c r="BJ194" s="1138"/>
      <c r="BK194" s="1138"/>
      <c r="BL194" s="1138"/>
      <c r="BM194" s="1138"/>
      <c r="BN194" s="1138"/>
      <c r="BO194" s="1138"/>
      <c r="BP194" s="1138"/>
      <c r="BQ194" s="1138"/>
      <c r="BR194" s="1138"/>
      <c r="BS194" s="1138"/>
      <c r="BT194" s="1138"/>
      <c r="BU194" s="1138"/>
      <c r="BV194" s="1138"/>
      <c r="BW194" s="1138"/>
      <c r="BX194" s="1138"/>
      <c r="BY194" s="1138"/>
      <c r="BZ194" s="1138"/>
      <c r="CA194" s="1138"/>
      <c r="CB194" s="1138"/>
      <c r="CC194" s="1138"/>
      <c r="CD194" s="1138"/>
      <c r="CE194" s="1138"/>
      <c r="CF194" s="1138"/>
      <c r="CG194" s="1138"/>
      <c r="CH194" s="1138"/>
      <c r="CI194" s="1138"/>
      <c r="CJ194" s="1138"/>
      <c r="CK194" s="1138"/>
      <c r="CL194" s="1138"/>
      <c r="CM194" s="1138"/>
      <c r="CN194" s="1138"/>
      <c r="CO194" s="1138"/>
      <c r="CP194" s="1138"/>
      <c r="CQ194" s="1138"/>
      <c r="CR194" s="1138"/>
      <c r="CS194" s="1138"/>
      <c r="CT194" s="1138"/>
      <c r="CU194" s="1138"/>
      <c r="CV194" s="1138"/>
      <c r="CW194" s="1138"/>
      <c r="CX194" s="1138"/>
      <c r="CY194" s="1138"/>
      <c r="CZ194" s="1138"/>
      <c r="DA194" s="1138"/>
      <c r="DB194" s="1138"/>
      <c r="DC194" s="1138"/>
      <c r="DD194" s="1138"/>
      <c r="DE194" s="1138"/>
      <c r="DF194" s="1138"/>
      <c r="DG194" s="1138"/>
      <c r="DH194" s="1138"/>
      <c r="DI194" s="1138"/>
      <c r="DJ194" s="1138"/>
      <c r="DK194" s="1138"/>
      <c r="DL194" s="1138"/>
      <c r="DM194" s="1138"/>
      <c r="DN194" s="1138"/>
      <c r="DO194" s="1138"/>
      <c r="DP194" s="1138"/>
      <c r="DQ194" s="1138"/>
      <c r="DR194" s="1138"/>
      <c r="DS194" s="1138"/>
      <c r="DT194" s="1138"/>
      <c r="DU194" s="1138"/>
      <c r="DV194" s="1138"/>
      <c r="DW194" s="1138"/>
      <c r="DX194" s="1138"/>
      <c r="DY194" s="1138"/>
      <c r="DZ194" s="1138"/>
      <c r="EA194" s="1138"/>
      <c r="EB194" s="1138"/>
      <c r="EC194" s="1138"/>
      <c r="ED194" s="1138"/>
      <c r="EE194" s="1138"/>
      <c r="EF194" s="1138"/>
      <c r="EG194" s="1138"/>
      <c r="EH194" s="1138"/>
      <c r="EI194" s="1138"/>
      <c r="EJ194" s="1138"/>
      <c r="EK194" s="1138"/>
      <c r="EL194" s="1138"/>
      <c r="EM194" s="1138"/>
      <c r="EN194" s="1138"/>
      <c r="EO194" s="1138"/>
      <c r="EP194" s="1138"/>
      <c r="EQ194" s="1138"/>
      <c r="ER194" s="1138"/>
      <c r="ES194" s="1138"/>
      <c r="ET194" s="1138"/>
      <c r="EU194" s="1138"/>
      <c r="EV194" s="1138"/>
      <c r="EW194" s="1138"/>
      <c r="EX194" s="1138"/>
      <c r="EY194" s="1138"/>
      <c r="EZ194" s="1138"/>
      <c r="FA194" s="1138"/>
      <c r="FB194" s="1138"/>
      <c r="FC194" s="1138"/>
      <c r="FD194" s="1138"/>
      <c r="FE194" s="1138"/>
      <c r="FF194" s="1138"/>
      <c r="FG194" s="1138"/>
      <c r="FH194" s="1138"/>
      <c r="FI194" s="1138"/>
      <c r="FJ194" s="1138"/>
      <c r="FK194" s="1138"/>
      <c r="FL194" s="1138"/>
      <c r="FM194" s="1138"/>
      <c r="FN194" s="1138"/>
      <c r="FO194" s="1138"/>
      <c r="FP194" s="1138"/>
      <c r="FQ194" s="1138"/>
      <c r="FR194" s="1138"/>
      <c r="FS194" s="1138"/>
      <c r="FT194" s="1138"/>
      <c r="FU194" s="1138"/>
      <c r="FV194" s="1138"/>
      <c r="FW194" s="1138"/>
      <c r="FX194" s="1138"/>
      <c r="FY194" s="1138"/>
      <c r="FZ194" s="1138"/>
      <c r="GA194" s="1138"/>
      <c r="GB194" s="1138"/>
      <c r="GC194" s="1138"/>
      <c r="GD194" s="1138"/>
      <c r="GE194" s="1138"/>
      <c r="GF194" s="1138"/>
      <c r="GG194" s="1138"/>
      <c r="GH194" s="1138"/>
      <c r="GI194" s="1138"/>
      <c r="GJ194" s="1138"/>
      <c r="GK194" s="1138"/>
      <c r="GL194" s="1138"/>
      <c r="GM194" s="1138"/>
      <c r="GN194" s="1138"/>
      <c r="GO194" s="1138"/>
      <c r="GP194" s="1138"/>
      <c r="GQ194" s="1138"/>
      <c r="GR194" s="1138"/>
      <c r="GS194" s="1138"/>
      <c r="GT194" s="1138"/>
      <c r="GU194" s="1138"/>
      <c r="GV194" s="1138"/>
      <c r="GW194" s="1138"/>
      <c r="GX194" s="1138"/>
      <c r="GY194" s="1138"/>
      <c r="GZ194" s="1138"/>
      <c r="HA194" s="1138"/>
      <c r="HB194" s="1138"/>
      <c r="HC194" s="1138"/>
      <c r="HD194" s="1138"/>
      <c r="HE194" s="1138"/>
      <c r="HF194" s="1138"/>
      <c r="HG194" s="1138"/>
      <c r="HH194" s="1138"/>
      <c r="HI194" s="1138"/>
      <c r="HJ194" s="1138"/>
      <c r="HK194" s="1138"/>
      <c r="HL194" s="1138"/>
      <c r="HM194" s="1138"/>
      <c r="HN194" s="1138"/>
      <c r="HO194" s="1138"/>
      <c r="HP194" s="1138"/>
      <c r="HQ194" s="1138"/>
      <c r="HR194" s="1138"/>
      <c r="HS194" s="1138"/>
      <c r="HT194" s="1138"/>
      <c r="HU194" s="1138"/>
      <c r="HV194" s="1138"/>
      <c r="HW194" s="1138"/>
      <c r="HX194" s="1138"/>
      <c r="HY194" s="1138"/>
      <c r="HZ194" s="1138"/>
      <c r="IA194" s="1138"/>
      <c r="IB194" s="1138"/>
      <c r="IC194" s="1138"/>
      <c r="ID194" s="1138"/>
      <c r="IE194" s="1138"/>
      <c r="IF194" s="1138"/>
      <c r="IG194" s="1138"/>
      <c r="IH194" s="1138"/>
      <c r="II194" s="1138"/>
      <c r="IJ194" s="1138"/>
      <c r="IK194" s="1138"/>
      <c r="IL194" s="1138"/>
      <c r="IM194" s="1138"/>
      <c r="IN194" s="1138"/>
      <c r="IO194" s="1138"/>
      <c r="IP194" s="1138"/>
      <c r="IQ194" s="1138"/>
      <c r="IR194" s="1138"/>
      <c r="IS194" s="1138"/>
      <c r="IT194" s="1138"/>
      <c r="IU194" s="1138"/>
      <c r="IV194" s="1138"/>
    </row>
    <row r="195" spans="1:256">
      <c r="A195" s="1138" t="s">
        <v>331</v>
      </c>
      <c r="B195" s="1493" t="s">
        <v>2563</v>
      </c>
      <c r="C195" s="1495">
        <f>'95'!D41</f>
        <v>0</v>
      </c>
      <c r="D195" s="664"/>
      <c r="E195" s="1138"/>
      <c r="F195" s="1138"/>
      <c r="G195" s="1138"/>
      <c r="H195" s="1138"/>
      <c r="I195" s="1138"/>
      <c r="J195" s="1138"/>
      <c r="K195" s="1138"/>
      <c r="L195" s="1138"/>
      <c r="M195" s="1138"/>
      <c r="N195" s="1138"/>
      <c r="O195" s="1138"/>
      <c r="P195" s="1138"/>
      <c r="Q195" s="1138"/>
      <c r="R195" s="1138"/>
      <c r="S195" s="1138"/>
      <c r="T195" s="1138"/>
      <c r="U195" s="1138"/>
      <c r="V195" s="1138"/>
      <c r="W195" s="1138"/>
      <c r="X195" s="1138"/>
      <c r="Y195" s="1138"/>
      <c r="Z195" s="1138"/>
      <c r="AA195" s="1138"/>
      <c r="AB195" s="1138"/>
      <c r="AC195" s="1138"/>
      <c r="AD195" s="1138"/>
      <c r="AE195" s="1138"/>
      <c r="AF195" s="1138"/>
      <c r="AG195" s="1138"/>
      <c r="AH195" s="1138"/>
      <c r="AI195" s="1138"/>
      <c r="AJ195" s="1138"/>
      <c r="AK195" s="1138"/>
      <c r="AL195" s="1138"/>
      <c r="AM195" s="1138"/>
      <c r="AN195" s="1138"/>
      <c r="AO195" s="1138"/>
      <c r="AP195" s="1138"/>
      <c r="AQ195" s="1138"/>
      <c r="AR195" s="1138"/>
      <c r="AS195" s="1138"/>
      <c r="AT195" s="1138"/>
      <c r="AU195" s="1138"/>
      <c r="AV195" s="1138"/>
      <c r="AW195" s="1138"/>
      <c r="AX195" s="1138"/>
      <c r="AY195" s="1138"/>
      <c r="AZ195" s="1138"/>
      <c r="BA195" s="1138"/>
      <c r="BB195" s="1138"/>
      <c r="BC195" s="1138"/>
      <c r="BD195" s="1138"/>
      <c r="BE195" s="1138"/>
      <c r="BF195" s="1138"/>
      <c r="BG195" s="1138"/>
      <c r="BH195" s="1138"/>
      <c r="BI195" s="1138"/>
      <c r="BJ195" s="1138"/>
      <c r="BK195" s="1138"/>
      <c r="BL195" s="1138"/>
      <c r="BM195" s="1138"/>
      <c r="BN195" s="1138"/>
      <c r="BO195" s="1138"/>
      <c r="BP195" s="1138"/>
      <c r="BQ195" s="1138"/>
      <c r="BR195" s="1138"/>
      <c r="BS195" s="1138"/>
      <c r="BT195" s="1138"/>
      <c r="BU195" s="1138"/>
      <c r="BV195" s="1138"/>
      <c r="BW195" s="1138"/>
      <c r="BX195" s="1138"/>
      <c r="BY195" s="1138"/>
      <c r="BZ195" s="1138"/>
      <c r="CA195" s="1138"/>
      <c r="CB195" s="1138"/>
      <c r="CC195" s="1138"/>
      <c r="CD195" s="1138"/>
      <c r="CE195" s="1138"/>
      <c r="CF195" s="1138"/>
      <c r="CG195" s="1138"/>
      <c r="CH195" s="1138"/>
      <c r="CI195" s="1138"/>
      <c r="CJ195" s="1138"/>
      <c r="CK195" s="1138"/>
      <c r="CL195" s="1138"/>
      <c r="CM195" s="1138"/>
      <c r="CN195" s="1138"/>
      <c r="CO195" s="1138"/>
      <c r="CP195" s="1138"/>
      <c r="CQ195" s="1138"/>
      <c r="CR195" s="1138"/>
      <c r="CS195" s="1138"/>
      <c r="CT195" s="1138"/>
      <c r="CU195" s="1138"/>
      <c r="CV195" s="1138"/>
      <c r="CW195" s="1138"/>
      <c r="CX195" s="1138"/>
      <c r="CY195" s="1138"/>
      <c r="CZ195" s="1138"/>
      <c r="DA195" s="1138"/>
      <c r="DB195" s="1138"/>
      <c r="DC195" s="1138"/>
      <c r="DD195" s="1138"/>
      <c r="DE195" s="1138"/>
      <c r="DF195" s="1138"/>
      <c r="DG195" s="1138"/>
      <c r="DH195" s="1138"/>
      <c r="DI195" s="1138"/>
      <c r="DJ195" s="1138"/>
      <c r="DK195" s="1138"/>
      <c r="DL195" s="1138"/>
      <c r="DM195" s="1138"/>
      <c r="DN195" s="1138"/>
      <c r="DO195" s="1138"/>
      <c r="DP195" s="1138"/>
      <c r="DQ195" s="1138"/>
      <c r="DR195" s="1138"/>
      <c r="DS195" s="1138"/>
      <c r="DT195" s="1138"/>
      <c r="DU195" s="1138"/>
      <c r="DV195" s="1138"/>
      <c r="DW195" s="1138"/>
      <c r="DX195" s="1138"/>
      <c r="DY195" s="1138"/>
      <c r="DZ195" s="1138"/>
      <c r="EA195" s="1138"/>
      <c r="EB195" s="1138"/>
      <c r="EC195" s="1138"/>
      <c r="ED195" s="1138"/>
      <c r="EE195" s="1138"/>
      <c r="EF195" s="1138"/>
      <c r="EG195" s="1138"/>
      <c r="EH195" s="1138"/>
      <c r="EI195" s="1138"/>
      <c r="EJ195" s="1138"/>
      <c r="EK195" s="1138"/>
      <c r="EL195" s="1138"/>
      <c r="EM195" s="1138"/>
      <c r="EN195" s="1138"/>
      <c r="EO195" s="1138"/>
      <c r="EP195" s="1138"/>
      <c r="EQ195" s="1138"/>
      <c r="ER195" s="1138"/>
      <c r="ES195" s="1138"/>
      <c r="ET195" s="1138"/>
      <c r="EU195" s="1138"/>
      <c r="EV195" s="1138"/>
      <c r="EW195" s="1138"/>
      <c r="EX195" s="1138"/>
      <c r="EY195" s="1138"/>
      <c r="EZ195" s="1138"/>
      <c r="FA195" s="1138"/>
      <c r="FB195" s="1138"/>
      <c r="FC195" s="1138"/>
      <c r="FD195" s="1138"/>
      <c r="FE195" s="1138"/>
      <c r="FF195" s="1138"/>
      <c r="FG195" s="1138"/>
      <c r="FH195" s="1138"/>
      <c r="FI195" s="1138"/>
      <c r="FJ195" s="1138"/>
      <c r="FK195" s="1138"/>
      <c r="FL195" s="1138"/>
      <c r="FM195" s="1138"/>
      <c r="FN195" s="1138"/>
      <c r="FO195" s="1138"/>
      <c r="FP195" s="1138"/>
      <c r="FQ195" s="1138"/>
      <c r="FR195" s="1138"/>
      <c r="FS195" s="1138"/>
      <c r="FT195" s="1138"/>
      <c r="FU195" s="1138"/>
      <c r="FV195" s="1138"/>
      <c r="FW195" s="1138"/>
      <c r="FX195" s="1138"/>
      <c r="FY195" s="1138"/>
      <c r="FZ195" s="1138"/>
      <c r="GA195" s="1138"/>
      <c r="GB195" s="1138"/>
      <c r="GC195" s="1138"/>
      <c r="GD195" s="1138"/>
      <c r="GE195" s="1138"/>
      <c r="GF195" s="1138"/>
      <c r="GG195" s="1138"/>
      <c r="GH195" s="1138"/>
      <c r="GI195" s="1138"/>
      <c r="GJ195" s="1138"/>
      <c r="GK195" s="1138"/>
      <c r="GL195" s="1138"/>
      <c r="GM195" s="1138"/>
      <c r="GN195" s="1138"/>
      <c r="GO195" s="1138"/>
      <c r="GP195" s="1138"/>
      <c r="GQ195" s="1138"/>
      <c r="GR195" s="1138"/>
      <c r="GS195" s="1138"/>
      <c r="GT195" s="1138"/>
      <c r="GU195" s="1138"/>
      <c r="GV195" s="1138"/>
      <c r="GW195" s="1138"/>
      <c r="GX195" s="1138"/>
      <c r="GY195" s="1138"/>
      <c r="GZ195" s="1138"/>
      <c r="HA195" s="1138"/>
      <c r="HB195" s="1138"/>
      <c r="HC195" s="1138"/>
      <c r="HD195" s="1138"/>
      <c r="HE195" s="1138"/>
      <c r="HF195" s="1138"/>
      <c r="HG195" s="1138"/>
      <c r="HH195" s="1138"/>
      <c r="HI195" s="1138"/>
      <c r="HJ195" s="1138"/>
      <c r="HK195" s="1138"/>
      <c r="HL195" s="1138"/>
      <c r="HM195" s="1138"/>
      <c r="HN195" s="1138"/>
      <c r="HO195" s="1138"/>
      <c r="HP195" s="1138"/>
      <c r="HQ195" s="1138"/>
      <c r="HR195" s="1138"/>
      <c r="HS195" s="1138"/>
      <c r="HT195" s="1138"/>
      <c r="HU195" s="1138"/>
      <c r="HV195" s="1138"/>
      <c r="HW195" s="1138"/>
      <c r="HX195" s="1138"/>
      <c r="HY195" s="1138"/>
      <c r="HZ195" s="1138"/>
      <c r="IA195" s="1138"/>
      <c r="IB195" s="1138"/>
      <c r="IC195" s="1138"/>
      <c r="ID195" s="1138"/>
      <c r="IE195" s="1138"/>
      <c r="IF195" s="1138"/>
      <c r="IG195" s="1138"/>
      <c r="IH195" s="1138"/>
      <c r="II195" s="1138"/>
      <c r="IJ195" s="1138"/>
      <c r="IK195" s="1138"/>
      <c r="IL195" s="1138"/>
      <c r="IM195" s="1138"/>
      <c r="IN195" s="1138"/>
      <c r="IO195" s="1138"/>
      <c r="IP195" s="1138"/>
      <c r="IQ195" s="1138"/>
      <c r="IR195" s="1138"/>
      <c r="IS195" s="1138"/>
      <c r="IT195" s="1138"/>
      <c r="IU195" s="1138"/>
      <c r="IV195" s="1138"/>
    </row>
    <row r="196" spans="1:256">
      <c r="A196" s="1138" t="s">
        <v>332</v>
      </c>
      <c r="B196" s="1138"/>
      <c r="C196" s="664"/>
      <c r="D196" s="1138"/>
      <c r="E196" s="1138"/>
      <c r="F196" s="1138"/>
      <c r="G196" s="1138"/>
      <c r="H196" s="1138"/>
      <c r="I196" s="1138"/>
      <c r="J196" s="1138"/>
      <c r="K196" s="1138"/>
      <c r="L196" s="1138"/>
      <c r="M196" s="1138"/>
      <c r="N196" s="1138"/>
      <c r="O196" s="1138"/>
      <c r="P196" s="1138"/>
      <c r="Q196" s="1138"/>
      <c r="R196" s="1138"/>
      <c r="S196" s="1138"/>
      <c r="T196" s="1138"/>
      <c r="U196" s="1138"/>
      <c r="V196" s="1138"/>
      <c r="W196" s="1138"/>
      <c r="X196" s="1138"/>
      <c r="Y196" s="1138"/>
      <c r="Z196" s="1138"/>
      <c r="AA196" s="1138"/>
      <c r="AB196" s="1138"/>
      <c r="AC196" s="1138"/>
      <c r="AD196" s="1138"/>
      <c r="AE196" s="1138"/>
      <c r="AF196" s="1138"/>
      <c r="AG196" s="1138"/>
      <c r="AH196" s="1138"/>
      <c r="AI196" s="1138"/>
      <c r="AJ196" s="1138"/>
      <c r="AK196" s="1138"/>
      <c r="AL196" s="1138"/>
      <c r="AM196" s="1138"/>
      <c r="AN196" s="1138"/>
      <c r="AO196" s="1138"/>
      <c r="AP196" s="1138"/>
      <c r="AQ196" s="1138"/>
      <c r="AR196" s="1138"/>
      <c r="AS196" s="1138"/>
      <c r="AT196" s="1138"/>
      <c r="AU196" s="1138"/>
      <c r="AV196" s="1138"/>
      <c r="AW196" s="1138"/>
      <c r="AX196" s="1138"/>
      <c r="AY196" s="1138"/>
      <c r="AZ196" s="1138"/>
      <c r="BA196" s="1138"/>
      <c r="BB196" s="1138"/>
      <c r="BC196" s="1138"/>
      <c r="BD196" s="1138"/>
      <c r="BE196" s="1138"/>
      <c r="BF196" s="1138"/>
      <c r="BG196" s="1138"/>
      <c r="BH196" s="1138"/>
      <c r="BI196" s="1138"/>
      <c r="BJ196" s="1138"/>
      <c r="BK196" s="1138"/>
      <c r="BL196" s="1138"/>
      <c r="BM196" s="1138"/>
      <c r="BN196" s="1138"/>
      <c r="BO196" s="1138"/>
      <c r="BP196" s="1138"/>
      <c r="BQ196" s="1138"/>
      <c r="BR196" s="1138"/>
      <c r="BS196" s="1138"/>
      <c r="BT196" s="1138"/>
      <c r="BU196" s="1138"/>
      <c r="BV196" s="1138"/>
      <c r="BW196" s="1138"/>
      <c r="BX196" s="1138"/>
      <c r="BY196" s="1138"/>
      <c r="BZ196" s="1138"/>
      <c r="CA196" s="1138"/>
      <c r="CB196" s="1138"/>
      <c r="CC196" s="1138"/>
      <c r="CD196" s="1138"/>
      <c r="CE196" s="1138"/>
      <c r="CF196" s="1138"/>
      <c r="CG196" s="1138"/>
      <c r="CH196" s="1138"/>
      <c r="CI196" s="1138"/>
      <c r="CJ196" s="1138"/>
      <c r="CK196" s="1138"/>
      <c r="CL196" s="1138"/>
      <c r="CM196" s="1138"/>
      <c r="CN196" s="1138"/>
      <c r="CO196" s="1138"/>
      <c r="CP196" s="1138"/>
      <c r="CQ196" s="1138"/>
      <c r="CR196" s="1138"/>
      <c r="CS196" s="1138"/>
      <c r="CT196" s="1138"/>
      <c r="CU196" s="1138"/>
      <c r="CV196" s="1138"/>
      <c r="CW196" s="1138"/>
      <c r="CX196" s="1138"/>
      <c r="CY196" s="1138"/>
      <c r="CZ196" s="1138"/>
      <c r="DA196" s="1138"/>
      <c r="DB196" s="1138"/>
      <c r="DC196" s="1138"/>
      <c r="DD196" s="1138"/>
      <c r="DE196" s="1138"/>
      <c r="DF196" s="1138"/>
      <c r="DG196" s="1138"/>
      <c r="DH196" s="1138"/>
      <c r="DI196" s="1138"/>
      <c r="DJ196" s="1138"/>
      <c r="DK196" s="1138"/>
      <c r="DL196" s="1138"/>
      <c r="DM196" s="1138"/>
      <c r="DN196" s="1138"/>
      <c r="DO196" s="1138"/>
      <c r="DP196" s="1138"/>
      <c r="DQ196" s="1138"/>
      <c r="DR196" s="1138"/>
      <c r="DS196" s="1138"/>
      <c r="DT196" s="1138"/>
      <c r="DU196" s="1138"/>
      <c r="DV196" s="1138"/>
      <c r="DW196" s="1138"/>
      <c r="DX196" s="1138"/>
      <c r="DY196" s="1138"/>
      <c r="DZ196" s="1138"/>
      <c r="EA196" s="1138"/>
      <c r="EB196" s="1138"/>
      <c r="EC196" s="1138"/>
      <c r="ED196" s="1138"/>
      <c r="EE196" s="1138"/>
      <c r="EF196" s="1138"/>
      <c r="EG196" s="1138"/>
      <c r="EH196" s="1138"/>
      <c r="EI196" s="1138"/>
      <c r="EJ196" s="1138"/>
      <c r="EK196" s="1138"/>
      <c r="EL196" s="1138"/>
      <c r="EM196" s="1138"/>
      <c r="EN196" s="1138"/>
      <c r="EO196" s="1138"/>
      <c r="EP196" s="1138"/>
      <c r="EQ196" s="1138"/>
      <c r="ER196" s="1138"/>
      <c r="ES196" s="1138"/>
      <c r="ET196" s="1138"/>
      <c r="EU196" s="1138"/>
      <c r="EV196" s="1138"/>
      <c r="EW196" s="1138"/>
      <c r="EX196" s="1138"/>
      <c r="EY196" s="1138"/>
      <c r="EZ196" s="1138"/>
      <c r="FA196" s="1138"/>
      <c r="FB196" s="1138"/>
      <c r="FC196" s="1138"/>
      <c r="FD196" s="1138"/>
      <c r="FE196" s="1138"/>
      <c r="FF196" s="1138"/>
      <c r="FG196" s="1138"/>
      <c r="FH196" s="1138"/>
      <c r="FI196" s="1138"/>
      <c r="FJ196" s="1138"/>
      <c r="FK196" s="1138"/>
      <c r="FL196" s="1138"/>
      <c r="FM196" s="1138"/>
      <c r="FN196" s="1138"/>
      <c r="FO196" s="1138"/>
      <c r="FP196" s="1138"/>
      <c r="FQ196" s="1138"/>
      <c r="FR196" s="1138"/>
      <c r="FS196" s="1138"/>
      <c r="FT196" s="1138"/>
      <c r="FU196" s="1138"/>
      <c r="FV196" s="1138"/>
      <c r="FW196" s="1138"/>
      <c r="FX196" s="1138"/>
      <c r="FY196" s="1138"/>
      <c r="FZ196" s="1138"/>
      <c r="GA196" s="1138"/>
      <c r="GB196" s="1138"/>
      <c r="GC196" s="1138"/>
      <c r="GD196" s="1138"/>
      <c r="GE196" s="1138"/>
      <c r="GF196" s="1138"/>
      <c r="GG196" s="1138"/>
      <c r="GH196" s="1138"/>
      <c r="GI196" s="1138"/>
      <c r="GJ196" s="1138"/>
      <c r="GK196" s="1138"/>
      <c r="GL196" s="1138"/>
      <c r="GM196" s="1138"/>
      <c r="GN196" s="1138"/>
      <c r="GO196" s="1138"/>
      <c r="GP196" s="1138"/>
      <c r="GQ196" s="1138"/>
      <c r="GR196" s="1138"/>
      <c r="GS196" s="1138"/>
      <c r="GT196" s="1138"/>
      <c r="GU196" s="1138"/>
      <c r="GV196" s="1138"/>
      <c r="GW196" s="1138"/>
      <c r="GX196" s="1138"/>
      <c r="GY196" s="1138"/>
      <c r="GZ196" s="1138"/>
      <c r="HA196" s="1138"/>
      <c r="HB196" s="1138"/>
      <c r="HC196" s="1138"/>
      <c r="HD196" s="1138"/>
      <c r="HE196" s="1138"/>
      <c r="HF196" s="1138"/>
      <c r="HG196" s="1138"/>
      <c r="HH196" s="1138"/>
      <c r="HI196" s="1138"/>
      <c r="HJ196" s="1138"/>
      <c r="HK196" s="1138"/>
      <c r="HL196" s="1138"/>
      <c r="HM196" s="1138"/>
      <c r="HN196" s="1138"/>
      <c r="HO196" s="1138"/>
      <c r="HP196" s="1138"/>
      <c r="HQ196" s="1138"/>
      <c r="HR196" s="1138"/>
      <c r="HS196" s="1138"/>
      <c r="HT196" s="1138"/>
      <c r="HU196" s="1138"/>
      <c r="HV196" s="1138"/>
      <c r="HW196" s="1138"/>
      <c r="HX196" s="1138"/>
      <c r="HY196" s="1138"/>
      <c r="HZ196" s="1138"/>
      <c r="IA196" s="1138"/>
      <c r="IB196" s="1138"/>
      <c r="IC196" s="1138"/>
      <c r="ID196" s="1138"/>
      <c r="IE196" s="1138"/>
      <c r="IF196" s="1138"/>
      <c r="IG196" s="1138"/>
      <c r="IH196" s="1138"/>
      <c r="II196" s="1138"/>
      <c r="IJ196" s="1138"/>
      <c r="IK196" s="1138"/>
      <c r="IL196" s="1138"/>
      <c r="IM196" s="1138"/>
      <c r="IN196" s="1138"/>
      <c r="IO196" s="1138"/>
      <c r="IP196" s="1138"/>
      <c r="IQ196" s="1138"/>
      <c r="IR196" s="1138"/>
      <c r="IS196" s="1138"/>
      <c r="IT196" s="1138"/>
      <c r="IU196" s="1138"/>
      <c r="IV196" s="1138"/>
    </row>
    <row r="197" spans="1:256">
      <c r="A197" s="1138" t="s">
        <v>333</v>
      </c>
      <c r="B197" s="1138" t="s">
        <v>803</v>
      </c>
      <c r="C197" s="664">
        <f>C191-SUM(C192:C194)+C195-C196</f>
        <v>-437151799</v>
      </c>
      <c r="D197" s="664"/>
      <c r="E197" s="1138"/>
      <c r="F197" s="1138"/>
      <c r="G197" s="1138"/>
      <c r="H197" s="1138"/>
      <c r="I197" s="1138"/>
      <c r="J197" s="1138"/>
      <c r="K197" s="1138"/>
      <c r="L197" s="1138"/>
      <c r="M197" s="1138"/>
      <c r="N197" s="1138"/>
      <c r="O197" s="1138"/>
      <c r="P197" s="1138"/>
      <c r="Q197" s="1138"/>
      <c r="R197" s="1138"/>
      <c r="S197" s="1138"/>
      <c r="T197" s="1138"/>
      <c r="U197" s="1138"/>
      <c r="V197" s="1138"/>
      <c r="W197" s="1138"/>
      <c r="X197" s="1138"/>
      <c r="Y197" s="1138"/>
      <c r="Z197" s="1138"/>
      <c r="AA197" s="1138"/>
      <c r="AB197" s="1138"/>
      <c r="AC197" s="1138"/>
      <c r="AD197" s="1138"/>
      <c r="AE197" s="1138"/>
      <c r="AF197" s="1138"/>
      <c r="AG197" s="1138"/>
      <c r="AH197" s="1138"/>
      <c r="AI197" s="1138"/>
      <c r="AJ197" s="1138"/>
      <c r="AK197" s="1138"/>
      <c r="AL197" s="1138"/>
      <c r="AM197" s="1138"/>
      <c r="AN197" s="1138"/>
      <c r="AO197" s="1138"/>
      <c r="AP197" s="1138"/>
      <c r="AQ197" s="1138"/>
      <c r="AR197" s="1138"/>
      <c r="AS197" s="1138"/>
      <c r="AT197" s="1138"/>
      <c r="AU197" s="1138"/>
      <c r="AV197" s="1138"/>
      <c r="AW197" s="1138"/>
      <c r="AX197" s="1138"/>
      <c r="AY197" s="1138"/>
      <c r="AZ197" s="1138"/>
      <c r="BA197" s="1138"/>
      <c r="BB197" s="1138"/>
      <c r="BC197" s="1138"/>
      <c r="BD197" s="1138"/>
      <c r="BE197" s="1138"/>
      <c r="BF197" s="1138"/>
      <c r="BG197" s="1138"/>
      <c r="BH197" s="1138"/>
      <c r="BI197" s="1138"/>
      <c r="BJ197" s="1138"/>
      <c r="BK197" s="1138"/>
      <c r="BL197" s="1138"/>
      <c r="BM197" s="1138"/>
      <c r="BN197" s="1138"/>
      <c r="BO197" s="1138"/>
      <c r="BP197" s="1138"/>
      <c r="BQ197" s="1138"/>
      <c r="BR197" s="1138"/>
      <c r="BS197" s="1138"/>
      <c r="BT197" s="1138"/>
      <c r="BU197" s="1138"/>
      <c r="BV197" s="1138"/>
      <c r="BW197" s="1138"/>
      <c r="BX197" s="1138"/>
      <c r="BY197" s="1138"/>
      <c r="BZ197" s="1138"/>
      <c r="CA197" s="1138"/>
      <c r="CB197" s="1138"/>
      <c r="CC197" s="1138"/>
      <c r="CD197" s="1138"/>
      <c r="CE197" s="1138"/>
      <c r="CF197" s="1138"/>
      <c r="CG197" s="1138"/>
      <c r="CH197" s="1138"/>
      <c r="CI197" s="1138"/>
      <c r="CJ197" s="1138"/>
      <c r="CK197" s="1138"/>
      <c r="CL197" s="1138"/>
      <c r="CM197" s="1138"/>
      <c r="CN197" s="1138"/>
      <c r="CO197" s="1138"/>
      <c r="CP197" s="1138"/>
      <c r="CQ197" s="1138"/>
      <c r="CR197" s="1138"/>
      <c r="CS197" s="1138"/>
      <c r="CT197" s="1138"/>
      <c r="CU197" s="1138"/>
      <c r="CV197" s="1138"/>
      <c r="CW197" s="1138"/>
      <c r="CX197" s="1138"/>
      <c r="CY197" s="1138"/>
      <c r="CZ197" s="1138"/>
      <c r="DA197" s="1138"/>
      <c r="DB197" s="1138"/>
      <c r="DC197" s="1138"/>
      <c r="DD197" s="1138"/>
      <c r="DE197" s="1138"/>
      <c r="DF197" s="1138"/>
      <c r="DG197" s="1138"/>
      <c r="DH197" s="1138"/>
      <c r="DI197" s="1138"/>
      <c r="DJ197" s="1138"/>
      <c r="DK197" s="1138"/>
      <c r="DL197" s="1138"/>
      <c r="DM197" s="1138"/>
      <c r="DN197" s="1138"/>
      <c r="DO197" s="1138"/>
      <c r="DP197" s="1138"/>
      <c r="DQ197" s="1138"/>
      <c r="DR197" s="1138"/>
      <c r="DS197" s="1138"/>
      <c r="DT197" s="1138"/>
      <c r="DU197" s="1138"/>
      <c r="DV197" s="1138"/>
      <c r="DW197" s="1138"/>
      <c r="DX197" s="1138"/>
      <c r="DY197" s="1138"/>
      <c r="DZ197" s="1138"/>
      <c r="EA197" s="1138"/>
      <c r="EB197" s="1138"/>
      <c r="EC197" s="1138"/>
      <c r="ED197" s="1138"/>
      <c r="EE197" s="1138"/>
      <c r="EF197" s="1138"/>
      <c r="EG197" s="1138"/>
      <c r="EH197" s="1138"/>
      <c r="EI197" s="1138"/>
      <c r="EJ197" s="1138"/>
      <c r="EK197" s="1138"/>
      <c r="EL197" s="1138"/>
      <c r="EM197" s="1138"/>
      <c r="EN197" s="1138"/>
      <c r="EO197" s="1138"/>
      <c r="EP197" s="1138"/>
      <c r="EQ197" s="1138"/>
      <c r="ER197" s="1138"/>
      <c r="ES197" s="1138"/>
      <c r="ET197" s="1138"/>
      <c r="EU197" s="1138"/>
      <c r="EV197" s="1138"/>
      <c r="EW197" s="1138"/>
      <c r="EX197" s="1138"/>
      <c r="EY197" s="1138"/>
      <c r="EZ197" s="1138"/>
      <c r="FA197" s="1138"/>
      <c r="FB197" s="1138"/>
      <c r="FC197" s="1138"/>
      <c r="FD197" s="1138"/>
      <c r="FE197" s="1138"/>
      <c r="FF197" s="1138"/>
      <c r="FG197" s="1138"/>
      <c r="FH197" s="1138"/>
      <c r="FI197" s="1138"/>
      <c r="FJ197" s="1138"/>
      <c r="FK197" s="1138"/>
      <c r="FL197" s="1138"/>
      <c r="FM197" s="1138"/>
      <c r="FN197" s="1138"/>
      <c r="FO197" s="1138"/>
      <c r="FP197" s="1138"/>
      <c r="FQ197" s="1138"/>
      <c r="FR197" s="1138"/>
      <c r="FS197" s="1138"/>
      <c r="FT197" s="1138"/>
      <c r="FU197" s="1138"/>
      <c r="FV197" s="1138"/>
      <c r="FW197" s="1138"/>
      <c r="FX197" s="1138"/>
      <c r="FY197" s="1138"/>
      <c r="FZ197" s="1138"/>
      <c r="GA197" s="1138"/>
      <c r="GB197" s="1138"/>
      <c r="GC197" s="1138"/>
      <c r="GD197" s="1138"/>
      <c r="GE197" s="1138"/>
      <c r="GF197" s="1138"/>
      <c r="GG197" s="1138"/>
      <c r="GH197" s="1138"/>
      <c r="GI197" s="1138"/>
      <c r="GJ197" s="1138"/>
      <c r="GK197" s="1138"/>
      <c r="GL197" s="1138"/>
      <c r="GM197" s="1138"/>
      <c r="GN197" s="1138"/>
      <c r="GO197" s="1138"/>
      <c r="GP197" s="1138"/>
      <c r="GQ197" s="1138"/>
      <c r="GR197" s="1138"/>
      <c r="GS197" s="1138"/>
      <c r="GT197" s="1138"/>
      <c r="GU197" s="1138"/>
      <c r="GV197" s="1138"/>
      <c r="GW197" s="1138"/>
      <c r="GX197" s="1138"/>
      <c r="GY197" s="1138"/>
      <c r="GZ197" s="1138"/>
      <c r="HA197" s="1138"/>
      <c r="HB197" s="1138"/>
      <c r="HC197" s="1138"/>
      <c r="HD197" s="1138"/>
      <c r="HE197" s="1138"/>
      <c r="HF197" s="1138"/>
      <c r="HG197" s="1138"/>
      <c r="HH197" s="1138"/>
      <c r="HI197" s="1138"/>
      <c r="HJ197" s="1138"/>
      <c r="HK197" s="1138"/>
      <c r="HL197" s="1138"/>
      <c r="HM197" s="1138"/>
      <c r="HN197" s="1138"/>
      <c r="HO197" s="1138"/>
      <c r="HP197" s="1138"/>
      <c r="HQ197" s="1138"/>
      <c r="HR197" s="1138"/>
      <c r="HS197" s="1138"/>
      <c r="HT197" s="1138"/>
      <c r="HU197" s="1138"/>
      <c r="HV197" s="1138"/>
      <c r="HW197" s="1138"/>
      <c r="HX197" s="1138"/>
      <c r="HY197" s="1138"/>
      <c r="HZ197" s="1138"/>
      <c r="IA197" s="1138"/>
      <c r="IB197" s="1138"/>
      <c r="IC197" s="1138"/>
      <c r="ID197" s="1138"/>
      <c r="IE197" s="1138"/>
      <c r="IF197" s="1138"/>
      <c r="IG197" s="1138"/>
      <c r="IH197" s="1138"/>
      <c r="II197" s="1138"/>
      <c r="IJ197" s="1138"/>
      <c r="IK197" s="1138"/>
      <c r="IL197" s="1138"/>
      <c r="IM197" s="1138"/>
      <c r="IN197" s="1138"/>
      <c r="IO197" s="1138"/>
      <c r="IP197" s="1138"/>
      <c r="IQ197" s="1138"/>
      <c r="IR197" s="1138"/>
      <c r="IS197" s="1138"/>
      <c r="IT197" s="1138"/>
      <c r="IU197" s="1138"/>
      <c r="IV197" s="1138"/>
    </row>
    <row r="198" spans="1:256">
      <c r="A198" s="1138"/>
      <c r="B198" s="1138"/>
      <c r="C198" s="1138"/>
      <c r="D198" s="1138"/>
      <c r="E198" s="1138"/>
      <c r="F198" s="1138"/>
      <c r="G198" s="1138"/>
      <c r="H198" s="1138"/>
      <c r="I198" s="1138"/>
      <c r="J198" s="1138"/>
      <c r="K198" s="1138"/>
      <c r="L198" s="1138"/>
      <c r="M198" s="1138"/>
      <c r="N198" s="1138"/>
      <c r="O198" s="1138"/>
      <c r="P198" s="1138"/>
      <c r="Q198" s="1138"/>
      <c r="R198" s="1138"/>
      <c r="S198" s="1138"/>
      <c r="T198" s="1138"/>
      <c r="U198" s="1138"/>
      <c r="V198" s="1138"/>
      <c r="W198" s="1138"/>
      <c r="X198" s="1138"/>
      <c r="Y198" s="1138"/>
      <c r="Z198" s="1138"/>
      <c r="AA198" s="1138"/>
      <c r="AB198" s="1138"/>
      <c r="AC198" s="1138"/>
      <c r="AD198" s="1138"/>
      <c r="AE198" s="1138"/>
      <c r="AF198" s="1138"/>
      <c r="AG198" s="1138"/>
      <c r="AH198" s="1138"/>
      <c r="AI198" s="1138"/>
      <c r="AJ198" s="1138"/>
      <c r="AK198" s="1138"/>
      <c r="AL198" s="1138"/>
      <c r="AM198" s="1138"/>
      <c r="AN198" s="1138"/>
      <c r="AO198" s="1138"/>
      <c r="AP198" s="1138"/>
      <c r="AQ198" s="1138"/>
      <c r="AR198" s="1138"/>
      <c r="AS198" s="1138"/>
      <c r="AT198" s="1138"/>
      <c r="AU198" s="1138"/>
      <c r="AV198" s="1138"/>
      <c r="AW198" s="1138"/>
      <c r="AX198" s="1138"/>
      <c r="AY198" s="1138"/>
      <c r="AZ198" s="1138"/>
      <c r="BA198" s="1138"/>
      <c r="BB198" s="1138"/>
      <c r="BC198" s="1138"/>
      <c r="BD198" s="1138"/>
      <c r="BE198" s="1138"/>
      <c r="BF198" s="1138"/>
      <c r="BG198" s="1138"/>
      <c r="BH198" s="1138"/>
      <c r="BI198" s="1138"/>
      <c r="BJ198" s="1138"/>
      <c r="BK198" s="1138"/>
      <c r="BL198" s="1138"/>
      <c r="BM198" s="1138"/>
      <c r="BN198" s="1138"/>
      <c r="BO198" s="1138"/>
      <c r="BP198" s="1138"/>
      <c r="BQ198" s="1138"/>
      <c r="BR198" s="1138"/>
      <c r="BS198" s="1138"/>
      <c r="BT198" s="1138"/>
      <c r="BU198" s="1138"/>
      <c r="BV198" s="1138"/>
      <c r="BW198" s="1138"/>
      <c r="BX198" s="1138"/>
      <c r="BY198" s="1138"/>
      <c r="BZ198" s="1138"/>
      <c r="CA198" s="1138"/>
      <c r="CB198" s="1138"/>
      <c r="CC198" s="1138"/>
      <c r="CD198" s="1138"/>
      <c r="CE198" s="1138"/>
      <c r="CF198" s="1138"/>
      <c r="CG198" s="1138"/>
      <c r="CH198" s="1138"/>
      <c r="CI198" s="1138"/>
      <c r="CJ198" s="1138"/>
      <c r="CK198" s="1138"/>
      <c r="CL198" s="1138"/>
      <c r="CM198" s="1138"/>
      <c r="CN198" s="1138"/>
      <c r="CO198" s="1138"/>
      <c r="CP198" s="1138"/>
      <c r="CQ198" s="1138"/>
      <c r="CR198" s="1138"/>
      <c r="CS198" s="1138"/>
      <c r="CT198" s="1138"/>
      <c r="CU198" s="1138"/>
      <c r="CV198" s="1138"/>
      <c r="CW198" s="1138"/>
      <c r="CX198" s="1138"/>
      <c r="CY198" s="1138"/>
      <c r="CZ198" s="1138"/>
      <c r="DA198" s="1138"/>
      <c r="DB198" s="1138"/>
      <c r="DC198" s="1138"/>
      <c r="DD198" s="1138"/>
      <c r="DE198" s="1138"/>
      <c r="DF198" s="1138"/>
      <c r="DG198" s="1138"/>
      <c r="DH198" s="1138"/>
      <c r="DI198" s="1138"/>
      <c r="DJ198" s="1138"/>
      <c r="DK198" s="1138"/>
      <c r="DL198" s="1138"/>
      <c r="DM198" s="1138"/>
      <c r="DN198" s="1138"/>
      <c r="DO198" s="1138"/>
      <c r="DP198" s="1138"/>
      <c r="DQ198" s="1138"/>
      <c r="DR198" s="1138"/>
      <c r="DS198" s="1138"/>
      <c r="DT198" s="1138"/>
      <c r="DU198" s="1138"/>
      <c r="DV198" s="1138"/>
      <c r="DW198" s="1138"/>
      <c r="DX198" s="1138"/>
      <c r="DY198" s="1138"/>
      <c r="DZ198" s="1138"/>
      <c r="EA198" s="1138"/>
      <c r="EB198" s="1138"/>
      <c r="EC198" s="1138"/>
      <c r="ED198" s="1138"/>
      <c r="EE198" s="1138"/>
      <c r="EF198" s="1138"/>
      <c r="EG198" s="1138"/>
      <c r="EH198" s="1138"/>
      <c r="EI198" s="1138"/>
      <c r="EJ198" s="1138"/>
      <c r="EK198" s="1138"/>
      <c r="EL198" s="1138"/>
      <c r="EM198" s="1138"/>
      <c r="EN198" s="1138"/>
      <c r="EO198" s="1138"/>
      <c r="EP198" s="1138"/>
      <c r="EQ198" s="1138"/>
      <c r="ER198" s="1138"/>
      <c r="ES198" s="1138"/>
      <c r="ET198" s="1138"/>
      <c r="EU198" s="1138"/>
      <c r="EV198" s="1138"/>
      <c r="EW198" s="1138"/>
      <c r="EX198" s="1138"/>
      <c r="EY198" s="1138"/>
      <c r="EZ198" s="1138"/>
      <c r="FA198" s="1138"/>
      <c r="FB198" s="1138"/>
      <c r="FC198" s="1138"/>
      <c r="FD198" s="1138"/>
      <c r="FE198" s="1138"/>
      <c r="FF198" s="1138"/>
      <c r="FG198" s="1138"/>
      <c r="FH198" s="1138"/>
      <c r="FI198" s="1138"/>
      <c r="FJ198" s="1138"/>
      <c r="FK198" s="1138"/>
      <c r="FL198" s="1138"/>
      <c r="FM198" s="1138"/>
      <c r="FN198" s="1138"/>
      <c r="FO198" s="1138"/>
      <c r="FP198" s="1138"/>
      <c r="FQ198" s="1138"/>
      <c r="FR198" s="1138"/>
      <c r="FS198" s="1138"/>
      <c r="FT198" s="1138"/>
      <c r="FU198" s="1138"/>
      <c r="FV198" s="1138"/>
      <c r="FW198" s="1138"/>
      <c r="FX198" s="1138"/>
      <c r="FY198" s="1138"/>
      <c r="FZ198" s="1138"/>
      <c r="GA198" s="1138"/>
      <c r="GB198" s="1138"/>
      <c r="GC198" s="1138"/>
      <c r="GD198" s="1138"/>
      <c r="GE198" s="1138"/>
      <c r="GF198" s="1138"/>
      <c r="GG198" s="1138"/>
      <c r="GH198" s="1138"/>
      <c r="GI198" s="1138"/>
      <c r="GJ198" s="1138"/>
      <c r="GK198" s="1138"/>
      <c r="GL198" s="1138"/>
      <c r="GM198" s="1138"/>
      <c r="GN198" s="1138"/>
      <c r="GO198" s="1138"/>
      <c r="GP198" s="1138"/>
      <c r="GQ198" s="1138"/>
      <c r="GR198" s="1138"/>
      <c r="GS198" s="1138"/>
      <c r="GT198" s="1138"/>
      <c r="GU198" s="1138"/>
      <c r="GV198" s="1138"/>
      <c r="GW198" s="1138"/>
      <c r="GX198" s="1138"/>
      <c r="GY198" s="1138"/>
      <c r="GZ198" s="1138"/>
      <c r="HA198" s="1138"/>
      <c r="HB198" s="1138"/>
      <c r="HC198" s="1138"/>
      <c r="HD198" s="1138"/>
      <c r="HE198" s="1138"/>
      <c r="HF198" s="1138"/>
      <c r="HG198" s="1138"/>
      <c r="HH198" s="1138"/>
      <c r="HI198" s="1138"/>
      <c r="HJ198" s="1138"/>
      <c r="HK198" s="1138"/>
      <c r="HL198" s="1138"/>
      <c r="HM198" s="1138"/>
      <c r="HN198" s="1138"/>
      <c r="HO198" s="1138"/>
      <c r="HP198" s="1138"/>
      <c r="HQ198" s="1138"/>
      <c r="HR198" s="1138"/>
      <c r="HS198" s="1138"/>
      <c r="HT198" s="1138"/>
      <c r="HU198" s="1138"/>
      <c r="HV198" s="1138"/>
      <c r="HW198" s="1138"/>
      <c r="HX198" s="1138"/>
      <c r="HY198" s="1138"/>
      <c r="HZ198" s="1138"/>
      <c r="IA198" s="1138"/>
      <c r="IB198" s="1138"/>
      <c r="IC198" s="1138"/>
      <c r="ID198" s="1138"/>
      <c r="IE198" s="1138"/>
      <c r="IF198" s="1138"/>
      <c r="IG198" s="1138"/>
      <c r="IH198" s="1138"/>
      <c r="II198" s="1138"/>
      <c r="IJ198" s="1138"/>
      <c r="IK198" s="1138"/>
      <c r="IL198" s="1138"/>
      <c r="IM198" s="1138"/>
      <c r="IN198" s="1138"/>
      <c r="IO198" s="1138"/>
      <c r="IP198" s="1138"/>
      <c r="IQ198" s="1138"/>
      <c r="IR198" s="1138"/>
      <c r="IS198" s="1138"/>
      <c r="IT198" s="1138"/>
      <c r="IU198" s="1138"/>
      <c r="IV198" s="1138"/>
    </row>
    <row r="199" spans="1:256" ht="15.75">
      <c r="A199" s="1506" t="s">
        <v>0</v>
      </c>
      <c r="B199" s="1138"/>
      <c r="C199" s="664">
        <f>'95'!D20</f>
        <v>0</v>
      </c>
      <c r="D199" s="1138"/>
      <c r="E199" s="1138"/>
      <c r="F199" s="1138"/>
      <c r="G199" s="1138"/>
      <c r="H199" s="1138"/>
      <c r="I199" s="1138"/>
      <c r="J199" s="1138"/>
      <c r="K199" s="1138"/>
      <c r="L199" s="1138"/>
      <c r="M199" s="1138"/>
      <c r="N199" s="1138"/>
      <c r="O199" s="1138"/>
      <c r="P199" s="1138"/>
      <c r="Q199" s="1138"/>
      <c r="R199" s="1138"/>
      <c r="S199" s="1138"/>
      <c r="T199" s="1138"/>
      <c r="U199" s="1138"/>
      <c r="V199" s="1138"/>
      <c r="W199" s="1138"/>
      <c r="X199" s="1138"/>
      <c r="Y199" s="1138"/>
      <c r="Z199" s="1138"/>
      <c r="AA199" s="1138"/>
      <c r="AB199" s="1138"/>
      <c r="AC199" s="1138"/>
      <c r="AD199" s="1138"/>
      <c r="AE199" s="1138"/>
      <c r="AF199" s="1138"/>
      <c r="AG199" s="1138"/>
      <c r="AH199" s="1138"/>
      <c r="AI199" s="1138"/>
      <c r="AJ199" s="1138"/>
      <c r="AK199" s="1138"/>
      <c r="AL199" s="1138"/>
      <c r="AM199" s="1138"/>
      <c r="AN199" s="1138"/>
      <c r="AO199" s="1138"/>
      <c r="AP199" s="1138"/>
      <c r="AQ199" s="1138"/>
      <c r="AR199" s="1138"/>
      <c r="AS199" s="1138"/>
      <c r="AT199" s="1138"/>
      <c r="AU199" s="1138"/>
      <c r="AV199" s="1138"/>
      <c r="AW199" s="1138"/>
      <c r="AX199" s="1138"/>
      <c r="AY199" s="1138"/>
      <c r="AZ199" s="1138"/>
      <c r="BA199" s="1138"/>
      <c r="BB199" s="1138"/>
      <c r="BC199" s="1138"/>
      <c r="BD199" s="1138"/>
      <c r="BE199" s="1138"/>
      <c r="BF199" s="1138"/>
      <c r="BG199" s="1138"/>
      <c r="BH199" s="1138"/>
      <c r="BI199" s="1138"/>
      <c r="BJ199" s="1138"/>
      <c r="BK199" s="1138"/>
      <c r="BL199" s="1138"/>
      <c r="BM199" s="1138"/>
      <c r="BN199" s="1138"/>
      <c r="BO199" s="1138"/>
      <c r="BP199" s="1138"/>
      <c r="BQ199" s="1138"/>
      <c r="BR199" s="1138"/>
      <c r="BS199" s="1138"/>
      <c r="BT199" s="1138"/>
      <c r="BU199" s="1138"/>
      <c r="BV199" s="1138"/>
      <c r="BW199" s="1138"/>
      <c r="BX199" s="1138"/>
      <c r="BY199" s="1138"/>
      <c r="BZ199" s="1138"/>
      <c r="CA199" s="1138"/>
      <c r="CB199" s="1138"/>
      <c r="CC199" s="1138"/>
      <c r="CD199" s="1138"/>
      <c r="CE199" s="1138"/>
      <c r="CF199" s="1138"/>
      <c r="CG199" s="1138"/>
      <c r="CH199" s="1138"/>
      <c r="CI199" s="1138"/>
      <c r="CJ199" s="1138"/>
      <c r="CK199" s="1138"/>
      <c r="CL199" s="1138"/>
      <c r="CM199" s="1138"/>
      <c r="CN199" s="1138"/>
      <c r="CO199" s="1138"/>
      <c r="CP199" s="1138"/>
      <c r="CQ199" s="1138"/>
      <c r="CR199" s="1138"/>
      <c r="CS199" s="1138"/>
      <c r="CT199" s="1138"/>
      <c r="CU199" s="1138"/>
      <c r="CV199" s="1138"/>
      <c r="CW199" s="1138"/>
      <c r="CX199" s="1138"/>
      <c r="CY199" s="1138"/>
      <c r="CZ199" s="1138"/>
      <c r="DA199" s="1138"/>
      <c r="DB199" s="1138"/>
      <c r="DC199" s="1138"/>
      <c r="DD199" s="1138"/>
      <c r="DE199" s="1138"/>
      <c r="DF199" s="1138"/>
      <c r="DG199" s="1138"/>
      <c r="DH199" s="1138"/>
      <c r="DI199" s="1138"/>
      <c r="DJ199" s="1138"/>
      <c r="DK199" s="1138"/>
      <c r="DL199" s="1138"/>
      <c r="DM199" s="1138"/>
      <c r="DN199" s="1138"/>
      <c r="DO199" s="1138"/>
      <c r="DP199" s="1138"/>
      <c r="DQ199" s="1138"/>
      <c r="DR199" s="1138"/>
      <c r="DS199" s="1138"/>
      <c r="DT199" s="1138"/>
      <c r="DU199" s="1138"/>
      <c r="DV199" s="1138"/>
      <c r="DW199" s="1138"/>
      <c r="DX199" s="1138"/>
      <c r="DY199" s="1138"/>
      <c r="DZ199" s="1138"/>
      <c r="EA199" s="1138"/>
      <c r="EB199" s="1138"/>
      <c r="EC199" s="1138"/>
      <c r="ED199" s="1138"/>
      <c r="EE199" s="1138"/>
      <c r="EF199" s="1138"/>
      <c r="EG199" s="1138"/>
      <c r="EH199" s="1138"/>
      <c r="EI199" s="1138"/>
      <c r="EJ199" s="1138"/>
      <c r="EK199" s="1138"/>
      <c r="EL199" s="1138"/>
      <c r="EM199" s="1138"/>
      <c r="EN199" s="1138"/>
      <c r="EO199" s="1138"/>
      <c r="EP199" s="1138"/>
      <c r="EQ199" s="1138"/>
      <c r="ER199" s="1138"/>
      <c r="ES199" s="1138"/>
      <c r="ET199" s="1138"/>
      <c r="EU199" s="1138"/>
      <c r="EV199" s="1138"/>
      <c r="EW199" s="1138"/>
      <c r="EX199" s="1138"/>
      <c r="EY199" s="1138"/>
      <c r="EZ199" s="1138"/>
      <c r="FA199" s="1138"/>
      <c r="FB199" s="1138"/>
      <c r="FC199" s="1138"/>
      <c r="FD199" s="1138"/>
      <c r="FE199" s="1138"/>
      <c r="FF199" s="1138"/>
      <c r="FG199" s="1138"/>
      <c r="FH199" s="1138"/>
      <c r="FI199" s="1138"/>
      <c r="FJ199" s="1138"/>
      <c r="FK199" s="1138"/>
      <c r="FL199" s="1138"/>
      <c r="FM199" s="1138"/>
      <c r="FN199" s="1138"/>
      <c r="FO199" s="1138"/>
      <c r="FP199" s="1138"/>
      <c r="FQ199" s="1138"/>
      <c r="FR199" s="1138"/>
      <c r="FS199" s="1138"/>
      <c r="FT199" s="1138"/>
      <c r="FU199" s="1138"/>
      <c r="FV199" s="1138"/>
      <c r="FW199" s="1138"/>
      <c r="FX199" s="1138"/>
      <c r="FY199" s="1138"/>
      <c r="FZ199" s="1138"/>
      <c r="GA199" s="1138"/>
      <c r="GB199" s="1138"/>
      <c r="GC199" s="1138"/>
      <c r="GD199" s="1138"/>
      <c r="GE199" s="1138"/>
      <c r="GF199" s="1138"/>
      <c r="GG199" s="1138"/>
      <c r="GH199" s="1138"/>
      <c r="GI199" s="1138"/>
      <c r="GJ199" s="1138"/>
      <c r="GK199" s="1138"/>
      <c r="GL199" s="1138"/>
      <c r="GM199" s="1138"/>
      <c r="GN199" s="1138"/>
      <c r="GO199" s="1138"/>
      <c r="GP199" s="1138"/>
      <c r="GQ199" s="1138"/>
      <c r="GR199" s="1138"/>
      <c r="GS199" s="1138"/>
      <c r="GT199" s="1138"/>
      <c r="GU199" s="1138"/>
      <c r="GV199" s="1138"/>
      <c r="GW199" s="1138"/>
      <c r="GX199" s="1138"/>
      <c r="GY199" s="1138"/>
      <c r="GZ199" s="1138"/>
      <c r="HA199" s="1138"/>
      <c r="HB199" s="1138"/>
      <c r="HC199" s="1138"/>
      <c r="HD199" s="1138"/>
      <c r="HE199" s="1138"/>
      <c r="HF199" s="1138"/>
      <c r="HG199" s="1138"/>
      <c r="HH199" s="1138"/>
      <c r="HI199" s="1138"/>
      <c r="HJ199" s="1138"/>
      <c r="HK199" s="1138"/>
      <c r="HL199" s="1138"/>
      <c r="HM199" s="1138"/>
      <c r="HN199" s="1138"/>
      <c r="HO199" s="1138"/>
      <c r="HP199" s="1138"/>
      <c r="HQ199" s="1138"/>
      <c r="HR199" s="1138"/>
      <c r="HS199" s="1138"/>
      <c r="HT199" s="1138"/>
      <c r="HU199" s="1138"/>
      <c r="HV199" s="1138"/>
      <c r="HW199" s="1138"/>
      <c r="HX199" s="1138"/>
      <c r="HY199" s="1138"/>
      <c r="HZ199" s="1138"/>
      <c r="IA199" s="1138"/>
      <c r="IB199" s="1138"/>
      <c r="IC199" s="1138"/>
      <c r="ID199" s="1138"/>
      <c r="IE199" s="1138"/>
      <c r="IF199" s="1138"/>
      <c r="IG199" s="1138"/>
      <c r="IH199" s="1138"/>
      <c r="II199" s="1138"/>
      <c r="IJ199" s="1138"/>
      <c r="IK199" s="1138"/>
      <c r="IL199" s="1138"/>
      <c r="IM199" s="1138"/>
      <c r="IN199" s="1138"/>
      <c r="IO199" s="1138"/>
      <c r="IP199" s="1138"/>
      <c r="IQ199" s="1138"/>
      <c r="IR199" s="1138"/>
      <c r="IS199" s="1138"/>
      <c r="IT199" s="1138"/>
      <c r="IU199" s="1138"/>
      <c r="IV199" s="1138"/>
    </row>
    <row r="200" spans="1:256">
      <c r="A200" s="1138"/>
      <c r="B200" s="1138"/>
      <c r="C200" s="1138"/>
      <c r="D200" s="1138"/>
      <c r="E200" s="1138"/>
      <c r="F200" s="1138"/>
      <c r="G200" s="1138"/>
      <c r="H200" s="1138"/>
      <c r="I200" s="1138"/>
      <c r="J200" s="1138"/>
      <c r="K200" s="1138"/>
      <c r="L200" s="1138"/>
      <c r="M200" s="1138"/>
      <c r="N200" s="1138"/>
      <c r="O200" s="1138"/>
      <c r="P200" s="1138"/>
      <c r="Q200" s="1138"/>
      <c r="R200" s="1138"/>
      <c r="S200" s="1138"/>
      <c r="T200" s="1138"/>
      <c r="U200" s="1138"/>
      <c r="V200" s="1138"/>
      <c r="W200" s="1138"/>
      <c r="X200" s="1138"/>
      <c r="Y200" s="1138"/>
      <c r="Z200" s="1138"/>
      <c r="AA200" s="1138"/>
      <c r="AB200" s="1138"/>
      <c r="AC200" s="1138"/>
      <c r="AD200" s="1138"/>
      <c r="AE200" s="1138"/>
      <c r="AF200" s="1138"/>
      <c r="AG200" s="1138"/>
      <c r="AH200" s="1138"/>
      <c r="AI200" s="1138"/>
      <c r="AJ200" s="1138"/>
      <c r="AK200" s="1138"/>
      <c r="AL200" s="1138"/>
      <c r="AM200" s="1138"/>
      <c r="AN200" s="1138"/>
      <c r="AO200" s="1138"/>
      <c r="AP200" s="1138"/>
      <c r="AQ200" s="1138"/>
      <c r="AR200" s="1138"/>
      <c r="AS200" s="1138"/>
      <c r="AT200" s="1138"/>
      <c r="AU200" s="1138"/>
      <c r="AV200" s="1138"/>
      <c r="AW200" s="1138"/>
      <c r="AX200" s="1138"/>
      <c r="AY200" s="1138"/>
      <c r="AZ200" s="1138"/>
      <c r="BA200" s="1138"/>
      <c r="BB200" s="1138"/>
      <c r="BC200" s="1138"/>
      <c r="BD200" s="1138"/>
      <c r="BE200" s="1138"/>
      <c r="BF200" s="1138"/>
      <c r="BG200" s="1138"/>
      <c r="BH200" s="1138"/>
      <c r="BI200" s="1138"/>
      <c r="BJ200" s="1138"/>
      <c r="BK200" s="1138"/>
      <c r="BL200" s="1138"/>
      <c r="BM200" s="1138"/>
      <c r="BN200" s="1138"/>
      <c r="BO200" s="1138"/>
      <c r="BP200" s="1138"/>
      <c r="BQ200" s="1138"/>
      <c r="BR200" s="1138"/>
      <c r="BS200" s="1138"/>
      <c r="BT200" s="1138"/>
      <c r="BU200" s="1138"/>
      <c r="BV200" s="1138"/>
      <c r="BW200" s="1138"/>
      <c r="BX200" s="1138"/>
      <c r="BY200" s="1138"/>
      <c r="BZ200" s="1138"/>
      <c r="CA200" s="1138"/>
      <c r="CB200" s="1138"/>
      <c r="CC200" s="1138"/>
      <c r="CD200" s="1138"/>
      <c r="CE200" s="1138"/>
      <c r="CF200" s="1138"/>
      <c r="CG200" s="1138"/>
      <c r="CH200" s="1138"/>
      <c r="CI200" s="1138"/>
      <c r="CJ200" s="1138"/>
      <c r="CK200" s="1138"/>
      <c r="CL200" s="1138"/>
      <c r="CM200" s="1138"/>
      <c r="CN200" s="1138"/>
      <c r="CO200" s="1138"/>
      <c r="CP200" s="1138"/>
      <c r="CQ200" s="1138"/>
      <c r="CR200" s="1138"/>
      <c r="CS200" s="1138"/>
      <c r="CT200" s="1138"/>
      <c r="CU200" s="1138"/>
      <c r="CV200" s="1138"/>
      <c r="CW200" s="1138"/>
      <c r="CX200" s="1138"/>
      <c r="CY200" s="1138"/>
      <c r="CZ200" s="1138"/>
      <c r="DA200" s="1138"/>
      <c r="DB200" s="1138"/>
      <c r="DC200" s="1138"/>
      <c r="DD200" s="1138"/>
      <c r="DE200" s="1138"/>
      <c r="DF200" s="1138"/>
      <c r="DG200" s="1138"/>
      <c r="DH200" s="1138"/>
      <c r="DI200" s="1138"/>
      <c r="DJ200" s="1138"/>
      <c r="DK200" s="1138"/>
      <c r="DL200" s="1138"/>
      <c r="DM200" s="1138"/>
      <c r="DN200" s="1138"/>
      <c r="DO200" s="1138"/>
      <c r="DP200" s="1138"/>
      <c r="DQ200" s="1138"/>
      <c r="DR200" s="1138"/>
      <c r="DS200" s="1138"/>
      <c r="DT200" s="1138"/>
      <c r="DU200" s="1138"/>
      <c r="DV200" s="1138"/>
      <c r="DW200" s="1138"/>
      <c r="DX200" s="1138"/>
      <c r="DY200" s="1138"/>
      <c r="DZ200" s="1138"/>
      <c r="EA200" s="1138"/>
      <c r="EB200" s="1138"/>
      <c r="EC200" s="1138"/>
      <c r="ED200" s="1138"/>
      <c r="EE200" s="1138"/>
      <c r="EF200" s="1138"/>
      <c r="EG200" s="1138"/>
      <c r="EH200" s="1138"/>
      <c r="EI200" s="1138"/>
      <c r="EJ200" s="1138"/>
      <c r="EK200" s="1138"/>
      <c r="EL200" s="1138"/>
      <c r="EM200" s="1138"/>
      <c r="EN200" s="1138"/>
      <c r="EO200" s="1138"/>
      <c r="EP200" s="1138"/>
      <c r="EQ200" s="1138"/>
      <c r="ER200" s="1138"/>
      <c r="ES200" s="1138"/>
      <c r="ET200" s="1138"/>
      <c r="EU200" s="1138"/>
      <c r="EV200" s="1138"/>
      <c r="EW200" s="1138"/>
      <c r="EX200" s="1138"/>
      <c r="EY200" s="1138"/>
      <c r="EZ200" s="1138"/>
      <c r="FA200" s="1138"/>
      <c r="FB200" s="1138"/>
      <c r="FC200" s="1138"/>
      <c r="FD200" s="1138"/>
      <c r="FE200" s="1138"/>
      <c r="FF200" s="1138"/>
      <c r="FG200" s="1138"/>
      <c r="FH200" s="1138"/>
      <c r="FI200" s="1138"/>
      <c r="FJ200" s="1138"/>
      <c r="FK200" s="1138"/>
      <c r="FL200" s="1138"/>
      <c r="FM200" s="1138"/>
      <c r="FN200" s="1138"/>
      <c r="FO200" s="1138"/>
      <c r="FP200" s="1138"/>
      <c r="FQ200" s="1138"/>
      <c r="FR200" s="1138"/>
      <c r="FS200" s="1138"/>
      <c r="FT200" s="1138"/>
      <c r="FU200" s="1138"/>
      <c r="FV200" s="1138"/>
      <c r="FW200" s="1138"/>
      <c r="FX200" s="1138"/>
      <c r="FY200" s="1138"/>
      <c r="FZ200" s="1138"/>
      <c r="GA200" s="1138"/>
      <c r="GB200" s="1138"/>
      <c r="GC200" s="1138"/>
      <c r="GD200" s="1138"/>
      <c r="GE200" s="1138"/>
      <c r="GF200" s="1138"/>
      <c r="GG200" s="1138"/>
      <c r="GH200" s="1138"/>
      <c r="GI200" s="1138"/>
      <c r="GJ200" s="1138"/>
      <c r="GK200" s="1138"/>
      <c r="GL200" s="1138"/>
      <c r="GM200" s="1138"/>
      <c r="GN200" s="1138"/>
      <c r="GO200" s="1138"/>
      <c r="GP200" s="1138"/>
      <c r="GQ200" s="1138"/>
      <c r="GR200" s="1138"/>
      <c r="GS200" s="1138"/>
      <c r="GT200" s="1138"/>
      <c r="GU200" s="1138"/>
      <c r="GV200" s="1138"/>
      <c r="GW200" s="1138"/>
      <c r="GX200" s="1138"/>
      <c r="GY200" s="1138"/>
      <c r="GZ200" s="1138"/>
      <c r="HA200" s="1138"/>
      <c r="HB200" s="1138"/>
      <c r="HC200" s="1138"/>
      <c r="HD200" s="1138"/>
      <c r="HE200" s="1138"/>
      <c r="HF200" s="1138"/>
      <c r="HG200" s="1138"/>
      <c r="HH200" s="1138"/>
      <c r="HI200" s="1138"/>
      <c r="HJ200" s="1138"/>
      <c r="HK200" s="1138"/>
      <c r="HL200" s="1138"/>
      <c r="HM200" s="1138"/>
      <c r="HN200" s="1138"/>
      <c r="HO200" s="1138"/>
      <c r="HP200" s="1138"/>
      <c r="HQ200" s="1138"/>
      <c r="HR200" s="1138"/>
      <c r="HS200" s="1138"/>
      <c r="HT200" s="1138"/>
      <c r="HU200" s="1138"/>
      <c r="HV200" s="1138"/>
      <c r="HW200" s="1138"/>
      <c r="HX200" s="1138"/>
      <c r="HY200" s="1138"/>
      <c r="HZ200" s="1138"/>
      <c r="IA200" s="1138"/>
      <c r="IB200" s="1138"/>
      <c r="IC200" s="1138"/>
      <c r="ID200" s="1138"/>
      <c r="IE200" s="1138"/>
      <c r="IF200" s="1138"/>
      <c r="IG200" s="1138"/>
      <c r="IH200" s="1138"/>
      <c r="II200" s="1138"/>
      <c r="IJ200" s="1138"/>
      <c r="IK200" s="1138"/>
      <c r="IL200" s="1138"/>
      <c r="IM200" s="1138"/>
      <c r="IN200" s="1138"/>
      <c r="IO200" s="1138"/>
      <c r="IP200" s="1138"/>
      <c r="IQ200" s="1138"/>
      <c r="IR200" s="1138"/>
      <c r="IS200" s="1138"/>
      <c r="IT200" s="1138"/>
      <c r="IU200" s="1138"/>
      <c r="IV200" s="1138"/>
    </row>
    <row r="201" spans="1:256" ht="15.75">
      <c r="A201" s="1506" t="s">
        <v>334</v>
      </c>
      <c r="B201" s="1138"/>
      <c r="C201" s="1138"/>
      <c r="D201" s="1138"/>
      <c r="E201" s="1138"/>
      <c r="F201" s="1138"/>
      <c r="G201" s="1138"/>
      <c r="H201" s="1138"/>
      <c r="I201" s="1138"/>
      <c r="J201" s="1138"/>
      <c r="K201" s="1138"/>
      <c r="L201" s="1138"/>
      <c r="M201" s="1138"/>
      <c r="N201" s="1138"/>
      <c r="O201" s="1138"/>
      <c r="P201" s="1138"/>
      <c r="Q201" s="1138"/>
      <c r="R201" s="1138"/>
      <c r="S201" s="1138"/>
      <c r="T201" s="1138"/>
      <c r="U201" s="1138"/>
      <c r="V201" s="1138"/>
      <c r="W201" s="1138"/>
      <c r="X201" s="1138"/>
      <c r="Y201" s="1138"/>
      <c r="Z201" s="1138"/>
      <c r="AA201" s="1138"/>
      <c r="AB201" s="1138"/>
      <c r="AC201" s="1138"/>
      <c r="AD201" s="1138"/>
      <c r="AE201" s="1138"/>
      <c r="AF201" s="1138"/>
      <c r="AG201" s="1138"/>
      <c r="AH201" s="1138"/>
      <c r="AI201" s="1138"/>
      <c r="AJ201" s="1138"/>
      <c r="AK201" s="1138"/>
      <c r="AL201" s="1138"/>
      <c r="AM201" s="1138"/>
      <c r="AN201" s="1138"/>
      <c r="AO201" s="1138"/>
      <c r="AP201" s="1138"/>
      <c r="AQ201" s="1138"/>
      <c r="AR201" s="1138"/>
      <c r="AS201" s="1138"/>
      <c r="AT201" s="1138"/>
      <c r="AU201" s="1138"/>
      <c r="AV201" s="1138"/>
      <c r="AW201" s="1138"/>
      <c r="AX201" s="1138"/>
      <c r="AY201" s="1138"/>
      <c r="AZ201" s="1138"/>
      <c r="BA201" s="1138"/>
      <c r="BB201" s="1138"/>
      <c r="BC201" s="1138"/>
      <c r="BD201" s="1138"/>
      <c r="BE201" s="1138"/>
      <c r="BF201" s="1138"/>
      <c r="BG201" s="1138"/>
      <c r="BH201" s="1138"/>
      <c r="BI201" s="1138"/>
      <c r="BJ201" s="1138"/>
      <c r="BK201" s="1138"/>
      <c r="BL201" s="1138"/>
      <c r="BM201" s="1138"/>
      <c r="BN201" s="1138"/>
      <c r="BO201" s="1138"/>
      <c r="BP201" s="1138"/>
      <c r="BQ201" s="1138"/>
      <c r="BR201" s="1138"/>
      <c r="BS201" s="1138"/>
      <c r="BT201" s="1138"/>
      <c r="BU201" s="1138"/>
      <c r="BV201" s="1138"/>
      <c r="BW201" s="1138"/>
      <c r="BX201" s="1138"/>
      <c r="BY201" s="1138"/>
      <c r="BZ201" s="1138"/>
      <c r="CA201" s="1138"/>
      <c r="CB201" s="1138"/>
      <c r="CC201" s="1138"/>
      <c r="CD201" s="1138"/>
      <c r="CE201" s="1138"/>
      <c r="CF201" s="1138"/>
      <c r="CG201" s="1138"/>
      <c r="CH201" s="1138"/>
      <c r="CI201" s="1138"/>
      <c r="CJ201" s="1138"/>
      <c r="CK201" s="1138"/>
      <c r="CL201" s="1138"/>
      <c r="CM201" s="1138"/>
      <c r="CN201" s="1138"/>
      <c r="CO201" s="1138"/>
      <c r="CP201" s="1138"/>
      <c r="CQ201" s="1138"/>
      <c r="CR201" s="1138"/>
      <c r="CS201" s="1138"/>
      <c r="CT201" s="1138"/>
      <c r="CU201" s="1138"/>
      <c r="CV201" s="1138"/>
      <c r="CW201" s="1138"/>
      <c r="CX201" s="1138"/>
      <c r="CY201" s="1138"/>
      <c r="CZ201" s="1138"/>
      <c r="DA201" s="1138"/>
      <c r="DB201" s="1138"/>
      <c r="DC201" s="1138"/>
      <c r="DD201" s="1138"/>
      <c r="DE201" s="1138"/>
      <c r="DF201" s="1138"/>
      <c r="DG201" s="1138"/>
      <c r="DH201" s="1138"/>
      <c r="DI201" s="1138"/>
      <c r="DJ201" s="1138"/>
      <c r="DK201" s="1138"/>
      <c r="DL201" s="1138"/>
      <c r="DM201" s="1138"/>
      <c r="DN201" s="1138"/>
      <c r="DO201" s="1138"/>
      <c r="DP201" s="1138"/>
      <c r="DQ201" s="1138"/>
      <c r="DR201" s="1138"/>
      <c r="DS201" s="1138"/>
      <c r="DT201" s="1138"/>
      <c r="DU201" s="1138"/>
      <c r="DV201" s="1138"/>
      <c r="DW201" s="1138"/>
      <c r="DX201" s="1138"/>
      <c r="DY201" s="1138"/>
      <c r="DZ201" s="1138"/>
      <c r="EA201" s="1138"/>
      <c r="EB201" s="1138"/>
      <c r="EC201" s="1138"/>
      <c r="ED201" s="1138"/>
      <c r="EE201" s="1138"/>
      <c r="EF201" s="1138"/>
      <c r="EG201" s="1138"/>
      <c r="EH201" s="1138"/>
      <c r="EI201" s="1138"/>
      <c r="EJ201" s="1138"/>
      <c r="EK201" s="1138"/>
      <c r="EL201" s="1138"/>
      <c r="EM201" s="1138"/>
      <c r="EN201" s="1138"/>
      <c r="EO201" s="1138"/>
      <c r="EP201" s="1138"/>
      <c r="EQ201" s="1138"/>
      <c r="ER201" s="1138"/>
      <c r="ES201" s="1138"/>
      <c r="ET201" s="1138"/>
      <c r="EU201" s="1138"/>
      <c r="EV201" s="1138"/>
      <c r="EW201" s="1138"/>
      <c r="EX201" s="1138"/>
      <c r="EY201" s="1138"/>
      <c r="EZ201" s="1138"/>
      <c r="FA201" s="1138"/>
      <c r="FB201" s="1138"/>
      <c r="FC201" s="1138"/>
      <c r="FD201" s="1138"/>
      <c r="FE201" s="1138"/>
      <c r="FF201" s="1138"/>
      <c r="FG201" s="1138"/>
      <c r="FH201" s="1138"/>
      <c r="FI201" s="1138"/>
      <c r="FJ201" s="1138"/>
      <c r="FK201" s="1138"/>
      <c r="FL201" s="1138"/>
      <c r="FM201" s="1138"/>
      <c r="FN201" s="1138"/>
      <c r="FO201" s="1138"/>
      <c r="FP201" s="1138"/>
      <c r="FQ201" s="1138"/>
      <c r="FR201" s="1138"/>
      <c r="FS201" s="1138"/>
      <c r="FT201" s="1138"/>
      <c r="FU201" s="1138"/>
      <c r="FV201" s="1138"/>
      <c r="FW201" s="1138"/>
      <c r="FX201" s="1138"/>
      <c r="FY201" s="1138"/>
      <c r="FZ201" s="1138"/>
      <c r="GA201" s="1138"/>
      <c r="GB201" s="1138"/>
      <c r="GC201" s="1138"/>
      <c r="GD201" s="1138"/>
      <c r="GE201" s="1138"/>
      <c r="GF201" s="1138"/>
      <c r="GG201" s="1138"/>
      <c r="GH201" s="1138"/>
      <c r="GI201" s="1138"/>
      <c r="GJ201" s="1138"/>
      <c r="GK201" s="1138"/>
      <c r="GL201" s="1138"/>
      <c r="GM201" s="1138"/>
      <c r="GN201" s="1138"/>
      <c r="GO201" s="1138"/>
      <c r="GP201" s="1138"/>
      <c r="GQ201" s="1138"/>
      <c r="GR201" s="1138"/>
      <c r="GS201" s="1138"/>
      <c r="GT201" s="1138"/>
      <c r="GU201" s="1138"/>
      <c r="GV201" s="1138"/>
      <c r="GW201" s="1138"/>
      <c r="GX201" s="1138"/>
      <c r="GY201" s="1138"/>
      <c r="GZ201" s="1138"/>
      <c r="HA201" s="1138"/>
      <c r="HB201" s="1138"/>
      <c r="HC201" s="1138"/>
      <c r="HD201" s="1138"/>
      <c r="HE201" s="1138"/>
      <c r="HF201" s="1138"/>
      <c r="HG201" s="1138"/>
      <c r="HH201" s="1138"/>
      <c r="HI201" s="1138"/>
      <c r="HJ201" s="1138"/>
      <c r="HK201" s="1138"/>
      <c r="HL201" s="1138"/>
      <c r="HM201" s="1138"/>
      <c r="HN201" s="1138"/>
      <c r="HO201" s="1138"/>
      <c r="HP201" s="1138"/>
      <c r="HQ201" s="1138"/>
      <c r="HR201" s="1138"/>
      <c r="HS201" s="1138"/>
      <c r="HT201" s="1138"/>
      <c r="HU201" s="1138"/>
      <c r="HV201" s="1138"/>
      <c r="HW201" s="1138"/>
      <c r="HX201" s="1138"/>
      <c r="HY201" s="1138"/>
      <c r="HZ201" s="1138"/>
      <c r="IA201" s="1138"/>
      <c r="IB201" s="1138"/>
      <c r="IC201" s="1138"/>
      <c r="ID201" s="1138"/>
      <c r="IE201" s="1138"/>
      <c r="IF201" s="1138"/>
      <c r="IG201" s="1138"/>
      <c r="IH201" s="1138"/>
      <c r="II201" s="1138"/>
      <c r="IJ201" s="1138"/>
      <c r="IK201" s="1138"/>
      <c r="IL201" s="1138"/>
      <c r="IM201" s="1138"/>
      <c r="IN201" s="1138"/>
      <c r="IO201" s="1138"/>
      <c r="IP201" s="1138"/>
      <c r="IQ201" s="1138"/>
      <c r="IR201" s="1138"/>
      <c r="IS201" s="1138"/>
      <c r="IT201" s="1138"/>
      <c r="IU201" s="1138"/>
      <c r="IV201" s="1138"/>
    </row>
    <row r="202" spans="1:256">
      <c r="A202" s="1138" t="s">
        <v>335</v>
      </c>
      <c r="B202" s="1138"/>
      <c r="C202" s="664">
        <f>C192</f>
        <v>0</v>
      </c>
      <c r="D202" s="664"/>
      <c r="E202" s="1138"/>
      <c r="F202" s="1138"/>
      <c r="G202" s="1138"/>
      <c r="H202" s="1138"/>
      <c r="I202" s="1138"/>
      <c r="J202" s="1138"/>
      <c r="K202" s="1138"/>
      <c r="L202" s="1138"/>
      <c r="M202" s="1138"/>
      <c r="N202" s="1138"/>
      <c r="O202" s="1138"/>
      <c r="P202" s="1138"/>
      <c r="Q202" s="1138"/>
      <c r="R202" s="1138"/>
      <c r="S202" s="1138"/>
      <c r="T202" s="1138"/>
      <c r="U202" s="1138"/>
      <c r="V202" s="1138"/>
      <c r="W202" s="1138"/>
      <c r="X202" s="1138"/>
      <c r="Y202" s="1138"/>
      <c r="Z202" s="1138"/>
      <c r="AA202" s="1138"/>
      <c r="AB202" s="1138"/>
      <c r="AC202" s="1138"/>
      <c r="AD202" s="1138"/>
      <c r="AE202" s="1138"/>
      <c r="AF202" s="1138"/>
      <c r="AG202" s="1138"/>
      <c r="AH202" s="1138"/>
      <c r="AI202" s="1138"/>
      <c r="AJ202" s="1138"/>
      <c r="AK202" s="1138"/>
      <c r="AL202" s="1138"/>
      <c r="AM202" s="1138"/>
      <c r="AN202" s="1138"/>
      <c r="AO202" s="1138"/>
      <c r="AP202" s="1138"/>
      <c r="AQ202" s="1138"/>
      <c r="AR202" s="1138"/>
      <c r="AS202" s="1138"/>
      <c r="AT202" s="1138"/>
      <c r="AU202" s="1138"/>
      <c r="AV202" s="1138"/>
      <c r="AW202" s="1138"/>
      <c r="AX202" s="1138"/>
      <c r="AY202" s="1138"/>
      <c r="AZ202" s="1138"/>
      <c r="BA202" s="1138"/>
      <c r="BB202" s="1138"/>
      <c r="BC202" s="1138"/>
      <c r="BD202" s="1138"/>
      <c r="BE202" s="1138"/>
      <c r="BF202" s="1138"/>
      <c r="BG202" s="1138"/>
      <c r="BH202" s="1138"/>
      <c r="BI202" s="1138"/>
      <c r="BJ202" s="1138"/>
      <c r="BK202" s="1138"/>
      <c r="BL202" s="1138"/>
      <c r="BM202" s="1138"/>
      <c r="BN202" s="1138"/>
      <c r="BO202" s="1138"/>
      <c r="BP202" s="1138"/>
      <c r="BQ202" s="1138"/>
      <c r="BR202" s="1138"/>
      <c r="BS202" s="1138"/>
      <c r="BT202" s="1138"/>
      <c r="BU202" s="1138"/>
      <c r="BV202" s="1138"/>
      <c r="BW202" s="1138"/>
      <c r="BX202" s="1138"/>
      <c r="BY202" s="1138"/>
      <c r="BZ202" s="1138"/>
      <c r="CA202" s="1138"/>
      <c r="CB202" s="1138"/>
      <c r="CC202" s="1138"/>
      <c r="CD202" s="1138"/>
      <c r="CE202" s="1138"/>
      <c r="CF202" s="1138"/>
      <c r="CG202" s="1138"/>
      <c r="CH202" s="1138"/>
      <c r="CI202" s="1138"/>
      <c r="CJ202" s="1138"/>
      <c r="CK202" s="1138"/>
      <c r="CL202" s="1138"/>
      <c r="CM202" s="1138"/>
      <c r="CN202" s="1138"/>
      <c r="CO202" s="1138"/>
      <c r="CP202" s="1138"/>
      <c r="CQ202" s="1138"/>
      <c r="CR202" s="1138"/>
      <c r="CS202" s="1138"/>
      <c r="CT202" s="1138"/>
      <c r="CU202" s="1138"/>
      <c r="CV202" s="1138"/>
      <c r="CW202" s="1138"/>
      <c r="CX202" s="1138"/>
      <c r="CY202" s="1138"/>
      <c r="CZ202" s="1138"/>
      <c r="DA202" s="1138"/>
      <c r="DB202" s="1138"/>
      <c r="DC202" s="1138"/>
      <c r="DD202" s="1138"/>
      <c r="DE202" s="1138"/>
      <c r="DF202" s="1138"/>
      <c r="DG202" s="1138"/>
      <c r="DH202" s="1138"/>
      <c r="DI202" s="1138"/>
      <c r="DJ202" s="1138"/>
      <c r="DK202" s="1138"/>
      <c r="DL202" s="1138"/>
      <c r="DM202" s="1138"/>
      <c r="DN202" s="1138"/>
      <c r="DO202" s="1138"/>
      <c r="DP202" s="1138"/>
      <c r="DQ202" s="1138"/>
      <c r="DR202" s="1138"/>
      <c r="DS202" s="1138"/>
      <c r="DT202" s="1138"/>
      <c r="DU202" s="1138"/>
      <c r="DV202" s="1138"/>
      <c r="DW202" s="1138"/>
      <c r="DX202" s="1138"/>
      <c r="DY202" s="1138"/>
      <c r="DZ202" s="1138"/>
      <c r="EA202" s="1138"/>
      <c r="EB202" s="1138"/>
      <c r="EC202" s="1138"/>
      <c r="ED202" s="1138"/>
      <c r="EE202" s="1138"/>
      <c r="EF202" s="1138"/>
      <c r="EG202" s="1138"/>
      <c r="EH202" s="1138"/>
      <c r="EI202" s="1138"/>
      <c r="EJ202" s="1138"/>
      <c r="EK202" s="1138"/>
      <c r="EL202" s="1138"/>
      <c r="EM202" s="1138"/>
      <c r="EN202" s="1138"/>
      <c r="EO202" s="1138"/>
      <c r="EP202" s="1138"/>
      <c r="EQ202" s="1138"/>
      <c r="ER202" s="1138"/>
      <c r="ES202" s="1138"/>
      <c r="ET202" s="1138"/>
      <c r="EU202" s="1138"/>
      <c r="EV202" s="1138"/>
      <c r="EW202" s="1138"/>
      <c r="EX202" s="1138"/>
      <c r="EY202" s="1138"/>
      <c r="EZ202" s="1138"/>
      <c r="FA202" s="1138"/>
      <c r="FB202" s="1138"/>
      <c r="FC202" s="1138"/>
      <c r="FD202" s="1138"/>
      <c r="FE202" s="1138"/>
      <c r="FF202" s="1138"/>
      <c r="FG202" s="1138"/>
      <c r="FH202" s="1138"/>
      <c r="FI202" s="1138"/>
      <c r="FJ202" s="1138"/>
      <c r="FK202" s="1138"/>
      <c r="FL202" s="1138"/>
      <c r="FM202" s="1138"/>
      <c r="FN202" s="1138"/>
      <c r="FO202" s="1138"/>
      <c r="FP202" s="1138"/>
      <c r="FQ202" s="1138"/>
      <c r="FR202" s="1138"/>
      <c r="FS202" s="1138"/>
      <c r="FT202" s="1138"/>
      <c r="FU202" s="1138"/>
      <c r="FV202" s="1138"/>
      <c r="FW202" s="1138"/>
      <c r="FX202" s="1138"/>
      <c r="FY202" s="1138"/>
      <c r="FZ202" s="1138"/>
      <c r="GA202" s="1138"/>
      <c r="GB202" s="1138"/>
      <c r="GC202" s="1138"/>
      <c r="GD202" s="1138"/>
      <c r="GE202" s="1138"/>
      <c r="GF202" s="1138"/>
      <c r="GG202" s="1138"/>
      <c r="GH202" s="1138"/>
      <c r="GI202" s="1138"/>
      <c r="GJ202" s="1138"/>
      <c r="GK202" s="1138"/>
      <c r="GL202" s="1138"/>
      <c r="GM202" s="1138"/>
      <c r="GN202" s="1138"/>
      <c r="GO202" s="1138"/>
      <c r="GP202" s="1138"/>
      <c r="GQ202" s="1138"/>
      <c r="GR202" s="1138"/>
      <c r="GS202" s="1138"/>
      <c r="GT202" s="1138"/>
      <c r="GU202" s="1138"/>
      <c r="GV202" s="1138"/>
      <c r="GW202" s="1138"/>
      <c r="GX202" s="1138"/>
      <c r="GY202" s="1138"/>
      <c r="GZ202" s="1138"/>
      <c r="HA202" s="1138"/>
      <c r="HB202" s="1138"/>
      <c r="HC202" s="1138"/>
      <c r="HD202" s="1138"/>
      <c r="HE202" s="1138"/>
      <c r="HF202" s="1138"/>
      <c r="HG202" s="1138"/>
      <c r="HH202" s="1138"/>
      <c r="HI202" s="1138"/>
      <c r="HJ202" s="1138"/>
      <c r="HK202" s="1138"/>
      <c r="HL202" s="1138"/>
      <c r="HM202" s="1138"/>
      <c r="HN202" s="1138"/>
      <c r="HO202" s="1138"/>
      <c r="HP202" s="1138"/>
      <c r="HQ202" s="1138"/>
      <c r="HR202" s="1138"/>
      <c r="HS202" s="1138"/>
      <c r="HT202" s="1138"/>
      <c r="HU202" s="1138"/>
      <c r="HV202" s="1138"/>
      <c r="HW202" s="1138"/>
      <c r="HX202" s="1138"/>
      <c r="HY202" s="1138"/>
      <c r="HZ202" s="1138"/>
      <c r="IA202" s="1138"/>
      <c r="IB202" s="1138"/>
      <c r="IC202" s="1138"/>
      <c r="ID202" s="1138"/>
      <c r="IE202" s="1138"/>
      <c r="IF202" s="1138"/>
      <c r="IG202" s="1138"/>
      <c r="IH202" s="1138"/>
      <c r="II202" s="1138"/>
      <c r="IJ202" s="1138"/>
      <c r="IK202" s="1138"/>
      <c r="IL202" s="1138"/>
      <c r="IM202" s="1138"/>
      <c r="IN202" s="1138"/>
      <c r="IO202" s="1138"/>
      <c r="IP202" s="1138"/>
      <c r="IQ202" s="1138"/>
      <c r="IR202" s="1138"/>
      <c r="IS202" s="1138"/>
      <c r="IT202" s="1138"/>
      <c r="IU202" s="1138"/>
      <c r="IV202" s="1138"/>
    </row>
    <row r="203" spans="1:256">
      <c r="A203" s="1138" t="s">
        <v>336</v>
      </c>
      <c r="B203" s="1138"/>
      <c r="C203" s="664">
        <f>C113</f>
        <v>119406517.39381126</v>
      </c>
      <c r="D203" s="664"/>
      <c r="E203" s="1138"/>
      <c r="F203" s="1138"/>
      <c r="G203" s="1138"/>
      <c r="H203" s="1138"/>
      <c r="I203" s="1138"/>
      <c r="J203" s="1138"/>
      <c r="K203" s="1138"/>
      <c r="L203" s="1138"/>
      <c r="M203" s="1138"/>
      <c r="N203" s="1138"/>
      <c r="O203" s="1138"/>
      <c r="P203" s="1138"/>
      <c r="Q203" s="1138"/>
      <c r="R203" s="1138"/>
      <c r="S203" s="1138"/>
      <c r="T203" s="1138"/>
      <c r="U203" s="1138"/>
      <c r="V203" s="1138"/>
      <c r="W203" s="1138"/>
      <c r="X203" s="1138"/>
      <c r="Y203" s="1138"/>
      <c r="Z203" s="1138"/>
      <c r="AA203" s="1138"/>
      <c r="AB203" s="1138"/>
      <c r="AC203" s="1138"/>
      <c r="AD203" s="1138"/>
      <c r="AE203" s="1138"/>
      <c r="AF203" s="1138"/>
      <c r="AG203" s="1138"/>
      <c r="AH203" s="1138"/>
      <c r="AI203" s="1138"/>
      <c r="AJ203" s="1138"/>
      <c r="AK203" s="1138"/>
      <c r="AL203" s="1138"/>
      <c r="AM203" s="1138"/>
      <c r="AN203" s="1138"/>
      <c r="AO203" s="1138"/>
      <c r="AP203" s="1138"/>
      <c r="AQ203" s="1138"/>
      <c r="AR203" s="1138"/>
      <c r="AS203" s="1138"/>
      <c r="AT203" s="1138"/>
      <c r="AU203" s="1138"/>
      <c r="AV203" s="1138"/>
      <c r="AW203" s="1138"/>
      <c r="AX203" s="1138"/>
      <c r="AY203" s="1138"/>
      <c r="AZ203" s="1138"/>
      <c r="BA203" s="1138"/>
      <c r="BB203" s="1138"/>
      <c r="BC203" s="1138"/>
      <c r="BD203" s="1138"/>
      <c r="BE203" s="1138"/>
      <c r="BF203" s="1138"/>
      <c r="BG203" s="1138"/>
      <c r="BH203" s="1138"/>
      <c r="BI203" s="1138"/>
      <c r="BJ203" s="1138"/>
      <c r="BK203" s="1138"/>
      <c r="BL203" s="1138"/>
      <c r="BM203" s="1138"/>
      <c r="BN203" s="1138"/>
      <c r="BO203" s="1138"/>
      <c r="BP203" s="1138"/>
      <c r="BQ203" s="1138"/>
      <c r="BR203" s="1138"/>
      <c r="BS203" s="1138"/>
      <c r="BT203" s="1138"/>
      <c r="BU203" s="1138"/>
      <c r="BV203" s="1138"/>
      <c r="BW203" s="1138"/>
      <c r="BX203" s="1138"/>
      <c r="BY203" s="1138"/>
      <c r="BZ203" s="1138"/>
      <c r="CA203" s="1138"/>
      <c r="CB203" s="1138"/>
      <c r="CC203" s="1138"/>
      <c r="CD203" s="1138"/>
      <c r="CE203" s="1138"/>
      <c r="CF203" s="1138"/>
      <c r="CG203" s="1138"/>
      <c r="CH203" s="1138"/>
      <c r="CI203" s="1138"/>
      <c r="CJ203" s="1138"/>
      <c r="CK203" s="1138"/>
      <c r="CL203" s="1138"/>
      <c r="CM203" s="1138"/>
      <c r="CN203" s="1138"/>
      <c r="CO203" s="1138"/>
      <c r="CP203" s="1138"/>
      <c r="CQ203" s="1138"/>
      <c r="CR203" s="1138"/>
      <c r="CS203" s="1138"/>
      <c r="CT203" s="1138"/>
      <c r="CU203" s="1138"/>
      <c r="CV203" s="1138"/>
      <c r="CW203" s="1138"/>
      <c r="CX203" s="1138"/>
      <c r="CY203" s="1138"/>
      <c r="CZ203" s="1138"/>
      <c r="DA203" s="1138"/>
      <c r="DB203" s="1138"/>
      <c r="DC203" s="1138"/>
      <c r="DD203" s="1138"/>
      <c r="DE203" s="1138"/>
      <c r="DF203" s="1138"/>
      <c r="DG203" s="1138"/>
      <c r="DH203" s="1138"/>
      <c r="DI203" s="1138"/>
      <c r="DJ203" s="1138"/>
      <c r="DK203" s="1138"/>
      <c r="DL203" s="1138"/>
      <c r="DM203" s="1138"/>
      <c r="DN203" s="1138"/>
      <c r="DO203" s="1138"/>
      <c r="DP203" s="1138"/>
      <c r="DQ203" s="1138"/>
      <c r="DR203" s="1138"/>
      <c r="DS203" s="1138"/>
      <c r="DT203" s="1138"/>
      <c r="DU203" s="1138"/>
      <c r="DV203" s="1138"/>
      <c r="DW203" s="1138"/>
      <c r="DX203" s="1138"/>
      <c r="DY203" s="1138"/>
      <c r="DZ203" s="1138"/>
      <c r="EA203" s="1138"/>
      <c r="EB203" s="1138"/>
      <c r="EC203" s="1138"/>
      <c r="ED203" s="1138"/>
      <c r="EE203" s="1138"/>
      <c r="EF203" s="1138"/>
      <c r="EG203" s="1138"/>
      <c r="EH203" s="1138"/>
      <c r="EI203" s="1138"/>
      <c r="EJ203" s="1138"/>
      <c r="EK203" s="1138"/>
      <c r="EL203" s="1138"/>
      <c r="EM203" s="1138"/>
      <c r="EN203" s="1138"/>
      <c r="EO203" s="1138"/>
      <c r="EP203" s="1138"/>
      <c r="EQ203" s="1138"/>
      <c r="ER203" s="1138"/>
      <c r="ES203" s="1138"/>
      <c r="ET203" s="1138"/>
      <c r="EU203" s="1138"/>
      <c r="EV203" s="1138"/>
      <c r="EW203" s="1138"/>
      <c r="EX203" s="1138"/>
      <c r="EY203" s="1138"/>
      <c r="EZ203" s="1138"/>
      <c r="FA203" s="1138"/>
      <c r="FB203" s="1138"/>
      <c r="FC203" s="1138"/>
      <c r="FD203" s="1138"/>
      <c r="FE203" s="1138"/>
      <c r="FF203" s="1138"/>
      <c r="FG203" s="1138"/>
      <c r="FH203" s="1138"/>
      <c r="FI203" s="1138"/>
      <c r="FJ203" s="1138"/>
      <c r="FK203" s="1138"/>
      <c r="FL203" s="1138"/>
      <c r="FM203" s="1138"/>
      <c r="FN203" s="1138"/>
      <c r="FO203" s="1138"/>
      <c r="FP203" s="1138"/>
      <c r="FQ203" s="1138"/>
      <c r="FR203" s="1138"/>
      <c r="FS203" s="1138"/>
      <c r="FT203" s="1138"/>
      <c r="FU203" s="1138"/>
      <c r="FV203" s="1138"/>
      <c r="FW203" s="1138"/>
      <c r="FX203" s="1138"/>
      <c r="FY203" s="1138"/>
      <c r="FZ203" s="1138"/>
      <c r="GA203" s="1138"/>
      <c r="GB203" s="1138"/>
      <c r="GC203" s="1138"/>
      <c r="GD203" s="1138"/>
      <c r="GE203" s="1138"/>
      <c r="GF203" s="1138"/>
      <c r="GG203" s="1138"/>
      <c r="GH203" s="1138"/>
      <c r="GI203" s="1138"/>
      <c r="GJ203" s="1138"/>
      <c r="GK203" s="1138"/>
      <c r="GL203" s="1138"/>
      <c r="GM203" s="1138"/>
      <c r="GN203" s="1138"/>
      <c r="GO203" s="1138"/>
      <c r="GP203" s="1138"/>
      <c r="GQ203" s="1138"/>
      <c r="GR203" s="1138"/>
      <c r="GS203" s="1138"/>
      <c r="GT203" s="1138"/>
      <c r="GU203" s="1138"/>
      <c r="GV203" s="1138"/>
      <c r="GW203" s="1138"/>
      <c r="GX203" s="1138"/>
      <c r="GY203" s="1138"/>
      <c r="GZ203" s="1138"/>
      <c r="HA203" s="1138"/>
      <c r="HB203" s="1138"/>
      <c r="HC203" s="1138"/>
      <c r="HD203" s="1138"/>
      <c r="HE203" s="1138"/>
      <c r="HF203" s="1138"/>
      <c r="HG203" s="1138"/>
      <c r="HH203" s="1138"/>
      <c r="HI203" s="1138"/>
      <c r="HJ203" s="1138"/>
      <c r="HK203" s="1138"/>
      <c r="HL203" s="1138"/>
      <c r="HM203" s="1138"/>
      <c r="HN203" s="1138"/>
      <c r="HO203" s="1138"/>
      <c r="HP203" s="1138"/>
      <c r="HQ203" s="1138"/>
      <c r="HR203" s="1138"/>
      <c r="HS203" s="1138"/>
      <c r="HT203" s="1138"/>
      <c r="HU203" s="1138"/>
      <c r="HV203" s="1138"/>
      <c r="HW203" s="1138"/>
      <c r="HX203" s="1138"/>
      <c r="HY203" s="1138"/>
      <c r="HZ203" s="1138"/>
      <c r="IA203" s="1138"/>
      <c r="IB203" s="1138"/>
      <c r="IC203" s="1138"/>
      <c r="ID203" s="1138"/>
      <c r="IE203" s="1138"/>
      <c r="IF203" s="1138"/>
      <c r="IG203" s="1138"/>
      <c r="IH203" s="1138"/>
      <c r="II203" s="1138"/>
      <c r="IJ203" s="1138"/>
      <c r="IK203" s="1138"/>
      <c r="IL203" s="1138"/>
      <c r="IM203" s="1138"/>
      <c r="IN203" s="1138"/>
      <c r="IO203" s="1138"/>
      <c r="IP203" s="1138"/>
      <c r="IQ203" s="1138"/>
      <c r="IR203" s="1138"/>
      <c r="IS203" s="1138"/>
      <c r="IT203" s="1138"/>
      <c r="IU203" s="1138"/>
      <c r="IV203" s="1138"/>
    </row>
    <row r="204" spans="1:256">
      <c r="A204" s="1138" t="s">
        <v>337</v>
      </c>
      <c r="B204" s="1138"/>
      <c r="C204" s="1508">
        <f>IF(ISERR(C202/C203)," ",C202/C203)</f>
        <v>0</v>
      </c>
      <c r="D204" s="1508"/>
      <c r="E204" s="1138"/>
      <c r="F204" s="1138"/>
      <c r="G204" s="1138"/>
      <c r="H204" s="1138"/>
      <c r="I204" s="1138"/>
      <c r="J204" s="1138"/>
      <c r="K204" s="1138"/>
      <c r="L204" s="1138"/>
      <c r="M204" s="1138"/>
      <c r="N204" s="1138"/>
      <c r="O204" s="1138"/>
      <c r="P204" s="1138"/>
      <c r="Q204" s="1138"/>
      <c r="R204" s="1138"/>
      <c r="S204" s="1138"/>
      <c r="T204" s="1138"/>
      <c r="U204" s="1138"/>
      <c r="V204" s="1138"/>
      <c r="W204" s="1138"/>
      <c r="X204" s="1138"/>
      <c r="Y204" s="1138"/>
      <c r="Z204" s="1138"/>
      <c r="AA204" s="1138"/>
      <c r="AB204" s="1138"/>
      <c r="AC204" s="1138"/>
      <c r="AD204" s="1138"/>
      <c r="AE204" s="1138"/>
      <c r="AF204" s="1138"/>
      <c r="AG204" s="1138"/>
      <c r="AH204" s="1138"/>
      <c r="AI204" s="1138"/>
      <c r="AJ204" s="1138"/>
      <c r="AK204" s="1138"/>
      <c r="AL204" s="1138"/>
      <c r="AM204" s="1138"/>
      <c r="AN204" s="1138"/>
      <c r="AO204" s="1138"/>
      <c r="AP204" s="1138"/>
      <c r="AQ204" s="1138"/>
      <c r="AR204" s="1138"/>
      <c r="AS204" s="1138"/>
      <c r="AT204" s="1138"/>
      <c r="AU204" s="1138"/>
      <c r="AV204" s="1138"/>
      <c r="AW204" s="1138"/>
      <c r="AX204" s="1138"/>
      <c r="AY204" s="1138"/>
      <c r="AZ204" s="1138"/>
      <c r="BA204" s="1138"/>
      <c r="BB204" s="1138"/>
      <c r="BC204" s="1138"/>
      <c r="BD204" s="1138"/>
      <c r="BE204" s="1138"/>
      <c r="BF204" s="1138"/>
      <c r="BG204" s="1138"/>
      <c r="BH204" s="1138"/>
      <c r="BI204" s="1138"/>
      <c r="BJ204" s="1138"/>
      <c r="BK204" s="1138"/>
      <c r="BL204" s="1138"/>
      <c r="BM204" s="1138"/>
      <c r="BN204" s="1138"/>
      <c r="BO204" s="1138"/>
      <c r="BP204" s="1138"/>
      <c r="BQ204" s="1138"/>
      <c r="BR204" s="1138"/>
      <c r="BS204" s="1138"/>
      <c r="BT204" s="1138"/>
      <c r="BU204" s="1138"/>
      <c r="BV204" s="1138"/>
      <c r="BW204" s="1138"/>
      <c r="BX204" s="1138"/>
      <c r="BY204" s="1138"/>
      <c r="BZ204" s="1138"/>
      <c r="CA204" s="1138"/>
      <c r="CB204" s="1138"/>
      <c r="CC204" s="1138"/>
      <c r="CD204" s="1138"/>
      <c r="CE204" s="1138"/>
      <c r="CF204" s="1138"/>
      <c r="CG204" s="1138"/>
      <c r="CH204" s="1138"/>
      <c r="CI204" s="1138"/>
      <c r="CJ204" s="1138"/>
      <c r="CK204" s="1138"/>
      <c r="CL204" s="1138"/>
      <c r="CM204" s="1138"/>
      <c r="CN204" s="1138"/>
      <c r="CO204" s="1138"/>
      <c r="CP204" s="1138"/>
      <c r="CQ204" s="1138"/>
      <c r="CR204" s="1138"/>
      <c r="CS204" s="1138"/>
      <c r="CT204" s="1138"/>
      <c r="CU204" s="1138"/>
      <c r="CV204" s="1138"/>
      <c r="CW204" s="1138"/>
      <c r="CX204" s="1138"/>
      <c r="CY204" s="1138"/>
      <c r="CZ204" s="1138"/>
      <c r="DA204" s="1138"/>
      <c r="DB204" s="1138"/>
      <c r="DC204" s="1138"/>
      <c r="DD204" s="1138"/>
      <c r="DE204" s="1138"/>
      <c r="DF204" s="1138"/>
      <c r="DG204" s="1138"/>
      <c r="DH204" s="1138"/>
      <c r="DI204" s="1138"/>
      <c r="DJ204" s="1138"/>
      <c r="DK204" s="1138"/>
      <c r="DL204" s="1138"/>
      <c r="DM204" s="1138"/>
      <c r="DN204" s="1138"/>
      <c r="DO204" s="1138"/>
      <c r="DP204" s="1138"/>
      <c r="DQ204" s="1138"/>
      <c r="DR204" s="1138"/>
      <c r="DS204" s="1138"/>
      <c r="DT204" s="1138"/>
      <c r="DU204" s="1138"/>
      <c r="DV204" s="1138"/>
      <c r="DW204" s="1138"/>
      <c r="DX204" s="1138"/>
      <c r="DY204" s="1138"/>
      <c r="DZ204" s="1138"/>
      <c r="EA204" s="1138"/>
      <c r="EB204" s="1138"/>
      <c r="EC204" s="1138"/>
      <c r="ED204" s="1138"/>
      <c r="EE204" s="1138"/>
      <c r="EF204" s="1138"/>
      <c r="EG204" s="1138"/>
      <c r="EH204" s="1138"/>
      <c r="EI204" s="1138"/>
      <c r="EJ204" s="1138"/>
      <c r="EK204" s="1138"/>
      <c r="EL204" s="1138"/>
      <c r="EM204" s="1138"/>
      <c r="EN204" s="1138"/>
      <c r="EO204" s="1138"/>
      <c r="EP204" s="1138"/>
      <c r="EQ204" s="1138"/>
      <c r="ER204" s="1138"/>
      <c r="ES204" s="1138"/>
      <c r="ET204" s="1138"/>
      <c r="EU204" s="1138"/>
      <c r="EV204" s="1138"/>
      <c r="EW204" s="1138"/>
      <c r="EX204" s="1138"/>
      <c r="EY204" s="1138"/>
      <c r="EZ204" s="1138"/>
      <c r="FA204" s="1138"/>
      <c r="FB204" s="1138"/>
      <c r="FC204" s="1138"/>
      <c r="FD204" s="1138"/>
      <c r="FE204" s="1138"/>
      <c r="FF204" s="1138"/>
      <c r="FG204" s="1138"/>
      <c r="FH204" s="1138"/>
      <c r="FI204" s="1138"/>
      <c r="FJ204" s="1138"/>
      <c r="FK204" s="1138"/>
      <c r="FL204" s="1138"/>
      <c r="FM204" s="1138"/>
      <c r="FN204" s="1138"/>
      <c r="FO204" s="1138"/>
      <c r="FP204" s="1138"/>
      <c r="FQ204" s="1138"/>
      <c r="FR204" s="1138"/>
      <c r="FS204" s="1138"/>
      <c r="FT204" s="1138"/>
      <c r="FU204" s="1138"/>
      <c r="FV204" s="1138"/>
      <c r="FW204" s="1138"/>
      <c r="FX204" s="1138"/>
      <c r="FY204" s="1138"/>
      <c r="FZ204" s="1138"/>
      <c r="GA204" s="1138"/>
      <c r="GB204" s="1138"/>
      <c r="GC204" s="1138"/>
      <c r="GD204" s="1138"/>
      <c r="GE204" s="1138"/>
      <c r="GF204" s="1138"/>
      <c r="GG204" s="1138"/>
      <c r="GH204" s="1138"/>
      <c r="GI204" s="1138"/>
      <c r="GJ204" s="1138"/>
      <c r="GK204" s="1138"/>
      <c r="GL204" s="1138"/>
      <c r="GM204" s="1138"/>
      <c r="GN204" s="1138"/>
      <c r="GO204" s="1138"/>
      <c r="GP204" s="1138"/>
      <c r="GQ204" s="1138"/>
      <c r="GR204" s="1138"/>
      <c r="GS204" s="1138"/>
      <c r="GT204" s="1138"/>
      <c r="GU204" s="1138"/>
      <c r="GV204" s="1138"/>
      <c r="GW204" s="1138"/>
      <c r="GX204" s="1138"/>
      <c r="GY204" s="1138"/>
      <c r="GZ204" s="1138"/>
      <c r="HA204" s="1138"/>
      <c r="HB204" s="1138"/>
      <c r="HC204" s="1138"/>
      <c r="HD204" s="1138"/>
      <c r="HE204" s="1138"/>
      <c r="HF204" s="1138"/>
      <c r="HG204" s="1138"/>
      <c r="HH204" s="1138"/>
      <c r="HI204" s="1138"/>
      <c r="HJ204" s="1138"/>
      <c r="HK204" s="1138"/>
      <c r="HL204" s="1138"/>
      <c r="HM204" s="1138"/>
      <c r="HN204" s="1138"/>
      <c r="HO204" s="1138"/>
      <c r="HP204" s="1138"/>
      <c r="HQ204" s="1138"/>
      <c r="HR204" s="1138"/>
      <c r="HS204" s="1138"/>
      <c r="HT204" s="1138"/>
      <c r="HU204" s="1138"/>
      <c r="HV204" s="1138"/>
      <c r="HW204" s="1138"/>
      <c r="HX204" s="1138"/>
      <c r="HY204" s="1138"/>
      <c r="HZ204" s="1138"/>
      <c r="IA204" s="1138"/>
      <c r="IB204" s="1138"/>
      <c r="IC204" s="1138"/>
      <c r="ID204" s="1138"/>
      <c r="IE204" s="1138"/>
      <c r="IF204" s="1138"/>
      <c r="IG204" s="1138"/>
      <c r="IH204" s="1138"/>
      <c r="II204" s="1138"/>
      <c r="IJ204" s="1138"/>
      <c r="IK204" s="1138"/>
      <c r="IL204" s="1138"/>
      <c r="IM204" s="1138"/>
      <c r="IN204" s="1138"/>
      <c r="IO204" s="1138"/>
      <c r="IP204" s="1138"/>
      <c r="IQ204" s="1138"/>
      <c r="IR204" s="1138"/>
      <c r="IS204" s="1138"/>
      <c r="IT204" s="1138"/>
      <c r="IU204" s="1138"/>
      <c r="IV204" s="1138"/>
    </row>
    <row r="205" spans="1:256">
      <c r="A205" s="1138" t="s">
        <v>338</v>
      </c>
      <c r="B205" s="1138"/>
      <c r="C205" s="1538">
        <f>IF(ISERR(C41)," ",C41)</f>
        <v>25343209.686719202</v>
      </c>
      <c r="D205" s="664"/>
      <c r="E205" s="1138"/>
      <c r="F205" s="1138"/>
      <c r="G205" s="1138"/>
      <c r="H205" s="1138"/>
      <c r="I205" s="1138"/>
      <c r="J205" s="1138"/>
      <c r="K205" s="1138"/>
      <c r="L205" s="1138"/>
      <c r="M205" s="1138"/>
      <c r="N205" s="1138"/>
      <c r="O205" s="1138"/>
      <c r="P205" s="1138"/>
      <c r="Q205" s="1138"/>
      <c r="R205" s="1138"/>
      <c r="S205" s="1138"/>
      <c r="T205" s="1138"/>
      <c r="U205" s="1138"/>
      <c r="V205" s="1138"/>
      <c r="W205" s="1138"/>
      <c r="X205" s="1138"/>
      <c r="Y205" s="1138"/>
      <c r="Z205" s="1138"/>
      <c r="AA205" s="1138"/>
      <c r="AB205" s="1138"/>
      <c r="AC205" s="1138"/>
      <c r="AD205" s="1138"/>
      <c r="AE205" s="1138"/>
      <c r="AF205" s="1138"/>
      <c r="AG205" s="1138"/>
      <c r="AH205" s="1138"/>
      <c r="AI205" s="1138"/>
      <c r="AJ205" s="1138"/>
      <c r="AK205" s="1138"/>
      <c r="AL205" s="1138"/>
      <c r="AM205" s="1138"/>
      <c r="AN205" s="1138"/>
      <c r="AO205" s="1138"/>
      <c r="AP205" s="1138"/>
      <c r="AQ205" s="1138"/>
      <c r="AR205" s="1138"/>
      <c r="AS205" s="1138"/>
      <c r="AT205" s="1138"/>
      <c r="AU205" s="1138"/>
      <c r="AV205" s="1138"/>
      <c r="AW205" s="1138"/>
      <c r="AX205" s="1138"/>
      <c r="AY205" s="1138"/>
      <c r="AZ205" s="1138"/>
      <c r="BA205" s="1138"/>
      <c r="BB205" s="1138"/>
      <c r="BC205" s="1138"/>
      <c r="BD205" s="1138"/>
      <c r="BE205" s="1138"/>
      <c r="BF205" s="1138"/>
      <c r="BG205" s="1138"/>
      <c r="BH205" s="1138"/>
      <c r="BI205" s="1138"/>
      <c r="BJ205" s="1138"/>
      <c r="BK205" s="1138"/>
      <c r="BL205" s="1138"/>
      <c r="BM205" s="1138"/>
      <c r="BN205" s="1138"/>
      <c r="BO205" s="1138"/>
      <c r="BP205" s="1138"/>
      <c r="BQ205" s="1138"/>
      <c r="BR205" s="1138"/>
      <c r="BS205" s="1138"/>
      <c r="BT205" s="1138"/>
      <c r="BU205" s="1138"/>
      <c r="BV205" s="1138"/>
      <c r="BW205" s="1138"/>
      <c r="BX205" s="1138"/>
      <c r="BY205" s="1138"/>
      <c r="BZ205" s="1138"/>
      <c r="CA205" s="1138"/>
      <c r="CB205" s="1138"/>
      <c r="CC205" s="1138"/>
      <c r="CD205" s="1138"/>
      <c r="CE205" s="1138"/>
      <c r="CF205" s="1138"/>
      <c r="CG205" s="1138"/>
      <c r="CH205" s="1138"/>
      <c r="CI205" s="1138"/>
      <c r="CJ205" s="1138"/>
      <c r="CK205" s="1138"/>
      <c r="CL205" s="1138"/>
      <c r="CM205" s="1138"/>
      <c r="CN205" s="1138"/>
      <c r="CO205" s="1138"/>
      <c r="CP205" s="1138"/>
      <c r="CQ205" s="1138"/>
      <c r="CR205" s="1138"/>
      <c r="CS205" s="1138"/>
      <c r="CT205" s="1138"/>
      <c r="CU205" s="1138"/>
      <c r="CV205" s="1138"/>
      <c r="CW205" s="1138"/>
      <c r="CX205" s="1138"/>
      <c r="CY205" s="1138"/>
      <c r="CZ205" s="1138"/>
      <c r="DA205" s="1138"/>
      <c r="DB205" s="1138"/>
      <c r="DC205" s="1138"/>
      <c r="DD205" s="1138"/>
      <c r="DE205" s="1138"/>
      <c r="DF205" s="1138"/>
      <c r="DG205" s="1138"/>
      <c r="DH205" s="1138"/>
      <c r="DI205" s="1138"/>
      <c r="DJ205" s="1138"/>
      <c r="DK205" s="1138"/>
      <c r="DL205" s="1138"/>
      <c r="DM205" s="1138"/>
      <c r="DN205" s="1138"/>
      <c r="DO205" s="1138"/>
      <c r="DP205" s="1138"/>
      <c r="DQ205" s="1138"/>
      <c r="DR205" s="1138"/>
      <c r="DS205" s="1138"/>
      <c r="DT205" s="1138"/>
      <c r="DU205" s="1138"/>
      <c r="DV205" s="1138"/>
      <c r="DW205" s="1138"/>
      <c r="DX205" s="1138"/>
      <c r="DY205" s="1138"/>
      <c r="DZ205" s="1138"/>
      <c r="EA205" s="1138"/>
      <c r="EB205" s="1138"/>
      <c r="EC205" s="1138"/>
      <c r="ED205" s="1138"/>
      <c r="EE205" s="1138"/>
      <c r="EF205" s="1138"/>
      <c r="EG205" s="1138"/>
      <c r="EH205" s="1138"/>
      <c r="EI205" s="1138"/>
      <c r="EJ205" s="1138"/>
      <c r="EK205" s="1138"/>
      <c r="EL205" s="1138"/>
      <c r="EM205" s="1138"/>
      <c r="EN205" s="1138"/>
      <c r="EO205" s="1138"/>
      <c r="EP205" s="1138"/>
      <c r="EQ205" s="1138"/>
      <c r="ER205" s="1138"/>
      <c r="ES205" s="1138"/>
      <c r="ET205" s="1138"/>
      <c r="EU205" s="1138"/>
      <c r="EV205" s="1138"/>
      <c r="EW205" s="1138"/>
      <c r="EX205" s="1138"/>
      <c r="EY205" s="1138"/>
      <c r="EZ205" s="1138"/>
      <c r="FA205" s="1138"/>
      <c r="FB205" s="1138"/>
      <c r="FC205" s="1138"/>
      <c r="FD205" s="1138"/>
      <c r="FE205" s="1138"/>
      <c r="FF205" s="1138"/>
      <c r="FG205" s="1138"/>
      <c r="FH205" s="1138"/>
      <c r="FI205" s="1138"/>
      <c r="FJ205" s="1138"/>
      <c r="FK205" s="1138"/>
      <c r="FL205" s="1138"/>
      <c r="FM205" s="1138"/>
      <c r="FN205" s="1138"/>
      <c r="FO205" s="1138"/>
      <c r="FP205" s="1138"/>
      <c r="FQ205" s="1138"/>
      <c r="FR205" s="1138"/>
      <c r="FS205" s="1138"/>
      <c r="FT205" s="1138"/>
      <c r="FU205" s="1138"/>
      <c r="FV205" s="1138"/>
      <c r="FW205" s="1138"/>
      <c r="FX205" s="1138"/>
      <c r="FY205" s="1138"/>
      <c r="FZ205" s="1138"/>
      <c r="GA205" s="1138"/>
      <c r="GB205" s="1138"/>
      <c r="GC205" s="1138"/>
      <c r="GD205" s="1138"/>
      <c r="GE205" s="1138"/>
      <c r="GF205" s="1138"/>
      <c r="GG205" s="1138"/>
      <c r="GH205" s="1138"/>
      <c r="GI205" s="1138"/>
      <c r="GJ205" s="1138"/>
      <c r="GK205" s="1138"/>
      <c r="GL205" s="1138"/>
      <c r="GM205" s="1138"/>
      <c r="GN205" s="1138"/>
      <c r="GO205" s="1138"/>
      <c r="GP205" s="1138"/>
      <c r="GQ205" s="1138"/>
      <c r="GR205" s="1138"/>
      <c r="GS205" s="1138"/>
      <c r="GT205" s="1138"/>
      <c r="GU205" s="1138"/>
      <c r="GV205" s="1138"/>
      <c r="GW205" s="1138"/>
      <c r="GX205" s="1138"/>
      <c r="GY205" s="1138"/>
      <c r="GZ205" s="1138"/>
      <c r="HA205" s="1138"/>
      <c r="HB205" s="1138"/>
      <c r="HC205" s="1138"/>
      <c r="HD205" s="1138"/>
      <c r="HE205" s="1138"/>
      <c r="HF205" s="1138"/>
      <c r="HG205" s="1138"/>
      <c r="HH205" s="1138"/>
      <c r="HI205" s="1138"/>
      <c r="HJ205" s="1138"/>
      <c r="HK205" s="1138"/>
      <c r="HL205" s="1138"/>
      <c r="HM205" s="1138"/>
      <c r="HN205" s="1138"/>
      <c r="HO205" s="1138"/>
      <c r="HP205" s="1138"/>
      <c r="HQ205" s="1138"/>
      <c r="HR205" s="1138"/>
      <c r="HS205" s="1138"/>
      <c r="HT205" s="1138"/>
      <c r="HU205" s="1138"/>
      <c r="HV205" s="1138"/>
      <c r="HW205" s="1138"/>
      <c r="HX205" s="1138"/>
      <c r="HY205" s="1138"/>
      <c r="HZ205" s="1138"/>
      <c r="IA205" s="1138"/>
      <c r="IB205" s="1138"/>
      <c r="IC205" s="1138"/>
      <c r="ID205" s="1138"/>
      <c r="IE205" s="1138"/>
      <c r="IF205" s="1138"/>
      <c r="IG205" s="1138"/>
      <c r="IH205" s="1138"/>
      <c r="II205" s="1138"/>
      <c r="IJ205" s="1138"/>
      <c r="IK205" s="1138"/>
      <c r="IL205" s="1138"/>
      <c r="IM205" s="1138"/>
      <c r="IN205" s="1138"/>
      <c r="IO205" s="1138"/>
      <c r="IP205" s="1138"/>
      <c r="IQ205" s="1138"/>
      <c r="IR205" s="1138"/>
      <c r="IS205" s="1138"/>
      <c r="IT205" s="1138"/>
      <c r="IU205" s="1138"/>
      <c r="IV205" s="1138"/>
    </row>
    <row r="206" spans="1:256">
      <c r="A206" s="1138" t="s">
        <v>339</v>
      </c>
      <c r="B206" s="1138"/>
      <c r="C206" s="664">
        <f>C204*C205</f>
        <v>0</v>
      </c>
      <c r="D206" s="664"/>
      <c r="E206" s="1138"/>
      <c r="F206" s="1138"/>
      <c r="G206" s="1138"/>
      <c r="H206" s="1138"/>
      <c r="I206" s="1138"/>
      <c r="J206" s="1138"/>
      <c r="K206" s="1138"/>
      <c r="L206" s="1138"/>
      <c r="M206" s="1138"/>
      <c r="N206" s="1138"/>
      <c r="O206" s="1138"/>
      <c r="P206" s="1138"/>
      <c r="Q206" s="1138"/>
      <c r="R206" s="1138"/>
      <c r="S206" s="1138"/>
      <c r="T206" s="1138"/>
      <c r="U206" s="1138"/>
      <c r="V206" s="1138"/>
      <c r="W206" s="1138"/>
      <c r="X206" s="1138"/>
      <c r="Y206" s="1138"/>
      <c r="Z206" s="1138"/>
      <c r="AA206" s="1138"/>
      <c r="AB206" s="1138"/>
      <c r="AC206" s="1138"/>
      <c r="AD206" s="1138"/>
      <c r="AE206" s="1138"/>
      <c r="AF206" s="1138"/>
      <c r="AG206" s="1138"/>
      <c r="AH206" s="1138"/>
      <c r="AI206" s="1138"/>
      <c r="AJ206" s="1138"/>
      <c r="AK206" s="1138"/>
      <c r="AL206" s="1138"/>
      <c r="AM206" s="1138"/>
      <c r="AN206" s="1138"/>
      <c r="AO206" s="1138"/>
      <c r="AP206" s="1138"/>
      <c r="AQ206" s="1138"/>
      <c r="AR206" s="1138"/>
      <c r="AS206" s="1138"/>
      <c r="AT206" s="1138"/>
      <c r="AU206" s="1138"/>
      <c r="AV206" s="1138"/>
      <c r="AW206" s="1138"/>
      <c r="AX206" s="1138"/>
      <c r="AY206" s="1138"/>
      <c r="AZ206" s="1138"/>
      <c r="BA206" s="1138"/>
      <c r="BB206" s="1138"/>
      <c r="BC206" s="1138"/>
      <c r="BD206" s="1138"/>
      <c r="BE206" s="1138"/>
      <c r="BF206" s="1138"/>
      <c r="BG206" s="1138"/>
      <c r="BH206" s="1138"/>
      <c r="BI206" s="1138"/>
      <c r="BJ206" s="1138"/>
      <c r="BK206" s="1138"/>
      <c r="BL206" s="1138"/>
      <c r="BM206" s="1138"/>
      <c r="BN206" s="1138"/>
      <c r="BO206" s="1138"/>
      <c r="BP206" s="1138"/>
      <c r="BQ206" s="1138"/>
      <c r="BR206" s="1138"/>
      <c r="BS206" s="1138"/>
      <c r="BT206" s="1138"/>
      <c r="BU206" s="1138"/>
      <c r="BV206" s="1138"/>
      <c r="BW206" s="1138"/>
      <c r="BX206" s="1138"/>
      <c r="BY206" s="1138"/>
      <c r="BZ206" s="1138"/>
      <c r="CA206" s="1138"/>
      <c r="CB206" s="1138"/>
      <c r="CC206" s="1138"/>
      <c r="CD206" s="1138"/>
      <c r="CE206" s="1138"/>
      <c r="CF206" s="1138"/>
      <c r="CG206" s="1138"/>
      <c r="CH206" s="1138"/>
      <c r="CI206" s="1138"/>
      <c r="CJ206" s="1138"/>
      <c r="CK206" s="1138"/>
      <c r="CL206" s="1138"/>
      <c r="CM206" s="1138"/>
      <c r="CN206" s="1138"/>
      <c r="CO206" s="1138"/>
      <c r="CP206" s="1138"/>
      <c r="CQ206" s="1138"/>
      <c r="CR206" s="1138"/>
      <c r="CS206" s="1138"/>
      <c r="CT206" s="1138"/>
      <c r="CU206" s="1138"/>
      <c r="CV206" s="1138"/>
      <c r="CW206" s="1138"/>
      <c r="CX206" s="1138"/>
      <c r="CY206" s="1138"/>
      <c r="CZ206" s="1138"/>
      <c r="DA206" s="1138"/>
      <c r="DB206" s="1138"/>
      <c r="DC206" s="1138"/>
      <c r="DD206" s="1138"/>
      <c r="DE206" s="1138"/>
      <c r="DF206" s="1138"/>
      <c r="DG206" s="1138"/>
      <c r="DH206" s="1138"/>
      <c r="DI206" s="1138"/>
      <c r="DJ206" s="1138"/>
      <c r="DK206" s="1138"/>
      <c r="DL206" s="1138"/>
      <c r="DM206" s="1138"/>
      <c r="DN206" s="1138"/>
      <c r="DO206" s="1138"/>
      <c r="DP206" s="1138"/>
      <c r="DQ206" s="1138"/>
      <c r="DR206" s="1138"/>
      <c r="DS206" s="1138"/>
      <c r="DT206" s="1138"/>
      <c r="DU206" s="1138"/>
      <c r="DV206" s="1138"/>
      <c r="DW206" s="1138"/>
      <c r="DX206" s="1138"/>
      <c r="DY206" s="1138"/>
      <c r="DZ206" s="1138"/>
      <c r="EA206" s="1138"/>
      <c r="EB206" s="1138"/>
      <c r="EC206" s="1138"/>
      <c r="ED206" s="1138"/>
      <c r="EE206" s="1138"/>
      <c r="EF206" s="1138"/>
      <c r="EG206" s="1138"/>
      <c r="EH206" s="1138"/>
      <c r="EI206" s="1138"/>
      <c r="EJ206" s="1138"/>
      <c r="EK206" s="1138"/>
      <c r="EL206" s="1138"/>
      <c r="EM206" s="1138"/>
      <c r="EN206" s="1138"/>
      <c r="EO206" s="1138"/>
      <c r="EP206" s="1138"/>
      <c r="EQ206" s="1138"/>
      <c r="ER206" s="1138"/>
      <c r="ES206" s="1138"/>
      <c r="ET206" s="1138"/>
      <c r="EU206" s="1138"/>
      <c r="EV206" s="1138"/>
      <c r="EW206" s="1138"/>
      <c r="EX206" s="1138"/>
      <c r="EY206" s="1138"/>
      <c r="EZ206" s="1138"/>
      <c r="FA206" s="1138"/>
      <c r="FB206" s="1138"/>
      <c r="FC206" s="1138"/>
      <c r="FD206" s="1138"/>
      <c r="FE206" s="1138"/>
      <c r="FF206" s="1138"/>
      <c r="FG206" s="1138"/>
      <c r="FH206" s="1138"/>
      <c r="FI206" s="1138"/>
      <c r="FJ206" s="1138"/>
      <c r="FK206" s="1138"/>
      <c r="FL206" s="1138"/>
      <c r="FM206" s="1138"/>
      <c r="FN206" s="1138"/>
      <c r="FO206" s="1138"/>
      <c r="FP206" s="1138"/>
      <c r="FQ206" s="1138"/>
      <c r="FR206" s="1138"/>
      <c r="FS206" s="1138"/>
      <c r="FT206" s="1138"/>
      <c r="FU206" s="1138"/>
      <c r="FV206" s="1138"/>
      <c r="FW206" s="1138"/>
      <c r="FX206" s="1138"/>
      <c r="FY206" s="1138"/>
      <c r="FZ206" s="1138"/>
      <c r="GA206" s="1138"/>
      <c r="GB206" s="1138"/>
      <c r="GC206" s="1138"/>
      <c r="GD206" s="1138"/>
      <c r="GE206" s="1138"/>
      <c r="GF206" s="1138"/>
      <c r="GG206" s="1138"/>
      <c r="GH206" s="1138"/>
      <c r="GI206" s="1138"/>
      <c r="GJ206" s="1138"/>
      <c r="GK206" s="1138"/>
      <c r="GL206" s="1138"/>
      <c r="GM206" s="1138"/>
      <c r="GN206" s="1138"/>
      <c r="GO206" s="1138"/>
      <c r="GP206" s="1138"/>
      <c r="GQ206" s="1138"/>
      <c r="GR206" s="1138"/>
      <c r="GS206" s="1138"/>
      <c r="GT206" s="1138"/>
      <c r="GU206" s="1138"/>
      <c r="GV206" s="1138"/>
      <c r="GW206" s="1138"/>
      <c r="GX206" s="1138"/>
      <c r="GY206" s="1138"/>
      <c r="GZ206" s="1138"/>
      <c r="HA206" s="1138"/>
      <c r="HB206" s="1138"/>
      <c r="HC206" s="1138"/>
      <c r="HD206" s="1138"/>
      <c r="HE206" s="1138"/>
      <c r="HF206" s="1138"/>
      <c r="HG206" s="1138"/>
      <c r="HH206" s="1138"/>
      <c r="HI206" s="1138"/>
      <c r="HJ206" s="1138"/>
      <c r="HK206" s="1138"/>
      <c r="HL206" s="1138"/>
      <c r="HM206" s="1138"/>
      <c r="HN206" s="1138"/>
      <c r="HO206" s="1138"/>
      <c r="HP206" s="1138"/>
      <c r="HQ206" s="1138"/>
      <c r="HR206" s="1138"/>
      <c r="HS206" s="1138"/>
      <c r="HT206" s="1138"/>
      <c r="HU206" s="1138"/>
      <c r="HV206" s="1138"/>
      <c r="HW206" s="1138"/>
      <c r="HX206" s="1138"/>
      <c r="HY206" s="1138"/>
      <c r="HZ206" s="1138"/>
      <c r="IA206" s="1138"/>
      <c r="IB206" s="1138"/>
      <c r="IC206" s="1138"/>
      <c r="ID206" s="1138"/>
      <c r="IE206" s="1138"/>
      <c r="IF206" s="1138"/>
      <c r="IG206" s="1138"/>
      <c r="IH206" s="1138"/>
      <c r="II206" s="1138"/>
      <c r="IJ206" s="1138"/>
      <c r="IK206" s="1138"/>
      <c r="IL206" s="1138"/>
      <c r="IM206" s="1138"/>
      <c r="IN206" s="1138"/>
      <c r="IO206" s="1138"/>
      <c r="IP206" s="1138"/>
      <c r="IQ206" s="1138"/>
      <c r="IR206" s="1138"/>
      <c r="IS206" s="1138"/>
      <c r="IT206" s="1138"/>
      <c r="IU206" s="1138"/>
      <c r="IV206" s="1138"/>
    </row>
    <row r="207" spans="1:256">
      <c r="A207" s="1138"/>
      <c r="B207" s="1138"/>
      <c r="C207" s="1138"/>
      <c r="D207" s="1138"/>
      <c r="E207" s="1138"/>
      <c r="F207" s="1138"/>
      <c r="G207" s="1138"/>
      <c r="H207" s="1138"/>
      <c r="I207" s="1138"/>
      <c r="J207" s="1138"/>
      <c r="K207" s="1138"/>
      <c r="L207" s="1138"/>
      <c r="M207" s="1138"/>
      <c r="N207" s="1138"/>
      <c r="O207" s="1138"/>
      <c r="P207" s="1138"/>
      <c r="Q207" s="1138"/>
      <c r="R207" s="1138"/>
      <c r="S207" s="1138"/>
      <c r="T207" s="1138"/>
      <c r="U207" s="1138"/>
      <c r="V207" s="1138"/>
      <c r="W207" s="1138"/>
      <c r="X207" s="1138"/>
      <c r="Y207" s="1138"/>
      <c r="Z207" s="1138"/>
      <c r="AA207" s="1138"/>
      <c r="AB207" s="1138"/>
      <c r="AC207" s="1138"/>
      <c r="AD207" s="1138"/>
      <c r="AE207" s="1138"/>
      <c r="AF207" s="1138"/>
      <c r="AG207" s="1138"/>
      <c r="AH207" s="1138"/>
      <c r="AI207" s="1138"/>
      <c r="AJ207" s="1138"/>
      <c r="AK207" s="1138"/>
      <c r="AL207" s="1138"/>
      <c r="AM207" s="1138"/>
      <c r="AN207" s="1138"/>
      <c r="AO207" s="1138"/>
      <c r="AP207" s="1138"/>
      <c r="AQ207" s="1138"/>
      <c r="AR207" s="1138"/>
      <c r="AS207" s="1138"/>
      <c r="AT207" s="1138"/>
      <c r="AU207" s="1138"/>
      <c r="AV207" s="1138"/>
      <c r="AW207" s="1138"/>
      <c r="AX207" s="1138"/>
      <c r="AY207" s="1138"/>
      <c r="AZ207" s="1138"/>
      <c r="BA207" s="1138"/>
      <c r="BB207" s="1138"/>
      <c r="BC207" s="1138"/>
      <c r="BD207" s="1138"/>
      <c r="BE207" s="1138"/>
      <c r="BF207" s="1138"/>
      <c r="BG207" s="1138"/>
      <c r="BH207" s="1138"/>
      <c r="BI207" s="1138"/>
      <c r="BJ207" s="1138"/>
      <c r="BK207" s="1138"/>
      <c r="BL207" s="1138"/>
      <c r="BM207" s="1138"/>
      <c r="BN207" s="1138"/>
      <c r="BO207" s="1138"/>
      <c r="BP207" s="1138"/>
      <c r="BQ207" s="1138"/>
      <c r="BR207" s="1138"/>
      <c r="BS207" s="1138"/>
      <c r="BT207" s="1138"/>
      <c r="BU207" s="1138"/>
      <c r="BV207" s="1138"/>
      <c r="BW207" s="1138"/>
      <c r="BX207" s="1138"/>
      <c r="BY207" s="1138"/>
      <c r="BZ207" s="1138"/>
      <c r="CA207" s="1138"/>
      <c r="CB207" s="1138"/>
      <c r="CC207" s="1138"/>
      <c r="CD207" s="1138"/>
      <c r="CE207" s="1138"/>
      <c r="CF207" s="1138"/>
      <c r="CG207" s="1138"/>
      <c r="CH207" s="1138"/>
      <c r="CI207" s="1138"/>
      <c r="CJ207" s="1138"/>
      <c r="CK207" s="1138"/>
      <c r="CL207" s="1138"/>
      <c r="CM207" s="1138"/>
      <c r="CN207" s="1138"/>
      <c r="CO207" s="1138"/>
      <c r="CP207" s="1138"/>
      <c r="CQ207" s="1138"/>
      <c r="CR207" s="1138"/>
      <c r="CS207" s="1138"/>
      <c r="CT207" s="1138"/>
      <c r="CU207" s="1138"/>
      <c r="CV207" s="1138"/>
      <c r="CW207" s="1138"/>
      <c r="CX207" s="1138"/>
      <c r="CY207" s="1138"/>
      <c r="CZ207" s="1138"/>
      <c r="DA207" s="1138"/>
      <c r="DB207" s="1138"/>
      <c r="DC207" s="1138"/>
      <c r="DD207" s="1138"/>
      <c r="DE207" s="1138"/>
      <c r="DF207" s="1138"/>
      <c r="DG207" s="1138"/>
      <c r="DH207" s="1138"/>
      <c r="DI207" s="1138"/>
      <c r="DJ207" s="1138"/>
      <c r="DK207" s="1138"/>
      <c r="DL207" s="1138"/>
      <c r="DM207" s="1138"/>
      <c r="DN207" s="1138"/>
      <c r="DO207" s="1138"/>
      <c r="DP207" s="1138"/>
      <c r="DQ207" s="1138"/>
      <c r="DR207" s="1138"/>
      <c r="DS207" s="1138"/>
      <c r="DT207" s="1138"/>
      <c r="DU207" s="1138"/>
      <c r="DV207" s="1138"/>
      <c r="DW207" s="1138"/>
      <c r="DX207" s="1138"/>
      <c r="DY207" s="1138"/>
      <c r="DZ207" s="1138"/>
      <c r="EA207" s="1138"/>
      <c r="EB207" s="1138"/>
      <c r="EC207" s="1138"/>
      <c r="ED207" s="1138"/>
      <c r="EE207" s="1138"/>
      <c r="EF207" s="1138"/>
      <c r="EG207" s="1138"/>
      <c r="EH207" s="1138"/>
      <c r="EI207" s="1138"/>
      <c r="EJ207" s="1138"/>
      <c r="EK207" s="1138"/>
      <c r="EL207" s="1138"/>
      <c r="EM207" s="1138"/>
      <c r="EN207" s="1138"/>
      <c r="EO207" s="1138"/>
      <c r="EP207" s="1138"/>
      <c r="EQ207" s="1138"/>
      <c r="ER207" s="1138"/>
      <c r="ES207" s="1138"/>
      <c r="ET207" s="1138"/>
      <c r="EU207" s="1138"/>
      <c r="EV207" s="1138"/>
      <c r="EW207" s="1138"/>
      <c r="EX207" s="1138"/>
      <c r="EY207" s="1138"/>
      <c r="EZ207" s="1138"/>
      <c r="FA207" s="1138"/>
      <c r="FB207" s="1138"/>
      <c r="FC207" s="1138"/>
      <c r="FD207" s="1138"/>
      <c r="FE207" s="1138"/>
      <c r="FF207" s="1138"/>
      <c r="FG207" s="1138"/>
      <c r="FH207" s="1138"/>
      <c r="FI207" s="1138"/>
      <c r="FJ207" s="1138"/>
      <c r="FK207" s="1138"/>
      <c r="FL207" s="1138"/>
      <c r="FM207" s="1138"/>
      <c r="FN207" s="1138"/>
      <c r="FO207" s="1138"/>
      <c r="FP207" s="1138"/>
      <c r="FQ207" s="1138"/>
      <c r="FR207" s="1138"/>
      <c r="FS207" s="1138"/>
      <c r="FT207" s="1138"/>
      <c r="FU207" s="1138"/>
      <c r="FV207" s="1138"/>
      <c r="FW207" s="1138"/>
      <c r="FX207" s="1138"/>
      <c r="FY207" s="1138"/>
      <c r="FZ207" s="1138"/>
      <c r="GA207" s="1138"/>
      <c r="GB207" s="1138"/>
      <c r="GC207" s="1138"/>
      <c r="GD207" s="1138"/>
      <c r="GE207" s="1138"/>
      <c r="GF207" s="1138"/>
      <c r="GG207" s="1138"/>
      <c r="GH207" s="1138"/>
      <c r="GI207" s="1138"/>
      <c r="GJ207" s="1138"/>
      <c r="GK207" s="1138"/>
      <c r="GL207" s="1138"/>
      <c r="GM207" s="1138"/>
      <c r="GN207" s="1138"/>
      <c r="GO207" s="1138"/>
      <c r="GP207" s="1138"/>
      <c r="GQ207" s="1138"/>
      <c r="GR207" s="1138"/>
      <c r="GS207" s="1138"/>
      <c r="GT207" s="1138"/>
      <c r="GU207" s="1138"/>
      <c r="GV207" s="1138"/>
      <c r="GW207" s="1138"/>
      <c r="GX207" s="1138"/>
      <c r="GY207" s="1138"/>
      <c r="GZ207" s="1138"/>
      <c r="HA207" s="1138"/>
      <c r="HB207" s="1138"/>
      <c r="HC207" s="1138"/>
      <c r="HD207" s="1138"/>
      <c r="HE207" s="1138"/>
      <c r="HF207" s="1138"/>
      <c r="HG207" s="1138"/>
      <c r="HH207" s="1138"/>
      <c r="HI207" s="1138"/>
      <c r="HJ207" s="1138"/>
      <c r="HK207" s="1138"/>
      <c r="HL207" s="1138"/>
      <c r="HM207" s="1138"/>
      <c r="HN207" s="1138"/>
      <c r="HO207" s="1138"/>
      <c r="HP207" s="1138"/>
      <c r="HQ207" s="1138"/>
      <c r="HR207" s="1138"/>
      <c r="HS207" s="1138"/>
      <c r="HT207" s="1138"/>
      <c r="HU207" s="1138"/>
      <c r="HV207" s="1138"/>
      <c r="HW207" s="1138"/>
      <c r="HX207" s="1138"/>
      <c r="HY207" s="1138"/>
      <c r="HZ207" s="1138"/>
      <c r="IA207" s="1138"/>
      <c r="IB207" s="1138"/>
      <c r="IC207" s="1138"/>
      <c r="ID207" s="1138"/>
      <c r="IE207" s="1138"/>
      <c r="IF207" s="1138"/>
      <c r="IG207" s="1138"/>
      <c r="IH207" s="1138"/>
      <c r="II207" s="1138"/>
      <c r="IJ207" s="1138"/>
      <c r="IK207" s="1138"/>
      <c r="IL207" s="1138"/>
      <c r="IM207" s="1138"/>
      <c r="IN207" s="1138"/>
      <c r="IO207" s="1138"/>
      <c r="IP207" s="1138"/>
      <c r="IQ207" s="1138"/>
      <c r="IR207" s="1138"/>
      <c r="IS207" s="1138"/>
      <c r="IT207" s="1138"/>
      <c r="IU207" s="1138"/>
      <c r="IV207" s="1138"/>
    </row>
    <row r="208" spans="1:256" ht="15.75">
      <c r="A208" s="1465"/>
      <c r="B208" s="1138"/>
      <c r="C208" s="1138"/>
      <c r="D208" s="1138"/>
      <c r="E208" s="1138"/>
      <c r="F208" s="1138"/>
      <c r="G208" s="1138"/>
      <c r="H208" s="1138"/>
      <c r="I208" s="1138"/>
      <c r="J208" s="1138"/>
      <c r="K208" s="1138"/>
      <c r="L208" s="1138"/>
      <c r="M208" s="1138"/>
      <c r="N208" s="1138"/>
      <c r="O208" s="1138"/>
      <c r="P208" s="1138"/>
      <c r="Q208" s="1138"/>
      <c r="R208" s="1138"/>
      <c r="S208" s="1138"/>
      <c r="T208" s="1138"/>
      <c r="U208" s="1138"/>
      <c r="V208" s="1138"/>
      <c r="W208" s="1138"/>
      <c r="X208" s="1138"/>
      <c r="Y208" s="1138"/>
      <c r="Z208" s="1138"/>
      <c r="AA208" s="1138"/>
      <c r="AB208" s="1138"/>
      <c r="AC208" s="1138"/>
      <c r="AD208" s="1138"/>
      <c r="AE208" s="1138"/>
      <c r="AF208" s="1138"/>
      <c r="AG208" s="1138"/>
      <c r="AH208" s="1138"/>
      <c r="AI208" s="1138"/>
      <c r="AJ208" s="1138"/>
      <c r="AK208" s="1138"/>
      <c r="AL208" s="1138"/>
      <c r="AM208" s="1138"/>
      <c r="AN208" s="1138"/>
      <c r="AO208" s="1138"/>
      <c r="AP208" s="1138"/>
      <c r="AQ208" s="1138"/>
      <c r="AR208" s="1138"/>
      <c r="AS208" s="1138"/>
      <c r="AT208" s="1138"/>
      <c r="AU208" s="1138"/>
      <c r="AV208" s="1138"/>
      <c r="AW208" s="1138"/>
      <c r="AX208" s="1138"/>
      <c r="AY208" s="1138"/>
      <c r="AZ208" s="1138"/>
      <c r="BA208" s="1138"/>
      <c r="BB208" s="1138"/>
      <c r="BC208" s="1138"/>
      <c r="BD208" s="1138"/>
      <c r="BE208" s="1138"/>
      <c r="BF208" s="1138"/>
      <c r="BG208" s="1138"/>
      <c r="BH208" s="1138"/>
      <c r="BI208" s="1138"/>
      <c r="BJ208" s="1138"/>
      <c r="BK208" s="1138"/>
      <c r="BL208" s="1138"/>
      <c r="BM208" s="1138"/>
      <c r="BN208" s="1138"/>
      <c r="BO208" s="1138"/>
      <c r="BP208" s="1138"/>
      <c r="BQ208" s="1138"/>
      <c r="BR208" s="1138"/>
      <c r="BS208" s="1138"/>
      <c r="BT208" s="1138"/>
      <c r="BU208" s="1138"/>
      <c r="BV208" s="1138"/>
      <c r="BW208" s="1138"/>
      <c r="BX208" s="1138"/>
      <c r="BY208" s="1138"/>
      <c r="BZ208" s="1138"/>
      <c r="CA208" s="1138"/>
      <c r="CB208" s="1138"/>
      <c r="CC208" s="1138"/>
      <c r="CD208" s="1138"/>
      <c r="CE208" s="1138"/>
      <c r="CF208" s="1138"/>
      <c r="CG208" s="1138"/>
      <c r="CH208" s="1138"/>
      <c r="CI208" s="1138"/>
      <c r="CJ208" s="1138"/>
      <c r="CK208" s="1138"/>
      <c r="CL208" s="1138"/>
      <c r="CM208" s="1138"/>
      <c r="CN208" s="1138"/>
      <c r="CO208" s="1138"/>
      <c r="CP208" s="1138"/>
      <c r="CQ208" s="1138"/>
      <c r="CR208" s="1138"/>
      <c r="CS208" s="1138"/>
      <c r="CT208" s="1138"/>
      <c r="CU208" s="1138"/>
      <c r="CV208" s="1138"/>
      <c r="CW208" s="1138"/>
      <c r="CX208" s="1138"/>
      <c r="CY208" s="1138"/>
      <c r="CZ208" s="1138"/>
      <c r="DA208" s="1138"/>
      <c r="DB208" s="1138"/>
      <c r="DC208" s="1138"/>
      <c r="DD208" s="1138"/>
      <c r="DE208" s="1138"/>
      <c r="DF208" s="1138"/>
      <c r="DG208" s="1138"/>
      <c r="DH208" s="1138"/>
      <c r="DI208" s="1138"/>
      <c r="DJ208" s="1138"/>
      <c r="DK208" s="1138"/>
      <c r="DL208" s="1138"/>
      <c r="DM208" s="1138"/>
      <c r="DN208" s="1138"/>
      <c r="DO208" s="1138"/>
      <c r="DP208" s="1138"/>
      <c r="DQ208" s="1138"/>
      <c r="DR208" s="1138"/>
      <c r="DS208" s="1138"/>
      <c r="DT208" s="1138"/>
      <c r="DU208" s="1138"/>
      <c r="DV208" s="1138"/>
      <c r="DW208" s="1138"/>
      <c r="DX208" s="1138"/>
      <c r="DY208" s="1138"/>
      <c r="DZ208" s="1138"/>
      <c r="EA208" s="1138"/>
      <c r="EB208" s="1138"/>
      <c r="EC208" s="1138"/>
      <c r="ED208" s="1138"/>
      <c r="EE208" s="1138"/>
      <c r="EF208" s="1138"/>
      <c r="EG208" s="1138"/>
      <c r="EH208" s="1138"/>
      <c r="EI208" s="1138"/>
      <c r="EJ208" s="1138"/>
      <c r="EK208" s="1138"/>
      <c r="EL208" s="1138"/>
      <c r="EM208" s="1138"/>
      <c r="EN208" s="1138"/>
      <c r="EO208" s="1138"/>
      <c r="EP208" s="1138"/>
      <c r="EQ208" s="1138"/>
      <c r="ER208" s="1138"/>
      <c r="ES208" s="1138"/>
      <c r="ET208" s="1138"/>
      <c r="EU208" s="1138"/>
      <c r="EV208" s="1138"/>
      <c r="EW208" s="1138"/>
      <c r="EX208" s="1138"/>
      <c r="EY208" s="1138"/>
      <c r="EZ208" s="1138"/>
      <c r="FA208" s="1138"/>
      <c r="FB208" s="1138"/>
      <c r="FC208" s="1138"/>
      <c r="FD208" s="1138"/>
      <c r="FE208" s="1138"/>
      <c r="FF208" s="1138"/>
      <c r="FG208" s="1138"/>
      <c r="FH208" s="1138"/>
      <c r="FI208" s="1138"/>
      <c r="FJ208" s="1138"/>
      <c r="FK208" s="1138"/>
      <c r="FL208" s="1138"/>
      <c r="FM208" s="1138"/>
      <c r="FN208" s="1138"/>
      <c r="FO208" s="1138"/>
      <c r="FP208" s="1138"/>
      <c r="FQ208" s="1138"/>
      <c r="FR208" s="1138"/>
      <c r="FS208" s="1138"/>
      <c r="FT208" s="1138"/>
      <c r="FU208" s="1138"/>
      <c r="FV208" s="1138"/>
      <c r="FW208" s="1138"/>
      <c r="FX208" s="1138"/>
      <c r="FY208" s="1138"/>
      <c r="FZ208" s="1138"/>
      <c r="GA208" s="1138"/>
      <c r="GB208" s="1138"/>
      <c r="GC208" s="1138"/>
      <c r="GD208" s="1138"/>
      <c r="GE208" s="1138"/>
      <c r="GF208" s="1138"/>
      <c r="GG208" s="1138"/>
      <c r="GH208" s="1138"/>
      <c r="GI208" s="1138"/>
      <c r="GJ208" s="1138"/>
      <c r="GK208" s="1138"/>
      <c r="GL208" s="1138"/>
      <c r="GM208" s="1138"/>
      <c r="GN208" s="1138"/>
      <c r="GO208" s="1138"/>
      <c r="GP208" s="1138"/>
      <c r="GQ208" s="1138"/>
      <c r="GR208" s="1138"/>
      <c r="GS208" s="1138"/>
      <c r="GT208" s="1138"/>
      <c r="GU208" s="1138"/>
      <c r="GV208" s="1138"/>
      <c r="GW208" s="1138"/>
      <c r="GX208" s="1138"/>
      <c r="GY208" s="1138"/>
      <c r="GZ208" s="1138"/>
      <c r="HA208" s="1138"/>
      <c r="HB208" s="1138"/>
      <c r="HC208" s="1138"/>
      <c r="HD208" s="1138"/>
      <c r="HE208" s="1138"/>
      <c r="HF208" s="1138"/>
      <c r="HG208" s="1138"/>
      <c r="HH208" s="1138"/>
      <c r="HI208" s="1138"/>
      <c r="HJ208" s="1138"/>
      <c r="HK208" s="1138"/>
      <c r="HL208" s="1138"/>
      <c r="HM208" s="1138"/>
      <c r="HN208" s="1138"/>
      <c r="HO208" s="1138"/>
      <c r="HP208" s="1138"/>
      <c r="HQ208" s="1138"/>
      <c r="HR208" s="1138"/>
      <c r="HS208" s="1138"/>
      <c r="HT208" s="1138"/>
      <c r="HU208" s="1138"/>
      <c r="HV208" s="1138"/>
      <c r="HW208" s="1138"/>
      <c r="HX208" s="1138"/>
      <c r="HY208" s="1138"/>
      <c r="HZ208" s="1138"/>
      <c r="IA208" s="1138"/>
      <c r="IB208" s="1138"/>
      <c r="IC208" s="1138"/>
      <c r="ID208" s="1138"/>
      <c r="IE208" s="1138"/>
      <c r="IF208" s="1138"/>
      <c r="IG208" s="1138"/>
      <c r="IH208" s="1138"/>
      <c r="II208" s="1138"/>
      <c r="IJ208" s="1138"/>
      <c r="IK208" s="1138"/>
      <c r="IL208" s="1138"/>
      <c r="IM208" s="1138"/>
      <c r="IN208" s="1138"/>
      <c r="IO208" s="1138"/>
      <c r="IP208" s="1138"/>
      <c r="IQ208" s="1138"/>
      <c r="IR208" s="1138"/>
      <c r="IS208" s="1138"/>
      <c r="IT208" s="1138"/>
      <c r="IU208" s="1138"/>
      <c r="IV208" s="1138"/>
    </row>
    <row r="209" spans="1:256">
      <c r="A209" s="1138"/>
      <c r="B209" s="1138"/>
      <c r="C209" s="1138"/>
      <c r="D209" s="1138"/>
      <c r="E209" s="1138"/>
      <c r="F209" s="1138"/>
      <c r="G209" s="1138"/>
      <c r="H209" s="1138"/>
      <c r="I209" s="1138"/>
      <c r="J209" s="1138"/>
      <c r="K209" s="1138"/>
      <c r="L209" s="1138"/>
      <c r="M209" s="1138"/>
      <c r="N209" s="1138"/>
      <c r="O209" s="1138"/>
      <c r="P209" s="1138"/>
      <c r="Q209" s="1138"/>
      <c r="R209" s="1138"/>
      <c r="S209" s="1138"/>
      <c r="T209" s="1138"/>
      <c r="U209" s="1138"/>
      <c r="V209" s="1138"/>
      <c r="W209" s="1138"/>
      <c r="X209" s="1138"/>
      <c r="Y209" s="1138"/>
      <c r="Z209" s="1138"/>
      <c r="AA209" s="1138"/>
      <c r="AB209" s="1138"/>
      <c r="AC209" s="1138"/>
      <c r="AD209" s="1138"/>
      <c r="AE209" s="1138"/>
      <c r="AF209" s="1138"/>
      <c r="AG209" s="1138"/>
      <c r="AH209" s="1138"/>
      <c r="AI209" s="1138"/>
      <c r="AJ209" s="1138"/>
      <c r="AK209" s="1138"/>
      <c r="AL209" s="1138"/>
      <c r="AM209" s="1138"/>
      <c r="AN209" s="1138"/>
      <c r="AO209" s="1138"/>
      <c r="AP209" s="1138"/>
      <c r="AQ209" s="1138"/>
      <c r="AR209" s="1138"/>
      <c r="AS209" s="1138"/>
      <c r="AT209" s="1138"/>
      <c r="AU209" s="1138"/>
      <c r="AV209" s="1138"/>
      <c r="AW209" s="1138"/>
      <c r="AX209" s="1138"/>
      <c r="AY209" s="1138"/>
      <c r="AZ209" s="1138"/>
      <c r="BA209" s="1138"/>
      <c r="BB209" s="1138"/>
      <c r="BC209" s="1138"/>
      <c r="BD209" s="1138"/>
      <c r="BE209" s="1138"/>
      <c r="BF209" s="1138"/>
      <c r="BG209" s="1138"/>
      <c r="BH209" s="1138"/>
      <c r="BI209" s="1138"/>
      <c r="BJ209" s="1138"/>
      <c r="BK209" s="1138"/>
      <c r="BL209" s="1138"/>
      <c r="BM209" s="1138"/>
      <c r="BN209" s="1138"/>
      <c r="BO209" s="1138"/>
      <c r="BP209" s="1138"/>
      <c r="BQ209" s="1138"/>
      <c r="BR209" s="1138"/>
      <c r="BS209" s="1138"/>
      <c r="BT209" s="1138"/>
      <c r="BU209" s="1138"/>
      <c r="BV209" s="1138"/>
      <c r="BW209" s="1138"/>
      <c r="BX209" s="1138"/>
      <c r="BY209" s="1138"/>
      <c r="BZ209" s="1138"/>
      <c r="CA209" s="1138"/>
      <c r="CB209" s="1138"/>
      <c r="CC209" s="1138"/>
      <c r="CD209" s="1138"/>
      <c r="CE209" s="1138"/>
      <c r="CF209" s="1138"/>
      <c r="CG209" s="1138"/>
      <c r="CH209" s="1138"/>
      <c r="CI209" s="1138"/>
      <c r="CJ209" s="1138"/>
      <c r="CK209" s="1138"/>
      <c r="CL209" s="1138"/>
      <c r="CM209" s="1138"/>
      <c r="CN209" s="1138"/>
      <c r="CO209" s="1138"/>
      <c r="CP209" s="1138"/>
      <c r="CQ209" s="1138"/>
      <c r="CR209" s="1138"/>
      <c r="CS209" s="1138"/>
      <c r="CT209" s="1138"/>
      <c r="CU209" s="1138"/>
      <c r="CV209" s="1138"/>
      <c r="CW209" s="1138"/>
      <c r="CX209" s="1138"/>
      <c r="CY209" s="1138"/>
      <c r="CZ209" s="1138"/>
      <c r="DA209" s="1138"/>
      <c r="DB209" s="1138"/>
      <c r="DC209" s="1138"/>
      <c r="DD209" s="1138"/>
      <c r="DE209" s="1138"/>
      <c r="DF209" s="1138"/>
      <c r="DG209" s="1138"/>
      <c r="DH209" s="1138"/>
      <c r="DI209" s="1138"/>
      <c r="DJ209" s="1138"/>
      <c r="DK209" s="1138"/>
      <c r="DL209" s="1138"/>
      <c r="DM209" s="1138"/>
      <c r="DN209" s="1138"/>
      <c r="DO209" s="1138"/>
      <c r="DP209" s="1138"/>
      <c r="DQ209" s="1138"/>
      <c r="DR209" s="1138"/>
      <c r="DS209" s="1138"/>
      <c r="DT209" s="1138"/>
      <c r="DU209" s="1138"/>
      <c r="DV209" s="1138"/>
      <c r="DW209" s="1138"/>
      <c r="DX209" s="1138"/>
      <c r="DY209" s="1138"/>
      <c r="DZ209" s="1138"/>
      <c r="EA209" s="1138"/>
      <c r="EB209" s="1138"/>
      <c r="EC209" s="1138"/>
      <c r="ED209" s="1138"/>
      <c r="EE209" s="1138"/>
      <c r="EF209" s="1138"/>
      <c r="EG209" s="1138"/>
      <c r="EH209" s="1138"/>
      <c r="EI209" s="1138"/>
      <c r="EJ209" s="1138"/>
      <c r="EK209" s="1138"/>
      <c r="EL209" s="1138"/>
      <c r="EM209" s="1138"/>
      <c r="EN209" s="1138"/>
      <c r="EO209" s="1138"/>
      <c r="EP209" s="1138"/>
      <c r="EQ209" s="1138"/>
      <c r="ER209" s="1138"/>
      <c r="ES209" s="1138"/>
      <c r="ET209" s="1138"/>
      <c r="EU209" s="1138"/>
      <c r="EV209" s="1138"/>
      <c r="EW209" s="1138"/>
      <c r="EX209" s="1138"/>
      <c r="EY209" s="1138"/>
      <c r="EZ209" s="1138"/>
      <c r="FA209" s="1138"/>
      <c r="FB209" s="1138"/>
      <c r="FC209" s="1138"/>
      <c r="FD209" s="1138"/>
      <c r="FE209" s="1138"/>
      <c r="FF209" s="1138"/>
      <c r="FG209" s="1138"/>
      <c r="FH209" s="1138"/>
      <c r="FI209" s="1138"/>
      <c r="FJ209" s="1138"/>
      <c r="FK209" s="1138"/>
      <c r="FL209" s="1138"/>
      <c r="FM209" s="1138"/>
      <c r="FN209" s="1138"/>
      <c r="FO209" s="1138"/>
      <c r="FP209" s="1138"/>
      <c r="FQ209" s="1138"/>
      <c r="FR209" s="1138"/>
      <c r="FS209" s="1138"/>
      <c r="FT209" s="1138"/>
      <c r="FU209" s="1138"/>
      <c r="FV209" s="1138"/>
      <c r="FW209" s="1138"/>
      <c r="FX209" s="1138"/>
      <c r="FY209" s="1138"/>
      <c r="FZ209" s="1138"/>
      <c r="GA209" s="1138"/>
      <c r="GB209" s="1138"/>
      <c r="GC209" s="1138"/>
      <c r="GD209" s="1138"/>
      <c r="GE209" s="1138"/>
      <c r="GF209" s="1138"/>
      <c r="GG209" s="1138"/>
      <c r="GH209" s="1138"/>
      <c r="GI209" s="1138"/>
      <c r="GJ209" s="1138"/>
      <c r="GK209" s="1138"/>
      <c r="GL209" s="1138"/>
      <c r="GM209" s="1138"/>
      <c r="GN209" s="1138"/>
      <c r="GO209" s="1138"/>
      <c r="GP209" s="1138"/>
      <c r="GQ209" s="1138"/>
      <c r="GR209" s="1138"/>
      <c r="GS209" s="1138"/>
      <c r="GT209" s="1138"/>
      <c r="GU209" s="1138"/>
      <c r="GV209" s="1138"/>
      <c r="GW209" s="1138"/>
      <c r="GX209" s="1138"/>
      <c r="GY209" s="1138"/>
      <c r="GZ209" s="1138"/>
      <c r="HA209" s="1138"/>
      <c r="HB209" s="1138"/>
      <c r="HC209" s="1138"/>
      <c r="HD209" s="1138"/>
      <c r="HE209" s="1138"/>
      <c r="HF209" s="1138"/>
      <c r="HG209" s="1138"/>
      <c r="HH209" s="1138"/>
      <c r="HI209" s="1138"/>
      <c r="HJ209" s="1138"/>
      <c r="HK209" s="1138"/>
      <c r="HL209" s="1138"/>
      <c r="HM209" s="1138"/>
      <c r="HN209" s="1138"/>
      <c r="HO209" s="1138"/>
      <c r="HP209" s="1138"/>
      <c r="HQ209" s="1138"/>
      <c r="HR209" s="1138"/>
      <c r="HS209" s="1138"/>
      <c r="HT209" s="1138"/>
      <c r="HU209" s="1138"/>
      <c r="HV209" s="1138"/>
      <c r="HW209" s="1138"/>
      <c r="HX209" s="1138"/>
      <c r="HY209" s="1138"/>
      <c r="HZ209" s="1138"/>
      <c r="IA209" s="1138"/>
      <c r="IB209" s="1138"/>
      <c r="IC209" s="1138"/>
      <c r="ID209" s="1138"/>
      <c r="IE209" s="1138"/>
      <c r="IF209" s="1138"/>
      <c r="IG209" s="1138"/>
      <c r="IH209" s="1138"/>
      <c r="II209" s="1138"/>
      <c r="IJ209" s="1138"/>
      <c r="IK209" s="1138"/>
      <c r="IL209" s="1138"/>
      <c r="IM209" s="1138"/>
      <c r="IN209" s="1138"/>
      <c r="IO209" s="1138"/>
      <c r="IP209" s="1138"/>
      <c r="IQ209" s="1138"/>
      <c r="IR209" s="1138"/>
      <c r="IS209" s="1138"/>
      <c r="IT209" s="1138"/>
      <c r="IU209" s="1138"/>
      <c r="IV209" s="1138"/>
    </row>
    <row r="210" spans="1:256">
      <c r="A210" s="1138"/>
      <c r="B210" s="1138"/>
      <c r="C210" s="1138"/>
      <c r="D210" s="1138"/>
      <c r="E210" s="1138"/>
      <c r="F210" s="1138"/>
      <c r="G210" s="1138"/>
      <c r="H210" s="1138"/>
      <c r="I210" s="1138"/>
      <c r="J210" s="1138"/>
      <c r="K210" s="1138"/>
      <c r="L210" s="1138"/>
      <c r="M210" s="1138"/>
      <c r="N210" s="1138"/>
      <c r="O210" s="1138"/>
      <c r="P210" s="1138"/>
      <c r="Q210" s="1138"/>
      <c r="R210" s="1138"/>
      <c r="S210" s="1138"/>
      <c r="T210" s="1138"/>
      <c r="U210" s="1138"/>
      <c r="V210" s="1138"/>
      <c r="W210" s="1138"/>
      <c r="X210" s="1138"/>
      <c r="Y210" s="1138"/>
      <c r="Z210" s="1138"/>
      <c r="AA210" s="1138"/>
      <c r="AB210" s="1138"/>
      <c r="AC210" s="1138"/>
      <c r="AD210" s="1138"/>
      <c r="AE210" s="1138"/>
      <c r="AF210" s="1138"/>
      <c r="AG210" s="1138"/>
      <c r="AH210" s="1138"/>
      <c r="AI210" s="1138"/>
      <c r="AJ210" s="1138"/>
      <c r="AK210" s="1138"/>
      <c r="AL210" s="1138"/>
      <c r="AM210" s="1138"/>
      <c r="AN210" s="1138"/>
      <c r="AO210" s="1138"/>
      <c r="AP210" s="1138"/>
      <c r="AQ210" s="1138"/>
      <c r="AR210" s="1138"/>
      <c r="AS210" s="1138"/>
      <c r="AT210" s="1138"/>
      <c r="AU210" s="1138"/>
      <c r="AV210" s="1138"/>
      <c r="AW210" s="1138"/>
      <c r="AX210" s="1138"/>
      <c r="AY210" s="1138"/>
      <c r="AZ210" s="1138"/>
      <c r="BA210" s="1138"/>
      <c r="BB210" s="1138"/>
      <c r="BC210" s="1138"/>
      <c r="BD210" s="1138"/>
      <c r="BE210" s="1138"/>
      <c r="BF210" s="1138"/>
      <c r="BG210" s="1138"/>
      <c r="BH210" s="1138"/>
      <c r="BI210" s="1138"/>
      <c r="BJ210" s="1138"/>
      <c r="BK210" s="1138"/>
      <c r="BL210" s="1138"/>
      <c r="BM210" s="1138"/>
      <c r="BN210" s="1138"/>
      <c r="BO210" s="1138"/>
      <c r="BP210" s="1138"/>
      <c r="BQ210" s="1138"/>
      <c r="BR210" s="1138"/>
      <c r="BS210" s="1138"/>
      <c r="BT210" s="1138"/>
      <c r="BU210" s="1138"/>
      <c r="BV210" s="1138"/>
      <c r="BW210" s="1138"/>
      <c r="BX210" s="1138"/>
      <c r="BY210" s="1138"/>
      <c r="BZ210" s="1138"/>
      <c r="CA210" s="1138"/>
      <c r="CB210" s="1138"/>
      <c r="CC210" s="1138"/>
      <c r="CD210" s="1138"/>
      <c r="CE210" s="1138"/>
      <c r="CF210" s="1138"/>
      <c r="CG210" s="1138"/>
      <c r="CH210" s="1138"/>
      <c r="CI210" s="1138"/>
      <c r="CJ210" s="1138"/>
      <c r="CK210" s="1138"/>
      <c r="CL210" s="1138"/>
      <c r="CM210" s="1138"/>
      <c r="CN210" s="1138"/>
      <c r="CO210" s="1138"/>
      <c r="CP210" s="1138"/>
      <c r="CQ210" s="1138"/>
      <c r="CR210" s="1138"/>
      <c r="CS210" s="1138"/>
      <c r="CT210" s="1138"/>
      <c r="CU210" s="1138"/>
      <c r="CV210" s="1138"/>
      <c r="CW210" s="1138"/>
      <c r="CX210" s="1138"/>
      <c r="CY210" s="1138"/>
      <c r="CZ210" s="1138"/>
      <c r="DA210" s="1138"/>
      <c r="DB210" s="1138"/>
      <c r="DC210" s="1138"/>
      <c r="DD210" s="1138"/>
      <c r="DE210" s="1138"/>
      <c r="DF210" s="1138"/>
      <c r="DG210" s="1138"/>
      <c r="DH210" s="1138"/>
      <c r="DI210" s="1138"/>
      <c r="DJ210" s="1138"/>
      <c r="DK210" s="1138"/>
      <c r="DL210" s="1138"/>
      <c r="DM210" s="1138"/>
      <c r="DN210" s="1138"/>
      <c r="DO210" s="1138"/>
      <c r="DP210" s="1138"/>
      <c r="DQ210" s="1138"/>
      <c r="DR210" s="1138"/>
      <c r="DS210" s="1138"/>
      <c r="DT210" s="1138"/>
      <c r="DU210" s="1138"/>
      <c r="DV210" s="1138"/>
      <c r="DW210" s="1138"/>
      <c r="DX210" s="1138"/>
      <c r="DY210" s="1138"/>
      <c r="DZ210" s="1138"/>
      <c r="EA210" s="1138"/>
      <c r="EB210" s="1138"/>
      <c r="EC210" s="1138"/>
      <c r="ED210" s="1138"/>
      <c r="EE210" s="1138"/>
      <c r="EF210" s="1138"/>
      <c r="EG210" s="1138"/>
      <c r="EH210" s="1138"/>
      <c r="EI210" s="1138"/>
      <c r="EJ210" s="1138"/>
      <c r="EK210" s="1138"/>
      <c r="EL210" s="1138"/>
      <c r="EM210" s="1138"/>
      <c r="EN210" s="1138"/>
      <c r="EO210" s="1138"/>
      <c r="EP210" s="1138"/>
      <c r="EQ210" s="1138"/>
      <c r="ER210" s="1138"/>
      <c r="ES210" s="1138"/>
      <c r="ET210" s="1138"/>
      <c r="EU210" s="1138"/>
      <c r="EV210" s="1138"/>
      <c r="EW210" s="1138"/>
      <c r="EX210" s="1138"/>
      <c r="EY210" s="1138"/>
      <c r="EZ210" s="1138"/>
      <c r="FA210" s="1138"/>
      <c r="FB210" s="1138"/>
      <c r="FC210" s="1138"/>
      <c r="FD210" s="1138"/>
      <c r="FE210" s="1138"/>
      <c r="FF210" s="1138"/>
      <c r="FG210" s="1138"/>
      <c r="FH210" s="1138"/>
      <c r="FI210" s="1138"/>
      <c r="FJ210" s="1138"/>
      <c r="FK210" s="1138"/>
      <c r="FL210" s="1138"/>
      <c r="FM210" s="1138"/>
      <c r="FN210" s="1138"/>
      <c r="FO210" s="1138"/>
      <c r="FP210" s="1138"/>
      <c r="FQ210" s="1138"/>
      <c r="FR210" s="1138"/>
      <c r="FS210" s="1138"/>
      <c r="FT210" s="1138"/>
      <c r="FU210" s="1138"/>
      <c r="FV210" s="1138"/>
      <c r="FW210" s="1138"/>
      <c r="FX210" s="1138"/>
      <c r="FY210" s="1138"/>
      <c r="FZ210" s="1138"/>
      <c r="GA210" s="1138"/>
      <c r="GB210" s="1138"/>
      <c r="GC210" s="1138"/>
      <c r="GD210" s="1138"/>
      <c r="GE210" s="1138"/>
      <c r="GF210" s="1138"/>
      <c r="GG210" s="1138"/>
      <c r="GH210" s="1138"/>
      <c r="GI210" s="1138"/>
      <c r="GJ210" s="1138"/>
      <c r="GK210" s="1138"/>
      <c r="GL210" s="1138"/>
      <c r="GM210" s="1138"/>
      <c r="GN210" s="1138"/>
      <c r="GO210" s="1138"/>
      <c r="GP210" s="1138"/>
      <c r="GQ210" s="1138"/>
      <c r="GR210" s="1138"/>
      <c r="GS210" s="1138"/>
      <c r="GT210" s="1138"/>
      <c r="GU210" s="1138"/>
      <c r="GV210" s="1138"/>
      <c r="GW210" s="1138"/>
      <c r="GX210" s="1138"/>
      <c r="GY210" s="1138"/>
      <c r="GZ210" s="1138"/>
      <c r="HA210" s="1138"/>
      <c r="HB210" s="1138"/>
      <c r="HC210" s="1138"/>
      <c r="HD210" s="1138"/>
      <c r="HE210" s="1138"/>
      <c r="HF210" s="1138"/>
      <c r="HG210" s="1138"/>
      <c r="HH210" s="1138"/>
      <c r="HI210" s="1138"/>
      <c r="HJ210" s="1138"/>
      <c r="HK210" s="1138"/>
      <c r="HL210" s="1138"/>
      <c r="HM210" s="1138"/>
      <c r="HN210" s="1138"/>
      <c r="HO210" s="1138"/>
      <c r="HP210" s="1138"/>
      <c r="HQ210" s="1138"/>
      <c r="HR210" s="1138"/>
      <c r="HS210" s="1138"/>
      <c r="HT210" s="1138"/>
      <c r="HU210" s="1138"/>
      <c r="HV210" s="1138"/>
      <c r="HW210" s="1138"/>
      <c r="HX210" s="1138"/>
      <c r="HY210" s="1138"/>
      <c r="HZ210" s="1138"/>
      <c r="IA210" s="1138"/>
      <c r="IB210" s="1138"/>
      <c r="IC210" s="1138"/>
      <c r="ID210" s="1138"/>
      <c r="IE210" s="1138"/>
      <c r="IF210" s="1138"/>
      <c r="IG210" s="1138"/>
      <c r="IH210" s="1138"/>
      <c r="II210" s="1138"/>
      <c r="IJ210" s="1138"/>
      <c r="IK210" s="1138"/>
      <c r="IL210" s="1138"/>
      <c r="IM210" s="1138"/>
      <c r="IN210" s="1138"/>
      <c r="IO210" s="1138"/>
      <c r="IP210" s="1138"/>
      <c r="IQ210" s="1138"/>
      <c r="IR210" s="1138"/>
      <c r="IS210" s="1138"/>
      <c r="IT210" s="1138"/>
      <c r="IU210" s="1138"/>
      <c r="IV210" s="1138"/>
    </row>
    <row r="211" spans="1:256" ht="15.75">
      <c r="A211" s="1502" t="s">
        <v>340</v>
      </c>
      <c r="B211" s="347"/>
      <c r="C211" s="347"/>
      <c r="D211" s="1138"/>
      <c r="E211" s="1138"/>
      <c r="F211" s="1138"/>
      <c r="G211" s="1138"/>
      <c r="H211" s="1138"/>
      <c r="I211" s="1138"/>
      <c r="J211" s="1138"/>
      <c r="K211" s="1138"/>
      <c r="L211" s="1138"/>
      <c r="M211" s="1138"/>
      <c r="N211" s="1138"/>
      <c r="O211" s="1138"/>
      <c r="P211" s="1138"/>
      <c r="Q211" s="1138"/>
      <c r="R211" s="1138"/>
      <c r="S211" s="1138"/>
      <c r="T211" s="1138"/>
      <c r="U211" s="1138"/>
      <c r="V211" s="1138"/>
      <c r="W211" s="1138"/>
      <c r="X211" s="1138"/>
      <c r="Y211" s="1138"/>
      <c r="Z211" s="1138"/>
      <c r="AA211" s="1138"/>
      <c r="AB211" s="1138"/>
      <c r="AC211" s="1138"/>
      <c r="AD211" s="1138"/>
      <c r="AE211" s="1138"/>
      <c r="AF211" s="1138"/>
      <c r="AG211" s="1138"/>
      <c r="AH211" s="1138"/>
      <c r="AI211" s="1138"/>
      <c r="AJ211" s="1138"/>
      <c r="AK211" s="1138"/>
      <c r="AL211" s="1138"/>
      <c r="AM211" s="1138"/>
      <c r="AN211" s="1138"/>
      <c r="AO211" s="1138"/>
      <c r="AP211" s="1138"/>
      <c r="AQ211" s="1138"/>
      <c r="AR211" s="1138"/>
      <c r="AS211" s="1138"/>
      <c r="AT211" s="1138"/>
      <c r="AU211" s="1138"/>
      <c r="AV211" s="1138"/>
      <c r="AW211" s="1138"/>
      <c r="AX211" s="1138"/>
      <c r="AY211" s="1138"/>
      <c r="AZ211" s="1138"/>
      <c r="BA211" s="1138"/>
      <c r="BB211" s="1138"/>
      <c r="BC211" s="1138"/>
      <c r="BD211" s="1138"/>
      <c r="BE211" s="1138"/>
      <c r="BF211" s="1138"/>
      <c r="BG211" s="1138"/>
      <c r="BH211" s="1138"/>
      <c r="BI211" s="1138"/>
      <c r="BJ211" s="1138"/>
      <c r="BK211" s="1138"/>
      <c r="BL211" s="1138"/>
      <c r="BM211" s="1138"/>
      <c r="BN211" s="1138"/>
      <c r="BO211" s="1138"/>
      <c r="BP211" s="1138"/>
      <c r="BQ211" s="1138"/>
      <c r="BR211" s="1138"/>
      <c r="BS211" s="1138"/>
      <c r="BT211" s="1138"/>
      <c r="BU211" s="1138"/>
      <c r="BV211" s="1138"/>
      <c r="BW211" s="1138"/>
      <c r="BX211" s="1138"/>
      <c r="BY211" s="1138"/>
      <c r="BZ211" s="1138"/>
      <c r="CA211" s="1138"/>
      <c r="CB211" s="1138"/>
      <c r="CC211" s="1138"/>
      <c r="CD211" s="1138"/>
      <c r="CE211" s="1138"/>
      <c r="CF211" s="1138"/>
      <c r="CG211" s="1138"/>
      <c r="CH211" s="1138"/>
      <c r="CI211" s="1138"/>
      <c r="CJ211" s="1138"/>
      <c r="CK211" s="1138"/>
      <c r="CL211" s="1138"/>
      <c r="CM211" s="1138"/>
      <c r="CN211" s="1138"/>
      <c r="CO211" s="1138"/>
      <c r="CP211" s="1138"/>
      <c r="CQ211" s="1138"/>
      <c r="CR211" s="1138"/>
      <c r="CS211" s="1138"/>
      <c r="CT211" s="1138"/>
      <c r="CU211" s="1138"/>
      <c r="CV211" s="1138"/>
      <c r="CW211" s="1138"/>
      <c r="CX211" s="1138"/>
      <c r="CY211" s="1138"/>
      <c r="CZ211" s="1138"/>
      <c r="DA211" s="1138"/>
      <c r="DB211" s="1138"/>
      <c r="DC211" s="1138"/>
      <c r="DD211" s="1138"/>
      <c r="DE211" s="1138"/>
      <c r="DF211" s="1138"/>
      <c r="DG211" s="1138"/>
      <c r="DH211" s="1138"/>
      <c r="DI211" s="1138"/>
      <c r="DJ211" s="1138"/>
      <c r="DK211" s="1138"/>
      <c r="DL211" s="1138"/>
      <c r="DM211" s="1138"/>
      <c r="DN211" s="1138"/>
      <c r="DO211" s="1138"/>
      <c r="DP211" s="1138"/>
      <c r="DQ211" s="1138"/>
      <c r="DR211" s="1138"/>
      <c r="DS211" s="1138"/>
      <c r="DT211" s="1138"/>
      <c r="DU211" s="1138"/>
      <c r="DV211" s="1138"/>
      <c r="DW211" s="1138"/>
      <c r="DX211" s="1138"/>
      <c r="DY211" s="1138"/>
      <c r="DZ211" s="1138"/>
      <c r="EA211" s="1138"/>
      <c r="EB211" s="1138"/>
      <c r="EC211" s="1138"/>
      <c r="ED211" s="1138"/>
      <c r="EE211" s="1138"/>
      <c r="EF211" s="1138"/>
      <c r="EG211" s="1138"/>
      <c r="EH211" s="1138"/>
      <c r="EI211" s="1138"/>
      <c r="EJ211" s="1138"/>
      <c r="EK211" s="1138"/>
      <c r="EL211" s="1138"/>
      <c r="EM211" s="1138"/>
      <c r="EN211" s="1138"/>
      <c r="EO211" s="1138"/>
      <c r="EP211" s="1138"/>
      <c r="EQ211" s="1138"/>
      <c r="ER211" s="1138"/>
      <c r="ES211" s="1138"/>
      <c r="ET211" s="1138"/>
      <c r="EU211" s="1138"/>
      <c r="EV211" s="1138"/>
      <c r="EW211" s="1138"/>
      <c r="EX211" s="1138"/>
      <c r="EY211" s="1138"/>
      <c r="EZ211" s="1138"/>
      <c r="FA211" s="1138"/>
      <c r="FB211" s="1138"/>
      <c r="FC211" s="1138"/>
      <c r="FD211" s="1138"/>
      <c r="FE211" s="1138"/>
      <c r="FF211" s="1138"/>
      <c r="FG211" s="1138"/>
      <c r="FH211" s="1138"/>
      <c r="FI211" s="1138"/>
      <c r="FJ211" s="1138"/>
      <c r="FK211" s="1138"/>
      <c r="FL211" s="1138"/>
      <c r="FM211" s="1138"/>
      <c r="FN211" s="1138"/>
      <c r="FO211" s="1138"/>
      <c r="FP211" s="1138"/>
      <c r="FQ211" s="1138"/>
      <c r="FR211" s="1138"/>
      <c r="FS211" s="1138"/>
      <c r="FT211" s="1138"/>
      <c r="FU211" s="1138"/>
      <c r="FV211" s="1138"/>
      <c r="FW211" s="1138"/>
      <c r="FX211" s="1138"/>
      <c r="FY211" s="1138"/>
      <c r="FZ211" s="1138"/>
      <c r="GA211" s="1138"/>
      <c r="GB211" s="1138"/>
      <c r="GC211" s="1138"/>
      <c r="GD211" s="1138"/>
      <c r="GE211" s="1138"/>
      <c r="GF211" s="1138"/>
      <c r="GG211" s="1138"/>
      <c r="GH211" s="1138"/>
      <c r="GI211" s="1138"/>
      <c r="GJ211" s="1138"/>
      <c r="GK211" s="1138"/>
      <c r="GL211" s="1138"/>
      <c r="GM211" s="1138"/>
      <c r="GN211" s="1138"/>
      <c r="GO211" s="1138"/>
      <c r="GP211" s="1138"/>
      <c r="GQ211" s="1138"/>
      <c r="GR211" s="1138"/>
      <c r="GS211" s="1138"/>
      <c r="GT211" s="1138"/>
      <c r="GU211" s="1138"/>
      <c r="GV211" s="1138"/>
      <c r="GW211" s="1138"/>
      <c r="GX211" s="1138"/>
      <c r="GY211" s="1138"/>
      <c r="GZ211" s="1138"/>
      <c r="HA211" s="1138"/>
      <c r="HB211" s="1138"/>
      <c r="HC211" s="1138"/>
      <c r="HD211" s="1138"/>
      <c r="HE211" s="1138"/>
      <c r="HF211" s="1138"/>
      <c r="HG211" s="1138"/>
      <c r="HH211" s="1138"/>
      <c r="HI211" s="1138"/>
      <c r="HJ211" s="1138"/>
      <c r="HK211" s="1138"/>
      <c r="HL211" s="1138"/>
      <c r="HM211" s="1138"/>
      <c r="HN211" s="1138"/>
      <c r="HO211" s="1138"/>
      <c r="HP211" s="1138"/>
      <c r="HQ211" s="1138"/>
      <c r="HR211" s="1138"/>
      <c r="HS211" s="1138"/>
      <c r="HT211" s="1138"/>
      <c r="HU211" s="1138"/>
      <c r="HV211" s="1138"/>
      <c r="HW211" s="1138"/>
      <c r="HX211" s="1138"/>
      <c r="HY211" s="1138"/>
      <c r="HZ211" s="1138"/>
      <c r="IA211" s="1138"/>
      <c r="IB211" s="1138"/>
      <c r="IC211" s="1138"/>
      <c r="ID211" s="1138"/>
      <c r="IE211" s="1138"/>
      <c r="IF211" s="1138"/>
      <c r="IG211" s="1138"/>
      <c r="IH211" s="1138"/>
      <c r="II211" s="1138"/>
      <c r="IJ211" s="1138"/>
      <c r="IK211" s="1138"/>
      <c r="IL211" s="1138"/>
      <c r="IM211" s="1138"/>
      <c r="IN211" s="1138"/>
      <c r="IO211" s="1138"/>
      <c r="IP211" s="1138"/>
      <c r="IQ211" s="1138"/>
      <c r="IR211" s="1138"/>
      <c r="IS211" s="1138"/>
      <c r="IT211" s="1138"/>
      <c r="IU211" s="1138"/>
      <c r="IV211" s="1138"/>
    </row>
    <row r="212" spans="1:256">
      <c r="A212" s="1138"/>
      <c r="B212" s="1138"/>
      <c r="C212" s="1138"/>
      <c r="D212" s="1138"/>
      <c r="E212" s="1138"/>
      <c r="F212" s="1138"/>
      <c r="G212" s="1138"/>
      <c r="H212" s="1138"/>
      <c r="I212" s="1138"/>
      <c r="J212" s="1138"/>
      <c r="K212" s="1138"/>
      <c r="L212" s="1138"/>
      <c r="M212" s="1138"/>
      <c r="N212" s="1138"/>
      <c r="O212" s="1138"/>
      <c r="P212" s="1138"/>
      <c r="Q212" s="1138"/>
      <c r="R212" s="1138"/>
      <c r="S212" s="1138"/>
      <c r="T212" s="1138"/>
      <c r="U212" s="1138"/>
      <c r="V212" s="1138"/>
      <c r="W212" s="1138"/>
      <c r="X212" s="1138"/>
      <c r="Y212" s="1138"/>
      <c r="Z212" s="1138"/>
      <c r="AA212" s="1138"/>
      <c r="AB212" s="1138"/>
      <c r="AC212" s="1138"/>
      <c r="AD212" s="1138"/>
      <c r="AE212" s="1138"/>
      <c r="AF212" s="1138"/>
      <c r="AG212" s="1138"/>
      <c r="AH212" s="1138"/>
      <c r="AI212" s="1138"/>
      <c r="AJ212" s="1138"/>
      <c r="AK212" s="1138"/>
      <c r="AL212" s="1138"/>
      <c r="AM212" s="1138"/>
      <c r="AN212" s="1138"/>
      <c r="AO212" s="1138"/>
      <c r="AP212" s="1138"/>
      <c r="AQ212" s="1138"/>
      <c r="AR212" s="1138"/>
      <c r="AS212" s="1138"/>
      <c r="AT212" s="1138"/>
      <c r="AU212" s="1138"/>
      <c r="AV212" s="1138"/>
      <c r="AW212" s="1138"/>
      <c r="AX212" s="1138"/>
      <c r="AY212" s="1138"/>
      <c r="AZ212" s="1138"/>
      <c r="BA212" s="1138"/>
      <c r="BB212" s="1138"/>
      <c r="BC212" s="1138"/>
      <c r="BD212" s="1138"/>
      <c r="BE212" s="1138"/>
      <c r="BF212" s="1138"/>
      <c r="BG212" s="1138"/>
      <c r="BH212" s="1138"/>
      <c r="BI212" s="1138"/>
      <c r="BJ212" s="1138"/>
      <c r="BK212" s="1138"/>
      <c r="BL212" s="1138"/>
      <c r="BM212" s="1138"/>
      <c r="BN212" s="1138"/>
      <c r="BO212" s="1138"/>
      <c r="BP212" s="1138"/>
      <c r="BQ212" s="1138"/>
      <c r="BR212" s="1138"/>
      <c r="BS212" s="1138"/>
      <c r="BT212" s="1138"/>
      <c r="BU212" s="1138"/>
      <c r="BV212" s="1138"/>
      <c r="BW212" s="1138"/>
      <c r="BX212" s="1138"/>
      <c r="BY212" s="1138"/>
      <c r="BZ212" s="1138"/>
      <c r="CA212" s="1138"/>
      <c r="CB212" s="1138"/>
      <c r="CC212" s="1138"/>
      <c r="CD212" s="1138"/>
      <c r="CE212" s="1138"/>
      <c r="CF212" s="1138"/>
      <c r="CG212" s="1138"/>
      <c r="CH212" s="1138"/>
      <c r="CI212" s="1138"/>
      <c r="CJ212" s="1138"/>
      <c r="CK212" s="1138"/>
      <c r="CL212" s="1138"/>
      <c r="CM212" s="1138"/>
      <c r="CN212" s="1138"/>
      <c r="CO212" s="1138"/>
      <c r="CP212" s="1138"/>
      <c r="CQ212" s="1138"/>
      <c r="CR212" s="1138"/>
      <c r="CS212" s="1138"/>
      <c r="CT212" s="1138"/>
      <c r="CU212" s="1138"/>
      <c r="CV212" s="1138"/>
      <c r="CW212" s="1138"/>
      <c r="CX212" s="1138"/>
      <c r="CY212" s="1138"/>
      <c r="CZ212" s="1138"/>
      <c r="DA212" s="1138"/>
      <c r="DB212" s="1138"/>
      <c r="DC212" s="1138"/>
      <c r="DD212" s="1138"/>
      <c r="DE212" s="1138"/>
      <c r="DF212" s="1138"/>
      <c r="DG212" s="1138"/>
      <c r="DH212" s="1138"/>
      <c r="DI212" s="1138"/>
      <c r="DJ212" s="1138"/>
      <c r="DK212" s="1138"/>
      <c r="DL212" s="1138"/>
      <c r="DM212" s="1138"/>
      <c r="DN212" s="1138"/>
      <c r="DO212" s="1138"/>
      <c r="DP212" s="1138"/>
      <c r="DQ212" s="1138"/>
      <c r="DR212" s="1138"/>
      <c r="DS212" s="1138"/>
      <c r="DT212" s="1138"/>
      <c r="DU212" s="1138"/>
      <c r="DV212" s="1138"/>
      <c r="DW212" s="1138"/>
      <c r="DX212" s="1138"/>
      <c r="DY212" s="1138"/>
      <c r="DZ212" s="1138"/>
      <c r="EA212" s="1138"/>
      <c r="EB212" s="1138"/>
      <c r="EC212" s="1138"/>
      <c r="ED212" s="1138"/>
      <c r="EE212" s="1138"/>
      <c r="EF212" s="1138"/>
      <c r="EG212" s="1138"/>
      <c r="EH212" s="1138"/>
      <c r="EI212" s="1138"/>
      <c r="EJ212" s="1138"/>
      <c r="EK212" s="1138"/>
      <c r="EL212" s="1138"/>
      <c r="EM212" s="1138"/>
      <c r="EN212" s="1138"/>
      <c r="EO212" s="1138"/>
      <c r="EP212" s="1138"/>
      <c r="EQ212" s="1138"/>
      <c r="ER212" s="1138"/>
      <c r="ES212" s="1138"/>
      <c r="ET212" s="1138"/>
      <c r="EU212" s="1138"/>
      <c r="EV212" s="1138"/>
      <c r="EW212" s="1138"/>
      <c r="EX212" s="1138"/>
      <c r="EY212" s="1138"/>
      <c r="EZ212" s="1138"/>
      <c r="FA212" s="1138"/>
      <c r="FB212" s="1138"/>
      <c r="FC212" s="1138"/>
      <c r="FD212" s="1138"/>
      <c r="FE212" s="1138"/>
      <c r="FF212" s="1138"/>
      <c r="FG212" s="1138"/>
      <c r="FH212" s="1138"/>
      <c r="FI212" s="1138"/>
      <c r="FJ212" s="1138"/>
      <c r="FK212" s="1138"/>
      <c r="FL212" s="1138"/>
      <c r="FM212" s="1138"/>
      <c r="FN212" s="1138"/>
      <c r="FO212" s="1138"/>
      <c r="FP212" s="1138"/>
      <c r="FQ212" s="1138"/>
      <c r="FR212" s="1138"/>
      <c r="FS212" s="1138"/>
      <c r="FT212" s="1138"/>
      <c r="FU212" s="1138"/>
      <c r="FV212" s="1138"/>
      <c r="FW212" s="1138"/>
      <c r="FX212" s="1138"/>
      <c r="FY212" s="1138"/>
      <c r="FZ212" s="1138"/>
      <c r="GA212" s="1138"/>
      <c r="GB212" s="1138"/>
      <c r="GC212" s="1138"/>
      <c r="GD212" s="1138"/>
      <c r="GE212" s="1138"/>
      <c r="GF212" s="1138"/>
      <c r="GG212" s="1138"/>
      <c r="GH212" s="1138"/>
      <c r="GI212" s="1138"/>
      <c r="GJ212" s="1138"/>
      <c r="GK212" s="1138"/>
      <c r="GL212" s="1138"/>
      <c r="GM212" s="1138"/>
      <c r="GN212" s="1138"/>
      <c r="GO212" s="1138"/>
      <c r="GP212" s="1138"/>
      <c r="GQ212" s="1138"/>
      <c r="GR212" s="1138"/>
      <c r="GS212" s="1138"/>
      <c r="GT212" s="1138"/>
      <c r="GU212" s="1138"/>
      <c r="GV212" s="1138"/>
      <c r="GW212" s="1138"/>
      <c r="GX212" s="1138"/>
      <c r="GY212" s="1138"/>
      <c r="GZ212" s="1138"/>
      <c r="HA212" s="1138"/>
      <c r="HB212" s="1138"/>
      <c r="HC212" s="1138"/>
      <c r="HD212" s="1138"/>
      <c r="HE212" s="1138"/>
      <c r="HF212" s="1138"/>
      <c r="HG212" s="1138"/>
      <c r="HH212" s="1138"/>
      <c r="HI212" s="1138"/>
      <c r="HJ212" s="1138"/>
      <c r="HK212" s="1138"/>
      <c r="HL212" s="1138"/>
      <c r="HM212" s="1138"/>
      <c r="HN212" s="1138"/>
      <c r="HO212" s="1138"/>
      <c r="HP212" s="1138"/>
      <c r="HQ212" s="1138"/>
      <c r="HR212" s="1138"/>
      <c r="HS212" s="1138"/>
      <c r="HT212" s="1138"/>
      <c r="HU212" s="1138"/>
      <c r="HV212" s="1138"/>
      <c r="HW212" s="1138"/>
      <c r="HX212" s="1138"/>
      <c r="HY212" s="1138"/>
      <c r="HZ212" s="1138"/>
      <c r="IA212" s="1138"/>
      <c r="IB212" s="1138"/>
      <c r="IC212" s="1138"/>
      <c r="ID212" s="1138"/>
      <c r="IE212" s="1138"/>
      <c r="IF212" s="1138"/>
      <c r="IG212" s="1138"/>
      <c r="IH212" s="1138"/>
      <c r="II212" s="1138"/>
      <c r="IJ212" s="1138"/>
      <c r="IK212" s="1138"/>
      <c r="IL212" s="1138"/>
      <c r="IM212" s="1138"/>
      <c r="IN212" s="1138"/>
      <c r="IO212" s="1138"/>
      <c r="IP212" s="1138"/>
      <c r="IQ212" s="1138"/>
      <c r="IR212" s="1138"/>
      <c r="IS212" s="1138"/>
      <c r="IT212" s="1138"/>
      <c r="IU212" s="1138"/>
      <c r="IV212" s="1138"/>
    </row>
    <row r="213" spans="1:256">
      <c r="A213" s="1138"/>
      <c r="B213" s="1138"/>
      <c r="C213" s="1138"/>
      <c r="D213" s="1138"/>
      <c r="E213" s="1138"/>
      <c r="F213" s="1138"/>
      <c r="G213" s="1138"/>
      <c r="H213" s="1138"/>
      <c r="I213" s="1138"/>
      <c r="J213" s="1138"/>
      <c r="K213" s="1138"/>
      <c r="L213" s="1138"/>
      <c r="M213" s="1138"/>
      <c r="N213" s="1138"/>
      <c r="O213" s="1138"/>
      <c r="P213" s="1138"/>
      <c r="Q213" s="1138"/>
      <c r="R213" s="1138"/>
      <c r="S213" s="1138"/>
      <c r="T213" s="1138"/>
      <c r="U213" s="1138"/>
      <c r="V213" s="1138"/>
      <c r="W213" s="1138"/>
      <c r="X213" s="1138"/>
      <c r="Y213" s="1138"/>
      <c r="Z213" s="1138"/>
      <c r="AA213" s="1138"/>
      <c r="AB213" s="1138"/>
      <c r="AC213" s="1138"/>
      <c r="AD213" s="1138"/>
      <c r="AE213" s="1138"/>
      <c r="AF213" s="1138"/>
      <c r="AG213" s="1138"/>
      <c r="AH213" s="1138"/>
      <c r="AI213" s="1138"/>
      <c r="AJ213" s="1138"/>
      <c r="AK213" s="1138"/>
      <c r="AL213" s="1138"/>
      <c r="AM213" s="1138"/>
      <c r="AN213" s="1138"/>
      <c r="AO213" s="1138"/>
      <c r="AP213" s="1138"/>
      <c r="AQ213" s="1138"/>
      <c r="AR213" s="1138"/>
      <c r="AS213" s="1138"/>
      <c r="AT213" s="1138"/>
      <c r="AU213" s="1138"/>
      <c r="AV213" s="1138"/>
      <c r="AW213" s="1138"/>
      <c r="AX213" s="1138"/>
      <c r="AY213" s="1138"/>
      <c r="AZ213" s="1138"/>
      <c r="BA213" s="1138"/>
      <c r="BB213" s="1138"/>
      <c r="BC213" s="1138"/>
      <c r="BD213" s="1138"/>
      <c r="BE213" s="1138"/>
      <c r="BF213" s="1138"/>
      <c r="BG213" s="1138"/>
      <c r="BH213" s="1138"/>
      <c r="BI213" s="1138"/>
      <c r="BJ213" s="1138"/>
      <c r="BK213" s="1138"/>
      <c r="BL213" s="1138"/>
      <c r="BM213" s="1138"/>
      <c r="BN213" s="1138"/>
      <c r="BO213" s="1138"/>
      <c r="BP213" s="1138"/>
      <c r="BQ213" s="1138"/>
      <c r="BR213" s="1138"/>
      <c r="BS213" s="1138"/>
      <c r="BT213" s="1138"/>
      <c r="BU213" s="1138"/>
      <c r="BV213" s="1138"/>
      <c r="BW213" s="1138"/>
      <c r="BX213" s="1138"/>
      <c r="BY213" s="1138"/>
      <c r="BZ213" s="1138"/>
      <c r="CA213" s="1138"/>
      <c r="CB213" s="1138"/>
      <c r="CC213" s="1138"/>
      <c r="CD213" s="1138"/>
      <c r="CE213" s="1138"/>
      <c r="CF213" s="1138"/>
      <c r="CG213" s="1138"/>
      <c r="CH213" s="1138"/>
      <c r="CI213" s="1138"/>
      <c r="CJ213" s="1138"/>
      <c r="CK213" s="1138"/>
      <c r="CL213" s="1138"/>
      <c r="CM213" s="1138"/>
      <c r="CN213" s="1138"/>
      <c r="CO213" s="1138"/>
      <c r="CP213" s="1138"/>
      <c r="CQ213" s="1138"/>
      <c r="CR213" s="1138"/>
      <c r="CS213" s="1138"/>
      <c r="CT213" s="1138"/>
      <c r="CU213" s="1138"/>
      <c r="CV213" s="1138"/>
      <c r="CW213" s="1138"/>
      <c r="CX213" s="1138"/>
      <c r="CY213" s="1138"/>
      <c r="CZ213" s="1138"/>
      <c r="DA213" s="1138"/>
      <c r="DB213" s="1138"/>
      <c r="DC213" s="1138"/>
      <c r="DD213" s="1138"/>
      <c r="DE213" s="1138"/>
      <c r="DF213" s="1138"/>
      <c r="DG213" s="1138"/>
      <c r="DH213" s="1138"/>
      <c r="DI213" s="1138"/>
      <c r="DJ213" s="1138"/>
      <c r="DK213" s="1138"/>
      <c r="DL213" s="1138"/>
      <c r="DM213" s="1138"/>
      <c r="DN213" s="1138"/>
      <c r="DO213" s="1138"/>
      <c r="DP213" s="1138"/>
      <c r="DQ213" s="1138"/>
      <c r="DR213" s="1138"/>
      <c r="DS213" s="1138"/>
      <c r="DT213" s="1138"/>
      <c r="DU213" s="1138"/>
      <c r="DV213" s="1138"/>
      <c r="DW213" s="1138"/>
      <c r="DX213" s="1138"/>
      <c r="DY213" s="1138"/>
      <c r="DZ213" s="1138"/>
      <c r="EA213" s="1138"/>
      <c r="EB213" s="1138"/>
      <c r="EC213" s="1138"/>
      <c r="ED213" s="1138"/>
      <c r="EE213" s="1138"/>
      <c r="EF213" s="1138"/>
      <c r="EG213" s="1138"/>
      <c r="EH213" s="1138"/>
      <c r="EI213" s="1138"/>
      <c r="EJ213" s="1138"/>
      <c r="EK213" s="1138"/>
      <c r="EL213" s="1138"/>
      <c r="EM213" s="1138"/>
      <c r="EN213" s="1138"/>
      <c r="EO213" s="1138"/>
      <c r="EP213" s="1138"/>
      <c r="EQ213" s="1138"/>
      <c r="ER213" s="1138"/>
      <c r="ES213" s="1138"/>
      <c r="ET213" s="1138"/>
      <c r="EU213" s="1138"/>
      <c r="EV213" s="1138"/>
      <c r="EW213" s="1138"/>
      <c r="EX213" s="1138"/>
      <c r="EY213" s="1138"/>
      <c r="EZ213" s="1138"/>
      <c r="FA213" s="1138"/>
      <c r="FB213" s="1138"/>
      <c r="FC213" s="1138"/>
      <c r="FD213" s="1138"/>
      <c r="FE213" s="1138"/>
      <c r="FF213" s="1138"/>
      <c r="FG213" s="1138"/>
      <c r="FH213" s="1138"/>
      <c r="FI213" s="1138"/>
      <c r="FJ213" s="1138"/>
      <c r="FK213" s="1138"/>
      <c r="FL213" s="1138"/>
      <c r="FM213" s="1138"/>
      <c r="FN213" s="1138"/>
      <c r="FO213" s="1138"/>
      <c r="FP213" s="1138"/>
      <c r="FQ213" s="1138"/>
      <c r="FR213" s="1138"/>
      <c r="FS213" s="1138"/>
      <c r="FT213" s="1138"/>
      <c r="FU213" s="1138"/>
      <c r="FV213" s="1138"/>
      <c r="FW213" s="1138"/>
      <c r="FX213" s="1138"/>
      <c r="FY213" s="1138"/>
      <c r="FZ213" s="1138"/>
      <c r="GA213" s="1138"/>
      <c r="GB213" s="1138"/>
      <c r="GC213" s="1138"/>
      <c r="GD213" s="1138"/>
      <c r="GE213" s="1138"/>
      <c r="GF213" s="1138"/>
      <c r="GG213" s="1138"/>
      <c r="GH213" s="1138"/>
      <c r="GI213" s="1138"/>
      <c r="GJ213" s="1138"/>
      <c r="GK213" s="1138"/>
      <c r="GL213" s="1138"/>
      <c r="GM213" s="1138"/>
      <c r="GN213" s="1138"/>
      <c r="GO213" s="1138"/>
      <c r="GP213" s="1138"/>
      <c r="GQ213" s="1138"/>
      <c r="GR213" s="1138"/>
      <c r="GS213" s="1138"/>
      <c r="GT213" s="1138"/>
      <c r="GU213" s="1138"/>
      <c r="GV213" s="1138"/>
      <c r="GW213" s="1138"/>
      <c r="GX213" s="1138"/>
      <c r="GY213" s="1138"/>
      <c r="GZ213" s="1138"/>
      <c r="HA213" s="1138"/>
      <c r="HB213" s="1138"/>
      <c r="HC213" s="1138"/>
      <c r="HD213" s="1138"/>
      <c r="HE213" s="1138"/>
      <c r="HF213" s="1138"/>
      <c r="HG213" s="1138"/>
      <c r="HH213" s="1138"/>
      <c r="HI213" s="1138"/>
      <c r="HJ213" s="1138"/>
      <c r="HK213" s="1138"/>
      <c r="HL213" s="1138"/>
      <c r="HM213" s="1138"/>
      <c r="HN213" s="1138"/>
      <c r="HO213" s="1138"/>
      <c r="HP213" s="1138"/>
      <c r="HQ213" s="1138"/>
      <c r="HR213" s="1138"/>
      <c r="HS213" s="1138"/>
      <c r="HT213" s="1138"/>
      <c r="HU213" s="1138"/>
      <c r="HV213" s="1138"/>
      <c r="HW213" s="1138"/>
      <c r="HX213" s="1138"/>
      <c r="HY213" s="1138"/>
      <c r="HZ213" s="1138"/>
      <c r="IA213" s="1138"/>
      <c r="IB213" s="1138"/>
      <c r="IC213" s="1138"/>
      <c r="ID213" s="1138"/>
      <c r="IE213" s="1138"/>
      <c r="IF213" s="1138"/>
      <c r="IG213" s="1138"/>
      <c r="IH213" s="1138"/>
      <c r="II213" s="1138"/>
      <c r="IJ213" s="1138"/>
      <c r="IK213" s="1138"/>
      <c r="IL213" s="1138"/>
      <c r="IM213" s="1138"/>
      <c r="IN213" s="1138"/>
      <c r="IO213" s="1138"/>
      <c r="IP213" s="1138"/>
      <c r="IQ213" s="1138"/>
      <c r="IR213" s="1138"/>
      <c r="IS213" s="1138"/>
      <c r="IT213" s="1138"/>
      <c r="IU213" s="1138"/>
      <c r="IV213" s="1138"/>
    </row>
    <row r="214" spans="1:256">
      <c r="A214" s="1138"/>
      <c r="B214" s="1138"/>
      <c r="C214" s="1138"/>
      <c r="D214" s="1138"/>
      <c r="E214" s="1138"/>
      <c r="F214" s="1138"/>
      <c r="G214" s="1138"/>
      <c r="H214" s="1138"/>
      <c r="I214" s="1138"/>
      <c r="J214" s="1138"/>
      <c r="K214" s="1138"/>
      <c r="L214" s="1138"/>
      <c r="M214" s="1138"/>
      <c r="N214" s="1138"/>
      <c r="O214" s="1138"/>
      <c r="P214" s="1138"/>
      <c r="Q214" s="1138"/>
      <c r="R214" s="1138"/>
      <c r="S214" s="1138"/>
      <c r="T214" s="1138"/>
      <c r="U214" s="1138"/>
      <c r="V214" s="1138"/>
      <c r="W214" s="1138"/>
      <c r="X214" s="1138"/>
      <c r="Y214" s="1138"/>
      <c r="Z214" s="1138"/>
      <c r="AA214" s="1138"/>
      <c r="AB214" s="1138"/>
      <c r="AC214" s="1138"/>
      <c r="AD214" s="1138"/>
      <c r="AE214" s="1138"/>
      <c r="AF214" s="1138"/>
      <c r="AG214" s="1138"/>
      <c r="AH214" s="1138"/>
      <c r="AI214" s="1138"/>
      <c r="AJ214" s="1138"/>
      <c r="AK214" s="1138"/>
      <c r="AL214" s="1138"/>
      <c r="AM214" s="1138"/>
      <c r="AN214" s="1138"/>
      <c r="AO214" s="1138"/>
      <c r="AP214" s="1138"/>
      <c r="AQ214" s="1138"/>
      <c r="AR214" s="1138"/>
      <c r="AS214" s="1138"/>
      <c r="AT214" s="1138"/>
      <c r="AU214" s="1138"/>
      <c r="AV214" s="1138"/>
      <c r="AW214" s="1138"/>
      <c r="AX214" s="1138"/>
      <c r="AY214" s="1138"/>
      <c r="AZ214" s="1138"/>
      <c r="BA214" s="1138"/>
      <c r="BB214" s="1138"/>
      <c r="BC214" s="1138"/>
      <c r="BD214" s="1138"/>
      <c r="BE214" s="1138"/>
      <c r="BF214" s="1138"/>
      <c r="BG214" s="1138"/>
      <c r="BH214" s="1138"/>
      <c r="BI214" s="1138"/>
      <c r="BJ214" s="1138"/>
      <c r="BK214" s="1138"/>
      <c r="BL214" s="1138"/>
      <c r="BM214" s="1138"/>
      <c r="BN214" s="1138"/>
      <c r="BO214" s="1138"/>
      <c r="BP214" s="1138"/>
      <c r="BQ214" s="1138"/>
      <c r="BR214" s="1138"/>
      <c r="BS214" s="1138"/>
      <c r="BT214" s="1138"/>
      <c r="BU214" s="1138"/>
      <c r="BV214" s="1138"/>
      <c r="BW214" s="1138"/>
      <c r="BX214" s="1138"/>
      <c r="BY214" s="1138"/>
      <c r="BZ214" s="1138"/>
      <c r="CA214" s="1138"/>
      <c r="CB214" s="1138"/>
      <c r="CC214" s="1138"/>
      <c r="CD214" s="1138"/>
      <c r="CE214" s="1138"/>
      <c r="CF214" s="1138"/>
      <c r="CG214" s="1138"/>
      <c r="CH214" s="1138"/>
      <c r="CI214" s="1138"/>
      <c r="CJ214" s="1138"/>
      <c r="CK214" s="1138"/>
      <c r="CL214" s="1138"/>
      <c r="CM214" s="1138"/>
      <c r="CN214" s="1138"/>
      <c r="CO214" s="1138"/>
      <c r="CP214" s="1138"/>
      <c r="CQ214" s="1138"/>
      <c r="CR214" s="1138"/>
      <c r="CS214" s="1138"/>
      <c r="CT214" s="1138"/>
      <c r="CU214" s="1138"/>
      <c r="CV214" s="1138"/>
      <c r="CW214" s="1138"/>
      <c r="CX214" s="1138"/>
      <c r="CY214" s="1138"/>
      <c r="CZ214" s="1138"/>
      <c r="DA214" s="1138"/>
      <c r="DB214" s="1138"/>
      <c r="DC214" s="1138"/>
      <c r="DD214" s="1138"/>
      <c r="DE214" s="1138"/>
      <c r="DF214" s="1138"/>
      <c r="DG214" s="1138"/>
      <c r="DH214" s="1138"/>
      <c r="DI214" s="1138"/>
      <c r="DJ214" s="1138"/>
      <c r="DK214" s="1138"/>
      <c r="DL214" s="1138"/>
      <c r="DM214" s="1138"/>
      <c r="DN214" s="1138"/>
      <c r="DO214" s="1138"/>
      <c r="DP214" s="1138"/>
      <c r="DQ214" s="1138"/>
      <c r="DR214" s="1138"/>
      <c r="DS214" s="1138"/>
      <c r="DT214" s="1138"/>
      <c r="DU214" s="1138"/>
      <c r="DV214" s="1138"/>
      <c r="DW214" s="1138"/>
      <c r="DX214" s="1138"/>
      <c r="DY214" s="1138"/>
      <c r="DZ214" s="1138"/>
      <c r="EA214" s="1138"/>
      <c r="EB214" s="1138"/>
      <c r="EC214" s="1138"/>
      <c r="ED214" s="1138"/>
      <c r="EE214" s="1138"/>
      <c r="EF214" s="1138"/>
      <c r="EG214" s="1138"/>
      <c r="EH214" s="1138"/>
      <c r="EI214" s="1138"/>
      <c r="EJ214" s="1138"/>
      <c r="EK214" s="1138"/>
      <c r="EL214" s="1138"/>
      <c r="EM214" s="1138"/>
      <c r="EN214" s="1138"/>
      <c r="EO214" s="1138"/>
      <c r="EP214" s="1138"/>
      <c r="EQ214" s="1138"/>
      <c r="ER214" s="1138"/>
      <c r="ES214" s="1138"/>
      <c r="ET214" s="1138"/>
      <c r="EU214" s="1138"/>
      <c r="EV214" s="1138"/>
      <c r="EW214" s="1138"/>
      <c r="EX214" s="1138"/>
      <c r="EY214" s="1138"/>
      <c r="EZ214" s="1138"/>
      <c r="FA214" s="1138"/>
      <c r="FB214" s="1138"/>
      <c r="FC214" s="1138"/>
      <c r="FD214" s="1138"/>
      <c r="FE214" s="1138"/>
      <c r="FF214" s="1138"/>
      <c r="FG214" s="1138"/>
      <c r="FH214" s="1138"/>
      <c r="FI214" s="1138"/>
      <c r="FJ214" s="1138"/>
      <c r="FK214" s="1138"/>
      <c r="FL214" s="1138"/>
      <c r="FM214" s="1138"/>
      <c r="FN214" s="1138"/>
      <c r="FO214" s="1138"/>
      <c r="FP214" s="1138"/>
      <c r="FQ214" s="1138"/>
      <c r="FR214" s="1138"/>
      <c r="FS214" s="1138"/>
      <c r="FT214" s="1138"/>
      <c r="FU214" s="1138"/>
      <c r="FV214" s="1138"/>
      <c r="FW214" s="1138"/>
      <c r="FX214" s="1138"/>
      <c r="FY214" s="1138"/>
      <c r="FZ214" s="1138"/>
      <c r="GA214" s="1138"/>
      <c r="GB214" s="1138"/>
      <c r="GC214" s="1138"/>
      <c r="GD214" s="1138"/>
      <c r="GE214" s="1138"/>
      <c r="GF214" s="1138"/>
      <c r="GG214" s="1138"/>
      <c r="GH214" s="1138"/>
      <c r="GI214" s="1138"/>
      <c r="GJ214" s="1138"/>
      <c r="GK214" s="1138"/>
      <c r="GL214" s="1138"/>
      <c r="GM214" s="1138"/>
      <c r="GN214" s="1138"/>
      <c r="GO214" s="1138"/>
      <c r="GP214" s="1138"/>
      <c r="GQ214" s="1138"/>
      <c r="GR214" s="1138"/>
      <c r="GS214" s="1138"/>
      <c r="GT214" s="1138"/>
      <c r="GU214" s="1138"/>
      <c r="GV214" s="1138"/>
      <c r="GW214" s="1138"/>
      <c r="GX214" s="1138"/>
      <c r="GY214" s="1138"/>
      <c r="GZ214" s="1138"/>
      <c r="HA214" s="1138"/>
      <c r="HB214" s="1138"/>
      <c r="HC214" s="1138"/>
      <c r="HD214" s="1138"/>
      <c r="HE214" s="1138"/>
      <c r="HF214" s="1138"/>
      <c r="HG214" s="1138"/>
      <c r="HH214" s="1138"/>
      <c r="HI214" s="1138"/>
      <c r="HJ214" s="1138"/>
      <c r="HK214" s="1138"/>
      <c r="HL214" s="1138"/>
      <c r="HM214" s="1138"/>
      <c r="HN214" s="1138"/>
      <c r="HO214" s="1138"/>
      <c r="HP214" s="1138"/>
      <c r="HQ214" s="1138"/>
      <c r="HR214" s="1138"/>
      <c r="HS214" s="1138"/>
      <c r="HT214" s="1138"/>
      <c r="HU214" s="1138"/>
      <c r="HV214" s="1138"/>
      <c r="HW214" s="1138"/>
      <c r="HX214" s="1138"/>
      <c r="HY214" s="1138"/>
      <c r="HZ214" s="1138"/>
      <c r="IA214" s="1138"/>
      <c r="IB214" s="1138"/>
      <c r="IC214" s="1138"/>
      <c r="ID214" s="1138"/>
      <c r="IE214" s="1138"/>
      <c r="IF214" s="1138"/>
      <c r="IG214" s="1138"/>
      <c r="IH214" s="1138"/>
      <c r="II214" s="1138"/>
      <c r="IJ214" s="1138"/>
      <c r="IK214" s="1138"/>
      <c r="IL214" s="1138"/>
      <c r="IM214" s="1138"/>
      <c r="IN214" s="1138"/>
      <c r="IO214" s="1138"/>
      <c r="IP214" s="1138"/>
      <c r="IQ214" s="1138"/>
      <c r="IR214" s="1138"/>
      <c r="IS214" s="1138"/>
      <c r="IT214" s="1138"/>
      <c r="IU214" s="1138"/>
      <c r="IV214" s="1138"/>
    </row>
    <row r="215" spans="1:256" ht="15.75">
      <c r="A215" s="1138"/>
      <c r="B215" s="1463" t="s">
        <v>1955</v>
      </c>
      <c r="C215" s="1138"/>
      <c r="D215" s="1138"/>
      <c r="E215" s="1138"/>
      <c r="F215" s="1138"/>
      <c r="G215" s="1138"/>
      <c r="H215" s="1138"/>
      <c r="I215" s="1138"/>
      <c r="J215" s="1138"/>
      <c r="K215" s="1138"/>
      <c r="L215" s="1138"/>
      <c r="M215" s="1138"/>
      <c r="N215" s="1138"/>
      <c r="O215" s="1138"/>
      <c r="P215" s="1138"/>
      <c r="Q215" s="1138"/>
      <c r="R215" s="1138"/>
      <c r="S215" s="1138"/>
      <c r="T215" s="1138"/>
      <c r="U215" s="1138"/>
      <c r="V215" s="1138"/>
      <c r="W215" s="1138"/>
      <c r="X215" s="1138"/>
      <c r="Y215" s="1138"/>
      <c r="Z215" s="1138"/>
      <c r="AA215" s="1138"/>
      <c r="AB215" s="1138"/>
      <c r="AC215" s="1138"/>
      <c r="AD215" s="1138"/>
      <c r="AE215" s="1138"/>
      <c r="AF215" s="1138"/>
      <c r="AG215" s="1138"/>
      <c r="AH215" s="1138"/>
      <c r="AI215" s="1138"/>
      <c r="AJ215" s="1138"/>
      <c r="AK215" s="1138"/>
      <c r="AL215" s="1138"/>
      <c r="AM215" s="1138"/>
      <c r="AN215" s="1138"/>
      <c r="AO215" s="1138"/>
      <c r="AP215" s="1138"/>
      <c r="AQ215" s="1138"/>
      <c r="AR215" s="1138"/>
      <c r="AS215" s="1138"/>
      <c r="AT215" s="1138"/>
      <c r="AU215" s="1138"/>
      <c r="AV215" s="1138"/>
      <c r="AW215" s="1138"/>
      <c r="AX215" s="1138"/>
      <c r="AY215" s="1138"/>
      <c r="AZ215" s="1138"/>
      <c r="BA215" s="1138"/>
      <c r="BB215" s="1138"/>
      <c r="BC215" s="1138"/>
      <c r="BD215" s="1138"/>
      <c r="BE215" s="1138"/>
      <c r="BF215" s="1138"/>
      <c r="BG215" s="1138"/>
      <c r="BH215" s="1138"/>
      <c r="BI215" s="1138"/>
      <c r="BJ215" s="1138"/>
      <c r="BK215" s="1138"/>
      <c r="BL215" s="1138"/>
      <c r="BM215" s="1138"/>
      <c r="BN215" s="1138"/>
      <c r="BO215" s="1138"/>
      <c r="BP215" s="1138"/>
      <c r="BQ215" s="1138"/>
      <c r="BR215" s="1138"/>
      <c r="BS215" s="1138"/>
      <c r="BT215" s="1138"/>
      <c r="BU215" s="1138"/>
      <c r="BV215" s="1138"/>
      <c r="BW215" s="1138"/>
      <c r="BX215" s="1138"/>
      <c r="BY215" s="1138"/>
      <c r="BZ215" s="1138"/>
      <c r="CA215" s="1138"/>
      <c r="CB215" s="1138"/>
      <c r="CC215" s="1138"/>
      <c r="CD215" s="1138"/>
      <c r="CE215" s="1138"/>
      <c r="CF215" s="1138"/>
      <c r="CG215" s="1138"/>
      <c r="CH215" s="1138"/>
      <c r="CI215" s="1138"/>
      <c r="CJ215" s="1138"/>
      <c r="CK215" s="1138"/>
      <c r="CL215" s="1138"/>
      <c r="CM215" s="1138"/>
      <c r="CN215" s="1138"/>
      <c r="CO215" s="1138"/>
      <c r="CP215" s="1138"/>
      <c r="CQ215" s="1138"/>
      <c r="CR215" s="1138"/>
      <c r="CS215" s="1138"/>
      <c r="CT215" s="1138"/>
      <c r="CU215" s="1138"/>
      <c r="CV215" s="1138"/>
      <c r="CW215" s="1138"/>
      <c r="CX215" s="1138"/>
      <c r="CY215" s="1138"/>
      <c r="CZ215" s="1138"/>
      <c r="DA215" s="1138"/>
      <c r="DB215" s="1138"/>
      <c r="DC215" s="1138"/>
      <c r="DD215" s="1138"/>
      <c r="DE215" s="1138"/>
      <c r="DF215" s="1138"/>
      <c r="DG215" s="1138"/>
      <c r="DH215" s="1138"/>
      <c r="DI215" s="1138"/>
      <c r="DJ215" s="1138"/>
      <c r="DK215" s="1138"/>
      <c r="DL215" s="1138"/>
      <c r="DM215" s="1138"/>
      <c r="DN215" s="1138"/>
      <c r="DO215" s="1138"/>
      <c r="DP215" s="1138"/>
      <c r="DQ215" s="1138"/>
      <c r="DR215" s="1138"/>
      <c r="DS215" s="1138"/>
      <c r="DT215" s="1138"/>
      <c r="DU215" s="1138"/>
      <c r="DV215" s="1138"/>
      <c r="DW215" s="1138"/>
      <c r="DX215" s="1138"/>
      <c r="DY215" s="1138"/>
      <c r="DZ215" s="1138"/>
      <c r="EA215" s="1138"/>
      <c r="EB215" s="1138"/>
      <c r="EC215" s="1138"/>
      <c r="ED215" s="1138"/>
      <c r="EE215" s="1138"/>
      <c r="EF215" s="1138"/>
      <c r="EG215" s="1138"/>
      <c r="EH215" s="1138"/>
      <c r="EI215" s="1138"/>
      <c r="EJ215" s="1138"/>
      <c r="EK215" s="1138"/>
      <c r="EL215" s="1138"/>
      <c r="EM215" s="1138"/>
      <c r="EN215" s="1138"/>
      <c r="EO215" s="1138"/>
      <c r="EP215" s="1138"/>
      <c r="EQ215" s="1138"/>
      <c r="ER215" s="1138"/>
      <c r="ES215" s="1138"/>
      <c r="ET215" s="1138"/>
      <c r="EU215" s="1138"/>
      <c r="EV215" s="1138"/>
      <c r="EW215" s="1138"/>
      <c r="EX215" s="1138"/>
      <c r="EY215" s="1138"/>
      <c r="EZ215" s="1138"/>
      <c r="FA215" s="1138"/>
      <c r="FB215" s="1138"/>
      <c r="FC215" s="1138"/>
      <c r="FD215" s="1138"/>
      <c r="FE215" s="1138"/>
      <c r="FF215" s="1138"/>
      <c r="FG215" s="1138"/>
      <c r="FH215" s="1138"/>
      <c r="FI215" s="1138"/>
      <c r="FJ215" s="1138"/>
      <c r="FK215" s="1138"/>
      <c r="FL215" s="1138"/>
      <c r="FM215" s="1138"/>
      <c r="FN215" s="1138"/>
      <c r="FO215" s="1138"/>
      <c r="FP215" s="1138"/>
      <c r="FQ215" s="1138"/>
      <c r="FR215" s="1138"/>
      <c r="FS215" s="1138"/>
      <c r="FT215" s="1138"/>
      <c r="FU215" s="1138"/>
      <c r="FV215" s="1138"/>
      <c r="FW215" s="1138"/>
      <c r="FX215" s="1138"/>
      <c r="FY215" s="1138"/>
      <c r="FZ215" s="1138"/>
      <c r="GA215" s="1138"/>
      <c r="GB215" s="1138"/>
      <c r="GC215" s="1138"/>
      <c r="GD215" s="1138"/>
      <c r="GE215" s="1138"/>
      <c r="GF215" s="1138"/>
      <c r="GG215" s="1138"/>
      <c r="GH215" s="1138"/>
      <c r="GI215" s="1138"/>
      <c r="GJ215" s="1138"/>
      <c r="GK215" s="1138"/>
      <c r="GL215" s="1138"/>
      <c r="GM215" s="1138"/>
      <c r="GN215" s="1138"/>
      <c r="GO215" s="1138"/>
      <c r="GP215" s="1138"/>
      <c r="GQ215" s="1138"/>
      <c r="GR215" s="1138"/>
      <c r="GS215" s="1138"/>
      <c r="GT215" s="1138"/>
      <c r="GU215" s="1138"/>
      <c r="GV215" s="1138"/>
      <c r="GW215" s="1138"/>
      <c r="GX215" s="1138"/>
      <c r="GY215" s="1138"/>
      <c r="GZ215" s="1138"/>
      <c r="HA215" s="1138"/>
      <c r="HB215" s="1138"/>
      <c r="HC215" s="1138"/>
      <c r="HD215" s="1138"/>
      <c r="HE215" s="1138"/>
      <c r="HF215" s="1138"/>
      <c r="HG215" s="1138"/>
      <c r="HH215" s="1138"/>
      <c r="HI215" s="1138"/>
      <c r="HJ215" s="1138"/>
      <c r="HK215" s="1138"/>
      <c r="HL215" s="1138"/>
      <c r="HM215" s="1138"/>
      <c r="HN215" s="1138"/>
      <c r="HO215" s="1138"/>
      <c r="HP215" s="1138"/>
      <c r="HQ215" s="1138"/>
      <c r="HR215" s="1138"/>
      <c r="HS215" s="1138"/>
      <c r="HT215" s="1138"/>
      <c r="HU215" s="1138"/>
      <c r="HV215" s="1138"/>
      <c r="HW215" s="1138"/>
      <c r="HX215" s="1138"/>
      <c r="HY215" s="1138"/>
      <c r="HZ215" s="1138"/>
      <c r="IA215" s="1138"/>
      <c r="IB215" s="1138"/>
      <c r="IC215" s="1138"/>
      <c r="ID215" s="1138"/>
      <c r="IE215" s="1138"/>
      <c r="IF215" s="1138"/>
      <c r="IG215" s="1138"/>
      <c r="IH215" s="1138"/>
      <c r="II215" s="1138"/>
      <c r="IJ215" s="1138"/>
      <c r="IK215" s="1138"/>
      <c r="IL215" s="1138"/>
      <c r="IM215" s="1138"/>
      <c r="IN215" s="1138"/>
      <c r="IO215" s="1138"/>
      <c r="IP215" s="1138"/>
      <c r="IQ215" s="1138"/>
      <c r="IR215" s="1138"/>
      <c r="IS215" s="1138"/>
      <c r="IT215" s="1138"/>
      <c r="IU215" s="1138"/>
      <c r="IV215" s="1138"/>
    </row>
    <row r="216" spans="1:256" ht="15.75">
      <c r="A216" s="1138"/>
      <c r="B216" s="1463" t="s">
        <v>1020</v>
      </c>
      <c r="C216" s="1465" t="str">
        <f>'Data Sheet'!$C$38</f>
        <v>December 31, 2016</v>
      </c>
      <c r="D216" s="1138"/>
      <c r="E216" s="1138"/>
      <c r="F216" s="1138"/>
      <c r="G216" s="1138"/>
      <c r="H216" s="1138"/>
      <c r="I216" s="1138"/>
      <c r="J216" s="1138"/>
      <c r="K216" s="1138"/>
      <c r="L216" s="1138"/>
      <c r="M216" s="1138"/>
      <c r="N216" s="1138"/>
      <c r="O216" s="1138"/>
      <c r="P216" s="1138"/>
      <c r="Q216" s="1138"/>
      <c r="R216" s="1138"/>
      <c r="S216" s="1138"/>
      <c r="T216" s="1138"/>
      <c r="U216" s="1138"/>
      <c r="V216" s="1138"/>
      <c r="W216" s="1138"/>
      <c r="X216" s="1138"/>
      <c r="Y216" s="1138"/>
      <c r="Z216" s="1138"/>
      <c r="AA216" s="1138"/>
      <c r="AB216" s="1138"/>
      <c r="AC216" s="1138"/>
      <c r="AD216" s="1138"/>
      <c r="AE216" s="1138"/>
      <c r="AF216" s="1138"/>
      <c r="AG216" s="1138"/>
      <c r="AH216" s="1138"/>
      <c r="AI216" s="1138"/>
      <c r="AJ216" s="1138"/>
      <c r="AK216" s="1138"/>
      <c r="AL216" s="1138"/>
      <c r="AM216" s="1138"/>
      <c r="AN216" s="1138"/>
      <c r="AO216" s="1138"/>
      <c r="AP216" s="1138"/>
      <c r="AQ216" s="1138"/>
      <c r="AR216" s="1138"/>
      <c r="AS216" s="1138"/>
      <c r="AT216" s="1138"/>
      <c r="AU216" s="1138"/>
      <c r="AV216" s="1138"/>
      <c r="AW216" s="1138"/>
      <c r="AX216" s="1138"/>
      <c r="AY216" s="1138"/>
      <c r="AZ216" s="1138"/>
      <c r="BA216" s="1138"/>
      <c r="BB216" s="1138"/>
      <c r="BC216" s="1138"/>
      <c r="BD216" s="1138"/>
      <c r="BE216" s="1138"/>
      <c r="BF216" s="1138"/>
      <c r="BG216" s="1138"/>
      <c r="BH216" s="1138"/>
      <c r="BI216" s="1138"/>
      <c r="BJ216" s="1138"/>
      <c r="BK216" s="1138"/>
      <c r="BL216" s="1138"/>
      <c r="BM216" s="1138"/>
      <c r="BN216" s="1138"/>
      <c r="BO216" s="1138"/>
      <c r="BP216" s="1138"/>
      <c r="BQ216" s="1138"/>
      <c r="BR216" s="1138"/>
      <c r="BS216" s="1138"/>
      <c r="BT216" s="1138"/>
      <c r="BU216" s="1138"/>
      <c r="BV216" s="1138"/>
      <c r="BW216" s="1138"/>
      <c r="BX216" s="1138"/>
      <c r="BY216" s="1138"/>
      <c r="BZ216" s="1138"/>
      <c r="CA216" s="1138"/>
      <c r="CB216" s="1138"/>
      <c r="CC216" s="1138"/>
      <c r="CD216" s="1138"/>
      <c r="CE216" s="1138"/>
      <c r="CF216" s="1138"/>
      <c r="CG216" s="1138"/>
      <c r="CH216" s="1138"/>
      <c r="CI216" s="1138"/>
      <c r="CJ216" s="1138"/>
      <c r="CK216" s="1138"/>
      <c r="CL216" s="1138"/>
      <c r="CM216" s="1138"/>
      <c r="CN216" s="1138"/>
      <c r="CO216" s="1138"/>
      <c r="CP216" s="1138"/>
      <c r="CQ216" s="1138"/>
      <c r="CR216" s="1138"/>
      <c r="CS216" s="1138"/>
      <c r="CT216" s="1138"/>
      <c r="CU216" s="1138"/>
      <c r="CV216" s="1138"/>
      <c r="CW216" s="1138"/>
      <c r="CX216" s="1138"/>
      <c r="CY216" s="1138"/>
      <c r="CZ216" s="1138"/>
      <c r="DA216" s="1138"/>
      <c r="DB216" s="1138"/>
      <c r="DC216" s="1138"/>
      <c r="DD216" s="1138"/>
      <c r="DE216" s="1138"/>
      <c r="DF216" s="1138"/>
      <c r="DG216" s="1138"/>
      <c r="DH216" s="1138"/>
      <c r="DI216" s="1138"/>
      <c r="DJ216" s="1138"/>
      <c r="DK216" s="1138"/>
      <c r="DL216" s="1138"/>
      <c r="DM216" s="1138"/>
      <c r="DN216" s="1138"/>
      <c r="DO216" s="1138"/>
      <c r="DP216" s="1138"/>
      <c r="DQ216" s="1138"/>
      <c r="DR216" s="1138"/>
      <c r="DS216" s="1138"/>
      <c r="DT216" s="1138"/>
      <c r="DU216" s="1138"/>
      <c r="DV216" s="1138"/>
      <c r="DW216" s="1138"/>
      <c r="DX216" s="1138"/>
      <c r="DY216" s="1138"/>
      <c r="DZ216" s="1138"/>
      <c r="EA216" s="1138"/>
      <c r="EB216" s="1138"/>
      <c r="EC216" s="1138"/>
      <c r="ED216" s="1138"/>
      <c r="EE216" s="1138"/>
      <c r="EF216" s="1138"/>
      <c r="EG216" s="1138"/>
      <c r="EH216" s="1138"/>
      <c r="EI216" s="1138"/>
      <c r="EJ216" s="1138"/>
      <c r="EK216" s="1138"/>
      <c r="EL216" s="1138"/>
      <c r="EM216" s="1138"/>
      <c r="EN216" s="1138"/>
      <c r="EO216" s="1138"/>
      <c r="EP216" s="1138"/>
      <c r="EQ216" s="1138"/>
      <c r="ER216" s="1138"/>
      <c r="ES216" s="1138"/>
      <c r="ET216" s="1138"/>
      <c r="EU216" s="1138"/>
      <c r="EV216" s="1138"/>
      <c r="EW216" s="1138"/>
      <c r="EX216" s="1138"/>
      <c r="EY216" s="1138"/>
      <c r="EZ216" s="1138"/>
      <c r="FA216" s="1138"/>
      <c r="FB216" s="1138"/>
      <c r="FC216" s="1138"/>
      <c r="FD216" s="1138"/>
      <c r="FE216" s="1138"/>
      <c r="FF216" s="1138"/>
      <c r="FG216" s="1138"/>
      <c r="FH216" s="1138"/>
      <c r="FI216" s="1138"/>
      <c r="FJ216" s="1138"/>
      <c r="FK216" s="1138"/>
      <c r="FL216" s="1138"/>
      <c r="FM216" s="1138"/>
      <c r="FN216" s="1138"/>
      <c r="FO216" s="1138"/>
      <c r="FP216" s="1138"/>
      <c r="FQ216" s="1138"/>
      <c r="FR216" s="1138"/>
      <c r="FS216" s="1138"/>
      <c r="FT216" s="1138"/>
      <c r="FU216" s="1138"/>
      <c r="FV216" s="1138"/>
      <c r="FW216" s="1138"/>
      <c r="FX216" s="1138"/>
      <c r="FY216" s="1138"/>
      <c r="FZ216" s="1138"/>
      <c r="GA216" s="1138"/>
      <c r="GB216" s="1138"/>
      <c r="GC216" s="1138"/>
      <c r="GD216" s="1138"/>
      <c r="GE216" s="1138"/>
      <c r="GF216" s="1138"/>
      <c r="GG216" s="1138"/>
      <c r="GH216" s="1138"/>
      <c r="GI216" s="1138"/>
      <c r="GJ216" s="1138"/>
      <c r="GK216" s="1138"/>
      <c r="GL216" s="1138"/>
      <c r="GM216" s="1138"/>
      <c r="GN216" s="1138"/>
      <c r="GO216" s="1138"/>
      <c r="GP216" s="1138"/>
      <c r="GQ216" s="1138"/>
      <c r="GR216" s="1138"/>
      <c r="GS216" s="1138"/>
      <c r="GT216" s="1138"/>
      <c r="GU216" s="1138"/>
      <c r="GV216" s="1138"/>
      <c r="GW216" s="1138"/>
      <c r="GX216" s="1138"/>
      <c r="GY216" s="1138"/>
      <c r="GZ216" s="1138"/>
      <c r="HA216" s="1138"/>
      <c r="HB216" s="1138"/>
      <c r="HC216" s="1138"/>
      <c r="HD216" s="1138"/>
      <c r="HE216" s="1138"/>
      <c r="HF216" s="1138"/>
      <c r="HG216" s="1138"/>
      <c r="HH216" s="1138"/>
      <c r="HI216" s="1138"/>
      <c r="HJ216" s="1138"/>
      <c r="HK216" s="1138"/>
      <c r="HL216" s="1138"/>
      <c r="HM216" s="1138"/>
      <c r="HN216" s="1138"/>
      <c r="HO216" s="1138"/>
      <c r="HP216" s="1138"/>
      <c r="HQ216" s="1138"/>
      <c r="HR216" s="1138"/>
      <c r="HS216" s="1138"/>
      <c r="HT216" s="1138"/>
      <c r="HU216" s="1138"/>
      <c r="HV216" s="1138"/>
      <c r="HW216" s="1138"/>
      <c r="HX216" s="1138"/>
      <c r="HY216" s="1138"/>
      <c r="HZ216" s="1138"/>
      <c r="IA216" s="1138"/>
      <c r="IB216" s="1138"/>
      <c r="IC216" s="1138"/>
      <c r="ID216" s="1138"/>
      <c r="IE216" s="1138"/>
      <c r="IF216" s="1138"/>
      <c r="IG216" s="1138"/>
      <c r="IH216" s="1138"/>
      <c r="II216" s="1138"/>
      <c r="IJ216" s="1138"/>
      <c r="IK216" s="1138"/>
      <c r="IL216" s="1138"/>
      <c r="IM216" s="1138"/>
      <c r="IN216" s="1138"/>
      <c r="IO216" s="1138"/>
      <c r="IP216" s="1138"/>
      <c r="IQ216" s="1138"/>
      <c r="IR216" s="1138"/>
      <c r="IS216" s="1138"/>
      <c r="IT216" s="1138"/>
      <c r="IU216" s="1138"/>
      <c r="IV216" s="1138"/>
    </row>
    <row r="217" spans="1:256">
      <c r="A217" s="1138" t="s">
        <v>341</v>
      </c>
      <c r="B217" s="1585" t="s">
        <v>3048</v>
      </c>
      <c r="C217" s="1586">
        <f>'6062'!I40</f>
        <v>125097642</v>
      </c>
      <c r="D217" s="1494"/>
      <c r="E217" s="1138"/>
      <c r="F217" s="1138"/>
      <c r="G217" s="1138"/>
      <c r="H217" s="1138"/>
      <c r="I217" s="1138"/>
      <c r="J217" s="1138"/>
      <c r="K217" s="1138"/>
      <c r="L217" s="1138"/>
      <c r="M217" s="1138"/>
      <c r="N217" s="1138"/>
      <c r="O217" s="1138"/>
      <c r="P217" s="1138"/>
      <c r="Q217" s="1138"/>
      <c r="R217" s="1138"/>
      <c r="S217" s="1138"/>
      <c r="T217" s="1138"/>
      <c r="U217" s="1138"/>
      <c r="V217" s="1138"/>
      <c r="W217" s="1138"/>
      <c r="X217" s="1138"/>
      <c r="Y217" s="1138"/>
      <c r="Z217" s="1138"/>
      <c r="AA217" s="1138"/>
      <c r="AB217" s="1138"/>
      <c r="AC217" s="1138"/>
      <c r="AD217" s="1138"/>
      <c r="AE217" s="1138"/>
      <c r="AF217" s="1138"/>
      <c r="AG217" s="1138"/>
      <c r="AH217" s="1138"/>
      <c r="AI217" s="1138"/>
      <c r="AJ217" s="1138"/>
      <c r="AK217" s="1138"/>
      <c r="AL217" s="1138"/>
      <c r="AM217" s="1138"/>
      <c r="AN217" s="1138"/>
      <c r="AO217" s="1138"/>
      <c r="AP217" s="1138"/>
      <c r="AQ217" s="1138"/>
      <c r="AR217" s="1138"/>
      <c r="AS217" s="1138"/>
      <c r="AT217" s="1138"/>
      <c r="AU217" s="1138"/>
      <c r="AV217" s="1138"/>
      <c r="AW217" s="1138"/>
      <c r="AX217" s="1138"/>
      <c r="AY217" s="1138"/>
      <c r="AZ217" s="1138"/>
      <c r="BA217" s="1138"/>
      <c r="BB217" s="1138"/>
      <c r="BC217" s="1138"/>
      <c r="BD217" s="1138"/>
      <c r="BE217" s="1138"/>
      <c r="BF217" s="1138"/>
      <c r="BG217" s="1138"/>
      <c r="BH217" s="1138"/>
      <c r="BI217" s="1138"/>
      <c r="BJ217" s="1138"/>
      <c r="BK217" s="1138"/>
      <c r="BL217" s="1138"/>
      <c r="BM217" s="1138"/>
      <c r="BN217" s="1138"/>
      <c r="BO217" s="1138"/>
      <c r="BP217" s="1138"/>
      <c r="BQ217" s="1138"/>
      <c r="BR217" s="1138"/>
      <c r="BS217" s="1138"/>
      <c r="BT217" s="1138"/>
      <c r="BU217" s="1138"/>
      <c r="BV217" s="1138"/>
      <c r="BW217" s="1138"/>
      <c r="BX217" s="1138"/>
      <c r="BY217" s="1138"/>
      <c r="BZ217" s="1138"/>
      <c r="CA217" s="1138"/>
      <c r="CB217" s="1138"/>
      <c r="CC217" s="1138"/>
      <c r="CD217" s="1138"/>
      <c r="CE217" s="1138"/>
      <c r="CF217" s="1138"/>
      <c r="CG217" s="1138"/>
      <c r="CH217" s="1138"/>
      <c r="CI217" s="1138"/>
      <c r="CJ217" s="1138"/>
      <c r="CK217" s="1138"/>
      <c r="CL217" s="1138"/>
      <c r="CM217" s="1138"/>
      <c r="CN217" s="1138"/>
      <c r="CO217" s="1138"/>
      <c r="CP217" s="1138"/>
      <c r="CQ217" s="1138"/>
      <c r="CR217" s="1138"/>
      <c r="CS217" s="1138"/>
      <c r="CT217" s="1138"/>
      <c r="CU217" s="1138"/>
      <c r="CV217" s="1138"/>
      <c r="CW217" s="1138"/>
      <c r="CX217" s="1138"/>
      <c r="CY217" s="1138"/>
      <c r="CZ217" s="1138"/>
      <c r="DA217" s="1138"/>
      <c r="DB217" s="1138"/>
      <c r="DC217" s="1138"/>
      <c r="DD217" s="1138"/>
      <c r="DE217" s="1138"/>
      <c r="DF217" s="1138"/>
      <c r="DG217" s="1138"/>
      <c r="DH217" s="1138"/>
      <c r="DI217" s="1138"/>
      <c r="DJ217" s="1138"/>
      <c r="DK217" s="1138"/>
      <c r="DL217" s="1138"/>
      <c r="DM217" s="1138"/>
      <c r="DN217" s="1138"/>
      <c r="DO217" s="1138"/>
      <c r="DP217" s="1138"/>
      <c r="DQ217" s="1138"/>
      <c r="DR217" s="1138"/>
      <c r="DS217" s="1138"/>
      <c r="DT217" s="1138"/>
      <c r="DU217" s="1138"/>
      <c r="DV217" s="1138"/>
      <c r="DW217" s="1138"/>
      <c r="DX217" s="1138"/>
      <c r="DY217" s="1138"/>
      <c r="DZ217" s="1138"/>
      <c r="EA217" s="1138"/>
      <c r="EB217" s="1138"/>
      <c r="EC217" s="1138"/>
      <c r="ED217" s="1138"/>
      <c r="EE217" s="1138"/>
      <c r="EF217" s="1138"/>
      <c r="EG217" s="1138"/>
      <c r="EH217" s="1138"/>
      <c r="EI217" s="1138"/>
      <c r="EJ217" s="1138"/>
      <c r="EK217" s="1138"/>
      <c r="EL217" s="1138"/>
      <c r="EM217" s="1138"/>
      <c r="EN217" s="1138"/>
      <c r="EO217" s="1138"/>
      <c r="EP217" s="1138"/>
      <c r="EQ217" s="1138"/>
      <c r="ER217" s="1138"/>
      <c r="ES217" s="1138"/>
      <c r="ET217" s="1138"/>
      <c r="EU217" s="1138"/>
      <c r="EV217" s="1138"/>
      <c r="EW217" s="1138"/>
      <c r="EX217" s="1138"/>
      <c r="EY217" s="1138"/>
      <c r="EZ217" s="1138"/>
      <c r="FA217" s="1138"/>
      <c r="FB217" s="1138"/>
      <c r="FC217" s="1138"/>
      <c r="FD217" s="1138"/>
      <c r="FE217" s="1138"/>
      <c r="FF217" s="1138"/>
      <c r="FG217" s="1138"/>
      <c r="FH217" s="1138"/>
      <c r="FI217" s="1138"/>
      <c r="FJ217" s="1138"/>
      <c r="FK217" s="1138"/>
      <c r="FL217" s="1138"/>
      <c r="FM217" s="1138"/>
      <c r="FN217" s="1138"/>
      <c r="FO217" s="1138"/>
      <c r="FP217" s="1138"/>
      <c r="FQ217" s="1138"/>
      <c r="FR217" s="1138"/>
      <c r="FS217" s="1138"/>
      <c r="FT217" s="1138"/>
      <c r="FU217" s="1138"/>
      <c r="FV217" s="1138"/>
      <c r="FW217" s="1138"/>
      <c r="FX217" s="1138"/>
      <c r="FY217" s="1138"/>
      <c r="FZ217" s="1138"/>
      <c r="GA217" s="1138"/>
      <c r="GB217" s="1138"/>
      <c r="GC217" s="1138"/>
      <c r="GD217" s="1138"/>
      <c r="GE217" s="1138"/>
      <c r="GF217" s="1138"/>
      <c r="GG217" s="1138"/>
      <c r="GH217" s="1138"/>
      <c r="GI217" s="1138"/>
      <c r="GJ217" s="1138"/>
      <c r="GK217" s="1138"/>
      <c r="GL217" s="1138"/>
      <c r="GM217" s="1138"/>
      <c r="GN217" s="1138"/>
      <c r="GO217" s="1138"/>
      <c r="GP217" s="1138"/>
      <c r="GQ217" s="1138"/>
      <c r="GR217" s="1138"/>
      <c r="GS217" s="1138"/>
      <c r="GT217" s="1138"/>
      <c r="GU217" s="1138"/>
      <c r="GV217" s="1138"/>
      <c r="GW217" s="1138"/>
      <c r="GX217" s="1138"/>
      <c r="GY217" s="1138"/>
      <c r="GZ217" s="1138"/>
      <c r="HA217" s="1138"/>
      <c r="HB217" s="1138"/>
      <c r="HC217" s="1138"/>
      <c r="HD217" s="1138"/>
      <c r="HE217" s="1138"/>
      <c r="HF217" s="1138"/>
      <c r="HG217" s="1138"/>
      <c r="HH217" s="1138"/>
      <c r="HI217" s="1138"/>
      <c r="HJ217" s="1138"/>
      <c r="HK217" s="1138"/>
      <c r="HL217" s="1138"/>
      <c r="HM217" s="1138"/>
      <c r="HN217" s="1138"/>
      <c r="HO217" s="1138"/>
      <c r="HP217" s="1138"/>
      <c r="HQ217" s="1138"/>
      <c r="HR217" s="1138"/>
      <c r="HS217" s="1138"/>
      <c r="HT217" s="1138"/>
      <c r="HU217" s="1138"/>
      <c r="HV217" s="1138"/>
      <c r="HW217" s="1138"/>
      <c r="HX217" s="1138"/>
      <c r="HY217" s="1138"/>
      <c r="HZ217" s="1138"/>
      <c r="IA217" s="1138"/>
      <c r="IB217" s="1138"/>
      <c r="IC217" s="1138"/>
      <c r="ID217" s="1138"/>
      <c r="IE217" s="1138"/>
      <c r="IF217" s="1138"/>
      <c r="IG217" s="1138"/>
      <c r="IH217" s="1138"/>
      <c r="II217" s="1138"/>
      <c r="IJ217" s="1138"/>
      <c r="IK217" s="1138"/>
      <c r="IL217" s="1138"/>
      <c r="IM217" s="1138"/>
      <c r="IN217" s="1138"/>
      <c r="IO217" s="1138"/>
      <c r="IP217" s="1138"/>
      <c r="IQ217" s="1138"/>
      <c r="IR217" s="1138"/>
      <c r="IS217" s="1138"/>
      <c r="IT217" s="1138"/>
      <c r="IU217" s="1138"/>
      <c r="IV217" s="1138"/>
    </row>
    <row r="218" spans="1:256">
      <c r="A218" s="1138" t="s">
        <v>1014</v>
      </c>
      <c r="B218" s="1585"/>
      <c r="C218" s="1585"/>
      <c r="D218" s="1493"/>
      <c r="E218" s="1138"/>
      <c r="F218" s="1138"/>
      <c r="G218" s="1138"/>
      <c r="H218" s="1138"/>
      <c r="I218" s="1138"/>
      <c r="J218" s="1138"/>
      <c r="K218" s="1138"/>
      <c r="L218" s="1138"/>
      <c r="M218" s="1138"/>
      <c r="N218" s="1138"/>
      <c r="O218" s="1138"/>
      <c r="P218" s="1138"/>
      <c r="Q218" s="1138"/>
      <c r="R218" s="1138"/>
      <c r="S218" s="1138"/>
      <c r="T218" s="1138"/>
      <c r="U218" s="1138"/>
      <c r="V218" s="1138"/>
      <c r="W218" s="1138"/>
      <c r="X218" s="1138"/>
      <c r="Y218" s="1138"/>
      <c r="Z218" s="1138"/>
      <c r="AA218" s="1138"/>
      <c r="AB218" s="1138"/>
      <c r="AC218" s="1138"/>
      <c r="AD218" s="1138"/>
      <c r="AE218" s="1138"/>
      <c r="AF218" s="1138"/>
      <c r="AG218" s="1138"/>
      <c r="AH218" s="1138"/>
      <c r="AI218" s="1138"/>
      <c r="AJ218" s="1138"/>
      <c r="AK218" s="1138"/>
      <c r="AL218" s="1138"/>
      <c r="AM218" s="1138"/>
      <c r="AN218" s="1138"/>
      <c r="AO218" s="1138"/>
      <c r="AP218" s="1138"/>
      <c r="AQ218" s="1138"/>
      <c r="AR218" s="1138"/>
      <c r="AS218" s="1138"/>
      <c r="AT218" s="1138"/>
      <c r="AU218" s="1138"/>
      <c r="AV218" s="1138"/>
      <c r="AW218" s="1138"/>
      <c r="AX218" s="1138"/>
      <c r="AY218" s="1138"/>
      <c r="AZ218" s="1138"/>
      <c r="BA218" s="1138"/>
      <c r="BB218" s="1138"/>
      <c r="BC218" s="1138"/>
      <c r="BD218" s="1138"/>
      <c r="BE218" s="1138"/>
      <c r="BF218" s="1138"/>
      <c r="BG218" s="1138"/>
      <c r="BH218" s="1138"/>
      <c r="BI218" s="1138"/>
      <c r="BJ218" s="1138"/>
      <c r="BK218" s="1138"/>
      <c r="BL218" s="1138"/>
      <c r="BM218" s="1138"/>
      <c r="BN218" s="1138"/>
      <c r="BO218" s="1138"/>
      <c r="BP218" s="1138"/>
      <c r="BQ218" s="1138"/>
      <c r="BR218" s="1138"/>
      <c r="BS218" s="1138"/>
      <c r="BT218" s="1138"/>
      <c r="BU218" s="1138"/>
      <c r="BV218" s="1138"/>
      <c r="BW218" s="1138"/>
      <c r="BX218" s="1138"/>
      <c r="BY218" s="1138"/>
      <c r="BZ218" s="1138"/>
      <c r="CA218" s="1138"/>
      <c r="CB218" s="1138"/>
      <c r="CC218" s="1138"/>
      <c r="CD218" s="1138"/>
      <c r="CE218" s="1138"/>
      <c r="CF218" s="1138"/>
      <c r="CG218" s="1138"/>
      <c r="CH218" s="1138"/>
      <c r="CI218" s="1138"/>
      <c r="CJ218" s="1138"/>
      <c r="CK218" s="1138"/>
      <c r="CL218" s="1138"/>
      <c r="CM218" s="1138"/>
      <c r="CN218" s="1138"/>
      <c r="CO218" s="1138"/>
      <c r="CP218" s="1138"/>
      <c r="CQ218" s="1138"/>
      <c r="CR218" s="1138"/>
      <c r="CS218" s="1138"/>
      <c r="CT218" s="1138"/>
      <c r="CU218" s="1138"/>
      <c r="CV218" s="1138"/>
      <c r="CW218" s="1138"/>
      <c r="CX218" s="1138"/>
      <c r="CY218" s="1138"/>
      <c r="CZ218" s="1138"/>
      <c r="DA218" s="1138"/>
      <c r="DB218" s="1138"/>
      <c r="DC218" s="1138"/>
      <c r="DD218" s="1138"/>
      <c r="DE218" s="1138"/>
      <c r="DF218" s="1138"/>
      <c r="DG218" s="1138"/>
      <c r="DH218" s="1138"/>
      <c r="DI218" s="1138"/>
      <c r="DJ218" s="1138"/>
      <c r="DK218" s="1138"/>
      <c r="DL218" s="1138"/>
      <c r="DM218" s="1138"/>
      <c r="DN218" s="1138"/>
      <c r="DO218" s="1138"/>
      <c r="DP218" s="1138"/>
      <c r="DQ218" s="1138"/>
      <c r="DR218" s="1138"/>
      <c r="DS218" s="1138"/>
      <c r="DT218" s="1138"/>
      <c r="DU218" s="1138"/>
      <c r="DV218" s="1138"/>
      <c r="DW218" s="1138"/>
      <c r="DX218" s="1138"/>
      <c r="DY218" s="1138"/>
      <c r="DZ218" s="1138"/>
      <c r="EA218" s="1138"/>
      <c r="EB218" s="1138"/>
      <c r="EC218" s="1138"/>
      <c r="ED218" s="1138"/>
      <c r="EE218" s="1138"/>
      <c r="EF218" s="1138"/>
      <c r="EG218" s="1138"/>
      <c r="EH218" s="1138"/>
      <c r="EI218" s="1138"/>
      <c r="EJ218" s="1138"/>
      <c r="EK218" s="1138"/>
      <c r="EL218" s="1138"/>
      <c r="EM218" s="1138"/>
      <c r="EN218" s="1138"/>
      <c r="EO218" s="1138"/>
      <c r="EP218" s="1138"/>
      <c r="EQ218" s="1138"/>
      <c r="ER218" s="1138"/>
      <c r="ES218" s="1138"/>
      <c r="ET218" s="1138"/>
      <c r="EU218" s="1138"/>
      <c r="EV218" s="1138"/>
      <c r="EW218" s="1138"/>
      <c r="EX218" s="1138"/>
      <c r="EY218" s="1138"/>
      <c r="EZ218" s="1138"/>
      <c r="FA218" s="1138"/>
      <c r="FB218" s="1138"/>
      <c r="FC218" s="1138"/>
      <c r="FD218" s="1138"/>
      <c r="FE218" s="1138"/>
      <c r="FF218" s="1138"/>
      <c r="FG218" s="1138"/>
      <c r="FH218" s="1138"/>
      <c r="FI218" s="1138"/>
      <c r="FJ218" s="1138"/>
      <c r="FK218" s="1138"/>
      <c r="FL218" s="1138"/>
      <c r="FM218" s="1138"/>
      <c r="FN218" s="1138"/>
      <c r="FO218" s="1138"/>
      <c r="FP218" s="1138"/>
      <c r="FQ218" s="1138"/>
      <c r="FR218" s="1138"/>
      <c r="FS218" s="1138"/>
      <c r="FT218" s="1138"/>
      <c r="FU218" s="1138"/>
      <c r="FV218" s="1138"/>
      <c r="FW218" s="1138"/>
      <c r="FX218" s="1138"/>
      <c r="FY218" s="1138"/>
      <c r="FZ218" s="1138"/>
      <c r="GA218" s="1138"/>
      <c r="GB218" s="1138"/>
      <c r="GC218" s="1138"/>
      <c r="GD218" s="1138"/>
      <c r="GE218" s="1138"/>
      <c r="GF218" s="1138"/>
      <c r="GG218" s="1138"/>
      <c r="GH218" s="1138"/>
      <c r="GI218" s="1138"/>
      <c r="GJ218" s="1138"/>
      <c r="GK218" s="1138"/>
      <c r="GL218" s="1138"/>
      <c r="GM218" s="1138"/>
      <c r="GN218" s="1138"/>
      <c r="GO218" s="1138"/>
      <c r="GP218" s="1138"/>
      <c r="GQ218" s="1138"/>
      <c r="GR218" s="1138"/>
      <c r="GS218" s="1138"/>
      <c r="GT218" s="1138"/>
      <c r="GU218" s="1138"/>
      <c r="GV218" s="1138"/>
      <c r="GW218" s="1138"/>
      <c r="GX218" s="1138"/>
      <c r="GY218" s="1138"/>
      <c r="GZ218" s="1138"/>
      <c r="HA218" s="1138"/>
      <c r="HB218" s="1138"/>
      <c r="HC218" s="1138"/>
      <c r="HD218" s="1138"/>
      <c r="HE218" s="1138"/>
      <c r="HF218" s="1138"/>
      <c r="HG218" s="1138"/>
      <c r="HH218" s="1138"/>
      <c r="HI218" s="1138"/>
      <c r="HJ218" s="1138"/>
      <c r="HK218" s="1138"/>
      <c r="HL218" s="1138"/>
      <c r="HM218" s="1138"/>
      <c r="HN218" s="1138"/>
      <c r="HO218" s="1138"/>
      <c r="HP218" s="1138"/>
      <c r="HQ218" s="1138"/>
      <c r="HR218" s="1138"/>
      <c r="HS218" s="1138"/>
      <c r="HT218" s="1138"/>
      <c r="HU218" s="1138"/>
      <c r="HV218" s="1138"/>
      <c r="HW218" s="1138"/>
      <c r="HX218" s="1138"/>
      <c r="HY218" s="1138"/>
      <c r="HZ218" s="1138"/>
      <c r="IA218" s="1138"/>
      <c r="IB218" s="1138"/>
      <c r="IC218" s="1138"/>
      <c r="ID218" s="1138"/>
      <c r="IE218" s="1138"/>
      <c r="IF218" s="1138"/>
      <c r="IG218" s="1138"/>
      <c r="IH218" s="1138"/>
      <c r="II218" s="1138"/>
      <c r="IJ218" s="1138"/>
      <c r="IK218" s="1138"/>
      <c r="IL218" s="1138"/>
      <c r="IM218" s="1138"/>
      <c r="IN218" s="1138"/>
      <c r="IO218" s="1138"/>
      <c r="IP218" s="1138"/>
      <c r="IQ218" s="1138"/>
      <c r="IR218" s="1138"/>
      <c r="IS218" s="1138"/>
      <c r="IT218" s="1138"/>
      <c r="IU218" s="1138"/>
      <c r="IV218" s="1138"/>
    </row>
    <row r="219" spans="1:256">
      <c r="A219" s="1138" t="s">
        <v>342</v>
      </c>
      <c r="B219" s="1585" t="s">
        <v>3049</v>
      </c>
      <c r="C219" s="1587">
        <f>'6062'!I75</f>
        <v>0</v>
      </c>
      <c r="D219" s="1493"/>
      <c r="E219" s="1138"/>
      <c r="F219" s="1138"/>
      <c r="G219" s="1138"/>
      <c r="H219" s="1138"/>
      <c r="I219" s="1138"/>
      <c r="J219" s="1138"/>
      <c r="K219" s="1138"/>
      <c r="L219" s="1138"/>
      <c r="M219" s="1138"/>
      <c r="N219" s="1138"/>
      <c r="O219" s="1138"/>
      <c r="P219" s="1138"/>
      <c r="Q219" s="1138"/>
      <c r="R219" s="1138"/>
      <c r="S219" s="1138"/>
      <c r="T219" s="1138"/>
      <c r="U219" s="1138"/>
      <c r="V219" s="1138"/>
      <c r="W219" s="1138"/>
      <c r="X219" s="1138"/>
      <c r="Y219" s="1138"/>
      <c r="Z219" s="1138"/>
      <c r="AA219" s="1138"/>
      <c r="AB219" s="1138"/>
      <c r="AC219" s="1138"/>
      <c r="AD219" s="1138"/>
      <c r="AE219" s="1138"/>
      <c r="AF219" s="1138"/>
      <c r="AG219" s="1138"/>
      <c r="AH219" s="1138"/>
      <c r="AI219" s="1138"/>
      <c r="AJ219" s="1138"/>
      <c r="AK219" s="1138"/>
      <c r="AL219" s="1138"/>
      <c r="AM219" s="1138"/>
      <c r="AN219" s="1138"/>
      <c r="AO219" s="1138"/>
      <c r="AP219" s="1138"/>
      <c r="AQ219" s="1138"/>
      <c r="AR219" s="1138"/>
      <c r="AS219" s="1138"/>
      <c r="AT219" s="1138"/>
      <c r="AU219" s="1138"/>
      <c r="AV219" s="1138"/>
      <c r="AW219" s="1138"/>
      <c r="AX219" s="1138"/>
      <c r="AY219" s="1138"/>
      <c r="AZ219" s="1138"/>
      <c r="BA219" s="1138"/>
      <c r="BB219" s="1138"/>
      <c r="BC219" s="1138"/>
      <c r="BD219" s="1138"/>
      <c r="BE219" s="1138"/>
      <c r="BF219" s="1138"/>
      <c r="BG219" s="1138"/>
      <c r="BH219" s="1138"/>
      <c r="BI219" s="1138"/>
      <c r="BJ219" s="1138"/>
      <c r="BK219" s="1138"/>
      <c r="BL219" s="1138"/>
      <c r="BM219" s="1138"/>
      <c r="BN219" s="1138"/>
      <c r="BO219" s="1138"/>
      <c r="BP219" s="1138"/>
      <c r="BQ219" s="1138"/>
      <c r="BR219" s="1138"/>
      <c r="BS219" s="1138"/>
      <c r="BT219" s="1138"/>
      <c r="BU219" s="1138"/>
      <c r="BV219" s="1138"/>
      <c r="BW219" s="1138"/>
      <c r="BX219" s="1138"/>
      <c r="BY219" s="1138"/>
      <c r="BZ219" s="1138"/>
      <c r="CA219" s="1138"/>
      <c r="CB219" s="1138"/>
      <c r="CC219" s="1138"/>
      <c r="CD219" s="1138"/>
      <c r="CE219" s="1138"/>
      <c r="CF219" s="1138"/>
      <c r="CG219" s="1138"/>
      <c r="CH219" s="1138"/>
      <c r="CI219" s="1138"/>
      <c r="CJ219" s="1138"/>
      <c r="CK219" s="1138"/>
      <c r="CL219" s="1138"/>
      <c r="CM219" s="1138"/>
      <c r="CN219" s="1138"/>
      <c r="CO219" s="1138"/>
      <c r="CP219" s="1138"/>
      <c r="CQ219" s="1138"/>
      <c r="CR219" s="1138"/>
      <c r="CS219" s="1138"/>
      <c r="CT219" s="1138"/>
      <c r="CU219" s="1138"/>
      <c r="CV219" s="1138"/>
      <c r="CW219" s="1138"/>
      <c r="CX219" s="1138"/>
      <c r="CY219" s="1138"/>
      <c r="CZ219" s="1138"/>
      <c r="DA219" s="1138"/>
      <c r="DB219" s="1138"/>
      <c r="DC219" s="1138"/>
      <c r="DD219" s="1138"/>
      <c r="DE219" s="1138"/>
      <c r="DF219" s="1138"/>
      <c r="DG219" s="1138"/>
      <c r="DH219" s="1138"/>
      <c r="DI219" s="1138"/>
      <c r="DJ219" s="1138"/>
      <c r="DK219" s="1138"/>
      <c r="DL219" s="1138"/>
      <c r="DM219" s="1138"/>
      <c r="DN219" s="1138"/>
      <c r="DO219" s="1138"/>
      <c r="DP219" s="1138"/>
      <c r="DQ219" s="1138"/>
      <c r="DR219" s="1138"/>
      <c r="DS219" s="1138"/>
      <c r="DT219" s="1138"/>
      <c r="DU219" s="1138"/>
      <c r="DV219" s="1138"/>
      <c r="DW219" s="1138"/>
      <c r="DX219" s="1138"/>
      <c r="DY219" s="1138"/>
      <c r="DZ219" s="1138"/>
      <c r="EA219" s="1138"/>
      <c r="EB219" s="1138"/>
      <c r="EC219" s="1138"/>
      <c r="ED219" s="1138"/>
      <c r="EE219" s="1138"/>
      <c r="EF219" s="1138"/>
      <c r="EG219" s="1138"/>
      <c r="EH219" s="1138"/>
      <c r="EI219" s="1138"/>
      <c r="EJ219" s="1138"/>
      <c r="EK219" s="1138"/>
      <c r="EL219" s="1138"/>
      <c r="EM219" s="1138"/>
      <c r="EN219" s="1138"/>
      <c r="EO219" s="1138"/>
      <c r="EP219" s="1138"/>
      <c r="EQ219" s="1138"/>
      <c r="ER219" s="1138"/>
      <c r="ES219" s="1138"/>
      <c r="ET219" s="1138"/>
      <c r="EU219" s="1138"/>
      <c r="EV219" s="1138"/>
      <c r="EW219" s="1138"/>
      <c r="EX219" s="1138"/>
      <c r="EY219" s="1138"/>
      <c r="EZ219" s="1138"/>
      <c r="FA219" s="1138"/>
      <c r="FB219" s="1138"/>
      <c r="FC219" s="1138"/>
      <c r="FD219" s="1138"/>
      <c r="FE219" s="1138"/>
      <c r="FF219" s="1138"/>
      <c r="FG219" s="1138"/>
      <c r="FH219" s="1138"/>
      <c r="FI219" s="1138"/>
      <c r="FJ219" s="1138"/>
      <c r="FK219" s="1138"/>
      <c r="FL219" s="1138"/>
      <c r="FM219" s="1138"/>
      <c r="FN219" s="1138"/>
      <c r="FO219" s="1138"/>
      <c r="FP219" s="1138"/>
      <c r="FQ219" s="1138"/>
      <c r="FR219" s="1138"/>
      <c r="FS219" s="1138"/>
      <c r="FT219" s="1138"/>
      <c r="FU219" s="1138"/>
      <c r="FV219" s="1138"/>
      <c r="FW219" s="1138"/>
      <c r="FX219" s="1138"/>
      <c r="FY219" s="1138"/>
      <c r="FZ219" s="1138"/>
      <c r="GA219" s="1138"/>
      <c r="GB219" s="1138"/>
      <c r="GC219" s="1138"/>
      <c r="GD219" s="1138"/>
      <c r="GE219" s="1138"/>
      <c r="GF219" s="1138"/>
      <c r="GG219" s="1138"/>
      <c r="GH219" s="1138"/>
      <c r="GI219" s="1138"/>
      <c r="GJ219" s="1138"/>
      <c r="GK219" s="1138"/>
      <c r="GL219" s="1138"/>
      <c r="GM219" s="1138"/>
      <c r="GN219" s="1138"/>
      <c r="GO219" s="1138"/>
      <c r="GP219" s="1138"/>
      <c r="GQ219" s="1138"/>
      <c r="GR219" s="1138"/>
      <c r="GS219" s="1138"/>
      <c r="GT219" s="1138"/>
      <c r="GU219" s="1138"/>
      <c r="GV219" s="1138"/>
      <c r="GW219" s="1138"/>
      <c r="GX219" s="1138"/>
      <c r="GY219" s="1138"/>
      <c r="GZ219" s="1138"/>
      <c r="HA219" s="1138"/>
      <c r="HB219" s="1138"/>
      <c r="HC219" s="1138"/>
      <c r="HD219" s="1138"/>
      <c r="HE219" s="1138"/>
      <c r="HF219" s="1138"/>
      <c r="HG219" s="1138"/>
      <c r="HH219" s="1138"/>
      <c r="HI219" s="1138"/>
      <c r="HJ219" s="1138"/>
      <c r="HK219" s="1138"/>
      <c r="HL219" s="1138"/>
      <c r="HM219" s="1138"/>
      <c r="HN219" s="1138"/>
      <c r="HO219" s="1138"/>
      <c r="HP219" s="1138"/>
      <c r="HQ219" s="1138"/>
      <c r="HR219" s="1138"/>
      <c r="HS219" s="1138"/>
      <c r="HT219" s="1138"/>
      <c r="HU219" s="1138"/>
      <c r="HV219" s="1138"/>
      <c r="HW219" s="1138"/>
      <c r="HX219" s="1138"/>
      <c r="HY219" s="1138"/>
      <c r="HZ219" s="1138"/>
      <c r="IA219" s="1138"/>
      <c r="IB219" s="1138"/>
      <c r="IC219" s="1138"/>
      <c r="ID219" s="1138"/>
      <c r="IE219" s="1138"/>
      <c r="IF219" s="1138"/>
      <c r="IG219" s="1138"/>
      <c r="IH219" s="1138"/>
      <c r="II219" s="1138"/>
      <c r="IJ219" s="1138"/>
      <c r="IK219" s="1138"/>
      <c r="IL219" s="1138"/>
      <c r="IM219" s="1138"/>
      <c r="IN219" s="1138"/>
      <c r="IO219" s="1138"/>
      <c r="IP219" s="1138"/>
      <c r="IQ219" s="1138"/>
      <c r="IR219" s="1138"/>
      <c r="IS219" s="1138"/>
      <c r="IT219" s="1138"/>
      <c r="IU219" s="1138"/>
      <c r="IV219" s="1138"/>
    </row>
    <row r="220" spans="1:256">
      <c r="A220" s="1138" t="s">
        <v>343</v>
      </c>
      <c r="B220" s="1585" t="s">
        <v>3050</v>
      </c>
      <c r="C220" s="1587">
        <f>'6062'!I74</f>
        <v>0</v>
      </c>
      <c r="D220" s="1493"/>
      <c r="E220" s="1138"/>
      <c r="F220" s="1138"/>
      <c r="G220" s="1138"/>
      <c r="H220" s="1138"/>
      <c r="I220" s="1138"/>
      <c r="J220" s="1138"/>
      <c r="K220" s="1138"/>
      <c r="L220" s="1138"/>
      <c r="M220" s="1138"/>
      <c r="N220" s="1138"/>
      <c r="O220" s="1138"/>
      <c r="P220" s="1138"/>
      <c r="Q220" s="1138"/>
      <c r="R220" s="1138"/>
      <c r="S220" s="1138"/>
      <c r="T220" s="1138"/>
      <c r="U220" s="1138"/>
      <c r="V220" s="1138"/>
      <c r="W220" s="1138"/>
      <c r="X220" s="1138"/>
      <c r="Y220" s="1138"/>
      <c r="Z220" s="1138"/>
      <c r="AA220" s="1138"/>
      <c r="AB220" s="1138"/>
      <c r="AC220" s="1138"/>
      <c r="AD220" s="1138"/>
      <c r="AE220" s="1138"/>
      <c r="AF220" s="1138"/>
      <c r="AG220" s="1138"/>
      <c r="AH220" s="1138"/>
      <c r="AI220" s="1138"/>
      <c r="AJ220" s="1138"/>
      <c r="AK220" s="1138"/>
      <c r="AL220" s="1138"/>
      <c r="AM220" s="1138"/>
      <c r="AN220" s="1138"/>
      <c r="AO220" s="1138"/>
      <c r="AP220" s="1138"/>
      <c r="AQ220" s="1138"/>
      <c r="AR220" s="1138"/>
      <c r="AS220" s="1138"/>
      <c r="AT220" s="1138"/>
      <c r="AU220" s="1138"/>
      <c r="AV220" s="1138"/>
      <c r="AW220" s="1138"/>
      <c r="AX220" s="1138"/>
      <c r="AY220" s="1138"/>
      <c r="AZ220" s="1138"/>
      <c r="BA220" s="1138"/>
      <c r="BB220" s="1138"/>
      <c r="BC220" s="1138"/>
      <c r="BD220" s="1138"/>
      <c r="BE220" s="1138"/>
      <c r="BF220" s="1138"/>
      <c r="BG220" s="1138"/>
      <c r="BH220" s="1138"/>
      <c r="BI220" s="1138"/>
      <c r="BJ220" s="1138"/>
      <c r="BK220" s="1138"/>
      <c r="BL220" s="1138"/>
      <c r="BM220" s="1138"/>
      <c r="BN220" s="1138"/>
      <c r="BO220" s="1138"/>
      <c r="BP220" s="1138"/>
      <c r="BQ220" s="1138"/>
      <c r="BR220" s="1138"/>
      <c r="BS220" s="1138"/>
      <c r="BT220" s="1138"/>
      <c r="BU220" s="1138"/>
      <c r="BV220" s="1138"/>
      <c r="BW220" s="1138"/>
      <c r="BX220" s="1138"/>
      <c r="BY220" s="1138"/>
      <c r="BZ220" s="1138"/>
      <c r="CA220" s="1138"/>
      <c r="CB220" s="1138"/>
      <c r="CC220" s="1138"/>
      <c r="CD220" s="1138"/>
      <c r="CE220" s="1138"/>
      <c r="CF220" s="1138"/>
      <c r="CG220" s="1138"/>
      <c r="CH220" s="1138"/>
      <c r="CI220" s="1138"/>
      <c r="CJ220" s="1138"/>
      <c r="CK220" s="1138"/>
      <c r="CL220" s="1138"/>
      <c r="CM220" s="1138"/>
      <c r="CN220" s="1138"/>
      <c r="CO220" s="1138"/>
      <c r="CP220" s="1138"/>
      <c r="CQ220" s="1138"/>
      <c r="CR220" s="1138"/>
      <c r="CS220" s="1138"/>
      <c r="CT220" s="1138"/>
      <c r="CU220" s="1138"/>
      <c r="CV220" s="1138"/>
      <c r="CW220" s="1138"/>
      <c r="CX220" s="1138"/>
      <c r="CY220" s="1138"/>
      <c r="CZ220" s="1138"/>
      <c r="DA220" s="1138"/>
      <c r="DB220" s="1138"/>
      <c r="DC220" s="1138"/>
      <c r="DD220" s="1138"/>
      <c r="DE220" s="1138"/>
      <c r="DF220" s="1138"/>
      <c r="DG220" s="1138"/>
      <c r="DH220" s="1138"/>
      <c r="DI220" s="1138"/>
      <c r="DJ220" s="1138"/>
      <c r="DK220" s="1138"/>
      <c r="DL220" s="1138"/>
      <c r="DM220" s="1138"/>
      <c r="DN220" s="1138"/>
      <c r="DO220" s="1138"/>
      <c r="DP220" s="1138"/>
      <c r="DQ220" s="1138"/>
      <c r="DR220" s="1138"/>
      <c r="DS220" s="1138"/>
      <c r="DT220" s="1138"/>
      <c r="DU220" s="1138"/>
      <c r="DV220" s="1138"/>
      <c r="DW220" s="1138"/>
      <c r="DX220" s="1138"/>
      <c r="DY220" s="1138"/>
      <c r="DZ220" s="1138"/>
      <c r="EA220" s="1138"/>
      <c r="EB220" s="1138"/>
      <c r="EC220" s="1138"/>
      <c r="ED220" s="1138"/>
      <c r="EE220" s="1138"/>
      <c r="EF220" s="1138"/>
      <c r="EG220" s="1138"/>
      <c r="EH220" s="1138"/>
      <c r="EI220" s="1138"/>
      <c r="EJ220" s="1138"/>
      <c r="EK220" s="1138"/>
      <c r="EL220" s="1138"/>
      <c r="EM220" s="1138"/>
      <c r="EN220" s="1138"/>
      <c r="EO220" s="1138"/>
      <c r="EP220" s="1138"/>
      <c r="EQ220" s="1138"/>
      <c r="ER220" s="1138"/>
      <c r="ES220" s="1138"/>
      <c r="ET220" s="1138"/>
      <c r="EU220" s="1138"/>
      <c r="EV220" s="1138"/>
      <c r="EW220" s="1138"/>
      <c r="EX220" s="1138"/>
      <c r="EY220" s="1138"/>
      <c r="EZ220" s="1138"/>
      <c r="FA220" s="1138"/>
      <c r="FB220" s="1138"/>
      <c r="FC220" s="1138"/>
      <c r="FD220" s="1138"/>
      <c r="FE220" s="1138"/>
      <c r="FF220" s="1138"/>
      <c r="FG220" s="1138"/>
      <c r="FH220" s="1138"/>
      <c r="FI220" s="1138"/>
      <c r="FJ220" s="1138"/>
      <c r="FK220" s="1138"/>
      <c r="FL220" s="1138"/>
      <c r="FM220" s="1138"/>
      <c r="FN220" s="1138"/>
      <c r="FO220" s="1138"/>
      <c r="FP220" s="1138"/>
      <c r="FQ220" s="1138"/>
      <c r="FR220" s="1138"/>
      <c r="FS220" s="1138"/>
      <c r="FT220" s="1138"/>
      <c r="FU220" s="1138"/>
      <c r="FV220" s="1138"/>
      <c r="FW220" s="1138"/>
      <c r="FX220" s="1138"/>
      <c r="FY220" s="1138"/>
      <c r="FZ220" s="1138"/>
      <c r="GA220" s="1138"/>
      <c r="GB220" s="1138"/>
      <c r="GC220" s="1138"/>
      <c r="GD220" s="1138"/>
      <c r="GE220" s="1138"/>
      <c r="GF220" s="1138"/>
      <c r="GG220" s="1138"/>
      <c r="GH220" s="1138"/>
      <c r="GI220" s="1138"/>
      <c r="GJ220" s="1138"/>
      <c r="GK220" s="1138"/>
      <c r="GL220" s="1138"/>
      <c r="GM220" s="1138"/>
      <c r="GN220" s="1138"/>
      <c r="GO220" s="1138"/>
      <c r="GP220" s="1138"/>
      <c r="GQ220" s="1138"/>
      <c r="GR220" s="1138"/>
      <c r="GS220" s="1138"/>
      <c r="GT220" s="1138"/>
      <c r="GU220" s="1138"/>
      <c r="GV220" s="1138"/>
      <c r="GW220" s="1138"/>
      <c r="GX220" s="1138"/>
      <c r="GY220" s="1138"/>
      <c r="GZ220" s="1138"/>
      <c r="HA220" s="1138"/>
      <c r="HB220" s="1138"/>
      <c r="HC220" s="1138"/>
      <c r="HD220" s="1138"/>
      <c r="HE220" s="1138"/>
      <c r="HF220" s="1138"/>
      <c r="HG220" s="1138"/>
      <c r="HH220" s="1138"/>
      <c r="HI220" s="1138"/>
      <c r="HJ220" s="1138"/>
      <c r="HK220" s="1138"/>
      <c r="HL220" s="1138"/>
      <c r="HM220" s="1138"/>
      <c r="HN220" s="1138"/>
      <c r="HO220" s="1138"/>
      <c r="HP220" s="1138"/>
      <c r="HQ220" s="1138"/>
      <c r="HR220" s="1138"/>
      <c r="HS220" s="1138"/>
      <c r="HT220" s="1138"/>
      <c r="HU220" s="1138"/>
      <c r="HV220" s="1138"/>
      <c r="HW220" s="1138"/>
      <c r="HX220" s="1138"/>
      <c r="HY220" s="1138"/>
      <c r="HZ220" s="1138"/>
      <c r="IA220" s="1138"/>
      <c r="IB220" s="1138"/>
      <c r="IC220" s="1138"/>
      <c r="ID220" s="1138"/>
      <c r="IE220" s="1138"/>
      <c r="IF220" s="1138"/>
      <c r="IG220" s="1138"/>
      <c r="IH220" s="1138"/>
      <c r="II220" s="1138"/>
      <c r="IJ220" s="1138"/>
      <c r="IK220" s="1138"/>
      <c r="IL220" s="1138"/>
      <c r="IM220" s="1138"/>
      <c r="IN220" s="1138"/>
      <c r="IO220" s="1138"/>
      <c r="IP220" s="1138"/>
      <c r="IQ220" s="1138"/>
      <c r="IR220" s="1138"/>
      <c r="IS220" s="1138"/>
      <c r="IT220" s="1138"/>
      <c r="IU220" s="1138"/>
      <c r="IV220" s="1138"/>
    </row>
    <row r="221" spans="1:256">
      <c r="A221" s="1138" t="s">
        <v>344</v>
      </c>
      <c r="B221" s="1585"/>
      <c r="C221" s="1587"/>
      <c r="D221" s="1493"/>
      <c r="E221" s="1138"/>
      <c r="F221" s="1138"/>
      <c r="G221" s="1138"/>
      <c r="H221" s="1138"/>
      <c r="I221" s="1138"/>
      <c r="J221" s="1138"/>
      <c r="K221" s="1138"/>
      <c r="L221" s="1138"/>
      <c r="M221" s="1138"/>
      <c r="N221" s="1138"/>
      <c r="O221" s="1138"/>
      <c r="P221" s="1138"/>
      <c r="Q221" s="1138"/>
      <c r="R221" s="1138"/>
      <c r="S221" s="1138"/>
      <c r="T221" s="1138"/>
      <c r="U221" s="1138"/>
      <c r="V221" s="1138"/>
      <c r="W221" s="1138"/>
      <c r="X221" s="1138"/>
      <c r="Y221" s="1138"/>
      <c r="Z221" s="1138"/>
      <c r="AA221" s="1138"/>
      <c r="AB221" s="1138"/>
      <c r="AC221" s="1138"/>
      <c r="AD221" s="1138"/>
      <c r="AE221" s="1138"/>
      <c r="AF221" s="1138"/>
      <c r="AG221" s="1138"/>
      <c r="AH221" s="1138"/>
      <c r="AI221" s="1138"/>
      <c r="AJ221" s="1138"/>
      <c r="AK221" s="1138"/>
      <c r="AL221" s="1138"/>
      <c r="AM221" s="1138"/>
      <c r="AN221" s="1138"/>
      <c r="AO221" s="1138"/>
      <c r="AP221" s="1138"/>
      <c r="AQ221" s="1138"/>
      <c r="AR221" s="1138"/>
      <c r="AS221" s="1138"/>
      <c r="AT221" s="1138"/>
      <c r="AU221" s="1138"/>
      <c r="AV221" s="1138"/>
      <c r="AW221" s="1138"/>
      <c r="AX221" s="1138"/>
      <c r="AY221" s="1138"/>
      <c r="AZ221" s="1138"/>
      <c r="BA221" s="1138"/>
      <c r="BB221" s="1138"/>
      <c r="BC221" s="1138"/>
      <c r="BD221" s="1138"/>
      <c r="BE221" s="1138"/>
      <c r="BF221" s="1138"/>
      <c r="BG221" s="1138"/>
      <c r="BH221" s="1138"/>
      <c r="BI221" s="1138"/>
      <c r="BJ221" s="1138"/>
      <c r="BK221" s="1138"/>
      <c r="BL221" s="1138"/>
      <c r="BM221" s="1138"/>
      <c r="BN221" s="1138"/>
      <c r="BO221" s="1138"/>
      <c r="BP221" s="1138"/>
      <c r="BQ221" s="1138"/>
      <c r="BR221" s="1138"/>
      <c r="BS221" s="1138"/>
      <c r="BT221" s="1138"/>
      <c r="BU221" s="1138"/>
      <c r="BV221" s="1138"/>
      <c r="BW221" s="1138"/>
      <c r="BX221" s="1138"/>
      <c r="BY221" s="1138"/>
      <c r="BZ221" s="1138"/>
      <c r="CA221" s="1138"/>
      <c r="CB221" s="1138"/>
      <c r="CC221" s="1138"/>
      <c r="CD221" s="1138"/>
      <c r="CE221" s="1138"/>
      <c r="CF221" s="1138"/>
      <c r="CG221" s="1138"/>
      <c r="CH221" s="1138"/>
      <c r="CI221" s="1138"/>
      <c r="CJ221" s="1138"/>
      <c r="CK221" s="1138"/>
      <c r="CL221" s="1138"/>
      <c r="CM221" s="1138"/>
      <c r="CN221" s="1138"/>
      <c r="CO221" s="1138"/>
      <c r="CP221" s="1138"/>
      <c r="CQ221" s="1138"/>
      <c r="CR221" s="1138"/>
      <c r="CS221" s="1138"/>
      <c r="CT221" s="1138"/>
      <c r="CU221" s="1138"/>
      <c r="CV221" s="1138"/>
      <c r="CW221" s="1138"/>
      <c r="CX221" s="1138"/>
      <c r="CY221" s="1138"/>
      <c r="CZ221" s="1138"/>
      <c r="DA221" s="1138"/>
      <c r="DB221" s="1138"/>
      <c r="DC221" s="1138"/>
      <c r="DD221" s="1138"/>
      <c r="DE221" s="1138"/>
      <c r="DF221" s="1138"/>
      <c r="DG221" s="1138"/>
      <c r="DH221" s="1138"/>
      <c r="DI221" s="1138"/>
      <c r="DJ221" s="1138"/>
      <c r="DK221" s="1138"/>
      <c r="DL221" s="1138"/>
      <c r="DM221" s="1138"/>
      <c r="DN221" s="1138"/>
      <c r="DO221" s="1138"/>
      <c r="DP221" s="1138"/>
      <c r="DQ221" s="1138"/>
      <c r="DR221" s="1138"/>
      <c r="DS221" s="1138"/>
      <c r="DT221" s="1138"/>
      <c r="DU221" s="1138"/>
      <c r="DV221" s="1138"/>
      <c r="DW221" s="1138"/>
      <c r="DX221" s="1138"/>
      <c r="DY221" s="1138"/>
      <c r="DZ221" s="1138"/>
      <c r="EA221" s="1138"/>
      <c r="EB221" s="1138"/>
      <c r="EC221" s="1138"/>
      <c r="ED221" s="1138"/>
      <c r="EE221" s="1138"/>
      <c r="EF221" s="1138"/>
      <c r="EG221" s="1138"/>
      <c r="EH221" s="1138"/>
      <c r="EI221" s="1138"/>
      <c r="EJ221" s="1138"/>
      <c r="EK221" s="1138"/>
      <c r="EL221" s="1138"/>
      <c r="EM221" s="1138"/>
      <c r="EN221" s="1138"/>
      <c r="EO221" s="1138"/>
      <c r="EP221" s="1138"/>
      <c r="EQ221" s="1138"/>
      <c r="ER221" s="1138"/>
      <c r="ES221" s="1138"/>
      <c r="ET221" s="1138"/>
      <c r="EU221" s="1138"/>
      <c r="EV221" s="1138"/>
      <c r="EW221" s="1138"/>
      <c r="EX221" s="1138"/>
      <c r="EY221" s="1138"/>
      <c r="EZ221" s="1138"/>
      <c r="FA221" s="1138"/>
      <c r="FB221" s="1138"/>
      <c r="FC221" s="1138"/>
      <c r="FD221" s="1138"/>
      <c r="FE221" s="1138"/>
      <c r="FF221" s="1138"/>
      <c r="FG221" s="1138"/>
      <c r="FH221" s="1138"/>
      <c r="FI221" s="1138"/>
      <c r="FJ221" s="1138"/>
      <c r="FK221" s="1138"/>
      <c r="FL221" s="1138"/>
      <c r="FM221" s="1138"/>
      <c r="FN221" s="1138"/>
      <c r="FO221" s="1138"/>
      <c r="FP221" s="1138"/>
      <c r="FQ221" s="1138"/>
      <c r="FR221" s="1138"/>
      <c r="FS221" s="1138"/>
      <c r="FT221" s="1138"/>
      <c r="FU221" s="1138"/>
      <c r="FV221" s="1138"/>
      <c r="FW221" s="1138"/>
      <c r="FX221" s="1138"/>
      <c r="FY221" s="1138"/>
      <c r="FZ221" s="1138"/>
      <c r="GA221" s="1138"/>
      <c r="GB221" s="1138"/>
      <c r="GC221" s="1138"/>
      <c r="GD221" s="1138"/>
      <c r="GE221" s="1138"/>
      <c r="GF221" s="1138"/>
      <c r="GG221" s="1138"/>
      <c r="GH221" s="1138"/>
      <c r="GI221" s="1138"/>
      <c r="GJ221" s="1138"/>
      <c r="GK221" s="1138"/>
      <c r="GL221" s="1138"/>
      <c r="GM221" s="1138"/>
      <c r="GN221" s="1138"/>
      <c r="GO221" s="1138"/>
      <c r="GP221" s="1138"/>
      <c r="GQ221" s="1138"/>
      <c r="GR221" s="1138"/>
      <c r="GS221" s="1138"/>
      <c r="GT221" s="1138"/>
      <c r="GU221" s="1138"/>
      <c r="GV221" s="1138"/>
      <c r="GW221" s="1138"/>
      <c r="GX221" s="1138"/>
      <c r="GY221" s="1138"/>
      <c r="GZ221" s="1138"/>
      <c r="HA221" s="1138"/>
      <c r="HB221" s="1138"/>
      <c r="HC221" s="1138"/>
      <c r="HD221" s="1138"/>
      <c r="HE221" s="1138"/>
      <c r="HF221" s="1138"/>
      <c r="HG221" s="1138"/>
      <c r="HH221" s="1138"/>
      <c r="HI221" s="1138"/>
      <c r="HJ221" s="1138"/>
      <c r="HK221" s="1138"/>
      <c r="HL221" s="1138"/>
      <c r="HM221" s="1138"/>
      <c r="HN221" s="1138"/>
      <c r="HO221" s="1138"/>
      <c r="HP221" s="1138"/>
      <c r="HQ221" s="1138"/>
      <c r="HR221" s="1138"/>
      <c r="HS221" s="1138"/>
      <c r="HT221" s="1138"/>
      <c r="HU221" s="1138"/>
      <c r="HV221" s="1138"/>
      <c r="HW221" s="1138"/>
      <c r="HX221" s="1138"/>
      <c r="HY221" s="1138"/>
      <c r="HZ221" s="1138"/>
      <c r="IA221" s="1138"/>
      <c r="IB221" s="1138"/>
      <c r="IC221" s="1138"/>
      <c r="ID221" s="1138"/>
      <c r="IE221" s="1138"/>
      <c r="IF221" s="1138"/>
      <c r="IG221" s="1138"/>
      <c r="IH221" s="1138"/>
      <c r="II221" s="1138"/>
      <c r="IJ221" s="1138"/>
      <c r="IK221" s="1138"/>
      <c r="IL221" s="1138"/>
      <c r="IM221" s="1138"/>
      <c r="IN221" s="1138"/>
      <c r="IO221" s="1138"/>
      <c r="IP221" s="1138"/>
      <c r="IQ221" s="1138"/>
      <c r="IR221" s="1138"/>
      <c r="IS221" s="1138"/>
      <c r="IT221" s="1138"/>
      <c r="IU221" s="1138"/>
      <c r="IV221" s="1138"/>
    </row>
    <row r="222" spans="1:256">
      <c r="A222" s="1138" t="s">
        <v>345</v>
      </c>
      <c r="B222" s="1585" t="s">
        <v>3051</v>
      </c>
      <c r="C222" s="1587">
        <f>'6062'!I105</f>
        <v>0</v>
      </c>
      <c r="D222" s="1493"/>
      <c r="E222" s="1138"/>
      <c r="F222" s="1138"/>
      <c r="G222" s="1138"/>
      <c r="H222" s="1138"/>
      <c r="I222" s="1138"/>
      <c r="J222" s="1138"/>
      <c r="K222" s="1138"/>
      <c r="L222" s="1138"/>
      <c r="M222" s="1138"/>
      <c r="N222" s="1138"/>
      <c r="O222" s="1138"/>
      <c r="P222" s="1138"/>
      <c r="Q222" s="1138"/>
      <c r="R222" s="1138"/>
      <c r="S222" s="1138"/>
      <c r="T222" s="1138"/>
      <c r="U222" s="1138"/>
      <c r="V222" s="1138"/>
      <c r="W222" s="1138"/>
      <c r="X222" s="1138"/>
      <c r="Y222" s="1138"/>
      <c r="Z222" s="1138"/>
      <c r="AA222" s="1138"/>
      <c r="AB222" s="1138"/>
      <c r="AC222" s="1138"/>
      <c r="AD222" s="1138"/>
      <c r="AE222" s="1138"/>
      <c r="AF222" s="1138"/>
      <c r="AG222" s="1138"/>
      <c r="AH222" s="1138"/>
      <c r="AI222" s="1138"/>
      <c r="AJ222" s="1138"/>
      <c r="AK222" s="1138"/>
      <c r="AL222" s="1138"/>
      <c r="AM222" s="1138"/>
      <c r="AN222" s="1138"/>
      <c r="AO222" s="1138"/>
      <c r="AP222" s="1138"/>
      <c r="AQ222" s="1138"/>
      <c r="AR222" s="1138"/>
      <c r="AS222" s="1138"/>
      <c r="AT222" s="1138"/>
      <c r="AU222" s="1138"/>
      <c r="AV222" s="1138"/>
      <c r="AW222" s="1138"/>
      <c r="AX222" s="1138"/>
      <c r="AY222" s="1138"/>
      <c r="AZ222" s="1138"/>
      <c r="BA222" s="1138"/>
      <c r="BB222" s="1138"/>
      <c r="BC222" s="1138"/>
      <c r="BD222" s="1138"/>
      <c r="BE222" s="1138"/>
      <c r="BF222" s="1138"/>
      <c r="BG222" s="1138"/>
      <c r="BH222" s="1138"/>
      <c r="BI222" s="1138"/>
      <c r="BJ222" s="1138"/>
      <c r="BK222" s="1138"/>
      <c r="BL222" s="1138"/>
      <c r="BM222" s="1138"/>
      <c r="BN222" s="1138"/>
      <c r="BO222" s="1138"/>
      <c r="BP222" s="1138"/>
      <c r="BQ222" s="1138"/>
      <c r="BR222" s="1138"/>
      <c r="BS222" s="1138"/>
      <c r="BT222" s="1138"/>
      <c r="BU222" s="1138"/>
      <c r="BV222" s="1138"/>
      <c r="BW222" s="1138"/>
      <c r="BX222" s="1138"/>
      <c r="BY222" s="1138"/>
      <c r="BZ222" s="1138"/>
      <c r="CA222" s="1138"/>
      <c r="CB222" s="1138"/>
      <c r="CC222" s="1138"/>
      <c r="CD222" s="1138"/>
      <c r="CE222" s="1138"/>
      <c r="CF222" s="1138"/>
      <c r="CG222" s="1138"/>
      <c r="CH222" s="1138"/>
      <c r="CI222" s="1138"/>
      <c r="CJ222" s="1138"/>
      <c r="CK222" s="1138"/>
      <c r="CL222" s="1138"/>
      <c r="CM222" s="1138"/>
      <c r="CN222" s="1138"/>
      <c r="CO222" s="1138"/>
      <c r="CP222" s="1138"/>
      <c r="CQ222" s="1138"/>
      <c r="CR222" s="1138"/>
      <c r="CS222" s="1138"/>
      <c r="CT222" s="1138"/>
      <c r="CU222" s="1138"/>
      <c r="CV222" s="1138"/>
      <c r="CW222" s="1138"/>
      <c r="CX222" s="1138"/>
      <c r="CY222" s="1138"/>
      <c r="CZ222" s="1138"/>
      <c r="DA222" s="1138"/>
      <c r="DB222" s="1138"/>
      <c r="DC222" s="1138"/>
      <c r="DD222" s="1138"/>
      <c r="DE222" s="1138"/>
      <c r="DF222" s="1138"/>
      <c r="DG222" s="1138"/>
      <c r="DH222" s="1138"/>
      <c r="DI222" s="1138"/>
      <c r="DJ222" s="1138"/>
      <c r="DK222" s="1138"/>
      <c r="DL222" s="1138"/>
      <c r="DM222" s="1138"/>
      <c r="DN222" s="1138"/>
      <c r="DO222" s="1138"/>
      <c r="DP222" s="1138"/>
      <c r="DQ222" s="1138"/>
      <c r="DR222" s="1138"/>
      <c r="DS222" s="1138"/>
      <c r="DT222" s="1138"/>
      <c r="DU222" s="1138"/>
      <c r="DV222" s="1138"/>
      <c r="DW222" s="1138"/>
      <c r="DX222" s="1138"/>
      <c r="DY222" s="1138"/>
      <c r="DZ222" s="1138"/>
      <c r="EA222" s="1138"/>
      <c r="EB222" s="1138"/>
      <c r="EC222" s="1138"/>
      <c r="ED222" s="1138"/>
      <c r="EE222" s="1138"/>
      <c r="EF222" s="1138"/>
      <c r="EG222" s="1138"/>
      <c r="EH222" s="1138"/>
      <c r="EI222" s="1138"/>
      <c r="EJ222" s="1138"/>
      <c r="EK222" s="1138"/>
      <c r="EL222" s="1138"/>
      <c r="EM222" s="1138"/>
      <c r="EN222" s="1138"/>
      <c r="EO222" s="1138"/>
      <c r="EP222" s="1138"/>
      <c r="EQ222" s="1138"/>
      <c r="ER222" s="1138"/>
      <c r="ES222" s="1138"/>
      <c r="ET222" s="1138"/>
      <c r="EU222" s="1138"/>
      <c r="EV222" s="1138"/>
      <c r="EW222" s="1138"/>
      <c r="EX222" s="1138"/>
      <c r="EY222" s="1138"/>
      <c r="EZ222" s="1138"/>
      <c r="FA222" s="1138"/>
      <c r="FB222" s="1138"/>
      <c r="FC222" s="1138"/>
      <c r="FD222" s="1138"/>
      <c r="FE222" s="1138"/>
      <c r="FF222" s="1138"/>
      <c r="FG222" s="1138"/>
      <c r="FH222" s="1138"/>
      <c r="FI222" s="1138"/>
      <c r="FJ222" s="1138"/>
      <c r="FK222" s="1138"/>
      <c r="FL222" s="1138"/>
      <c r="FM222" s="1138"/>
      <c r="FN222" s="1138"/>
      <c r="FO222" s="1138"/>
      <c r="FP222" s="1138"/>
      <c r="FQ222" s="1138"/>
      <c r="FR222" s="1138"/>
      <c r="FS222" s="1138"/>
      <c r="FT222" s="1138"/>
      <c r="FU222" s="1138"/>
      <c r="FV222" s="1138"/>
      <c r="FW222" s="1138"/>
      <c r="FX222" s="1138"/>
      <c r="FY222" s="1138"/>
      <c r="FZ222" s="1138"/>
      <c r="GA222" s="1138"/>
      <c r="GB222" s="1138"/>
      <c r="GC222" s="1138"/>
      <c r="GD222" s="1138"/>
      <c r="GE222" s="1138"/>
      <c r="GF222" s="1138"/>
      <c r="GG222" s="1138"/>
      <c r="GH222" s="1138"/>
      <c r="GI222" s="1138"/>
      <c r="GJ222" s="1138"/>
      <c r="GK222" s="1138"/>
      <c r="GL222" s="1138"/>
      <c r="GM222" s="1138"/>
      <c r="GN222" s="1138"/>
      <c r="GO222" s="1138"/>
      <c r="GP222" s="1138"/>
      <c r="GQ222" s="1138"/>
      <c r="GR222" s="1138"/>
      <c r="GS222" s="1138"/>
      <c r="GT222" s="1138"/>
      <c r="GU222" s="1138"/>
      <c r="GV222" s="1138"/>
      <c r="GW222" s="1138"/>
      <c r="GX222" s="1138"/>
      <c r="GY222" s="1138"/>
      <c r="GZ222" s="1138"/>
      <c r="HA222" s="1138"/>
      <c r="HB222" s="1138"/>
      <c r="HC222" s="1138"/>
      <c r="HD222" s="1138"/>
      <c r="HE222" s="1138"/>
      <c r="HF222" s="1138"/>
      <c r="HG222" s="1138"/>
      <c r="HH222" s="1138"/>
      <c r="HI222" s="1138"/>
      <c r="HJ222" s="1138"/>
      <c r="HK222" s="1138"/>
      <c r="HL222" s="1138"/>
      <c r="HM222" s="1138"/>
      <c r="HN222" s="1138"/>
      <c r="HO222" s="1138"/>
      <c r="HP222" s="1138"/>
      <c r="HQ222" s="1138"/>
      <c r="HR222" s="1138"/>
      <c r="HS222" s="1138"/>
      <c r="HT222" s="1138"/>
      <c r="HU222" s="1138"/>
      <c r="HV222" s="1138"/>
      <c r="HW222" s="1138"/>
      <c r="HX222" s="1138"/>
      <c r="HY222" s="1138"/>
      <c r="HZ222" s="1138"/>
      <c r="IA222" s="1138"/>
      <c r="IB222" s="1138"/>
      <c r="IC222" s="1138"/>
      <c r="ID222" s="1138"/>
      <c r="IE222" s="1138"/>
      <c r="IF222" s="1138"/>
      <c r="IG222" s="1138"/>
      <c r="IH222" s="1138"/>
      <c r="II222" s="1138"/>
      <c r="IJ222" s="1138"/>
      <c r="IK222" s="1138"/>
      <c r="IL222" s="1138"/>
      <c r="IM222" s="1138"/>
      <c r="IN222" s="1138"/>
      <c r="IO222" s="1138"/>
      <c r="IP222" s="1138"/>
      <c r="IQ222" s="1138"/>
      <c r="IR222" s="1138"/>
      <c r="IS222" s="1138"/>
      <c r="IT222" s="1138"/>
      <c r="IU222" s="1138"/>
      <c r="IV222" s="1138"/>
    </row>
    <row r="223" spans="1:256">
      <c r="A223" s="1138" t="s">
        <v>346</v>
      </c>
      <c r="B223" s="1585" t="s">
        <v>3052</v>
      </c>
      <c r="C223" s="1587">
        <f>'6062'!I117+'6062'!I130</f>
        <v>141237245</v>
      </c>
      <c r="D223" s="1493"/>
      <c r="E223" s="1138"/>
      <c r="F223" s="1138"/>
      <c r="G223" s="1138"/>
      <c r="H223" s="1138"/>
      <c r="I223" s="1138"/>
      <c r="J223" s="1138"/>
      <c r="K223" s="1138"/>
      <c r="L223" s="1138"/>
      <c r="M223" s="1138"/>
      <c r="N223" s="1138"/>
      <c r="O223" s="1138"/>
      <c r="P223" s="1138"/>
      <c r="Q223" s="1138"/>
      <c r="R223" s="1138"/>
      <c r="S223" s="1138"/>
      <c r="T223" s="1138"/>
      <c r="U223" s="1138"/>
      <c r="V223" s="1138"/>
      <c r="W223" s="1138"/>
      <c r="X223" s="1138"/>
      <c r="Y223" s="1138"/>
      <c r="Z223" s="1138"/>
      <c r="AA223" s="1138"/>
      <c r="AB223" s="1138"/>
      <c r="AC223" s="1138"/>
      <c r="AD223" s="1138"/>
      <c r="AE223" s="1138"/>
      <c r="AF223" s="1138"/>
      <c r="AG223" s="1138"/>
      <c r="AH223" s="1138"/>
      <c r="AI223" s="1138"/>
      <c r="AJ223" s="1138"/>
      <c r="AK223" s="1138"/>
      <c r="AL223" s="1138"/>
      <c r="AM223" s="1138"/>
      <c r="AN223" s="1138"/>
      <c r="AO223" s="1138"/>
      <c r="AP223" s="1138"/>
      <c r="AQ223" s="1138"/>
      <c r="AR223" s="1138"/>
      <c r="AS223" s="1138"/>
      <c r="AT223" s="1138"/>
      <c r="AU223" s="1138"/>
      <c r="AV223" s="1138"/>
      <c r="AW223" s="1138"/>
      <c r="AX223" s="1138"/>
      <c r="AY223" s="1138"/>
      <c r="AZ223" s="1138"/>
      <c r="BA223" s="1138"/>
      <c r="BB223" s="1138"/>
      <c r="BC223" s="1138"/>
      <c r="BD223" s="1138"/>
      <c r="BE223" s="1138"/>
      <c r="BF223" s="1138"/>
      <c r="BG223" s="1138"/>
      <c r="BH223" s="1138"/>
      <c r="BI223" s="1138"/>
      <c r="BJ223" s="1138"/>
      <c r="BK223" s="1138"/>
      <c r="BL223" s="1138"/>
      <c r="BM223" s="1138"/>
      <c r="BN223" s="1138"/>
      <c r="BO223" s="1138"/>
      <c r="BP223" s="1138"/>
      <c r="BQ223" s="1138"/>
      <c r="BR223" s="1138"/>
      <c r="BS223" s="1138"/>
      <c r="BT223" s="1138"/>
      <c r="BU223" s="1138"/>
      <c r="BV223" s="1138"/>
      <c r="BW223" s="1138"/>
      <c r="BX223" s="1138"/>
      <c r="BY223" s="1138"/>
      <c r="BZ223" s="1138"/>
      <c r="CA223" s="1138"/>
      <c r="CB223" s="1138"/>
      <c r="CC223" s="1138"/>
      <c r="CD223" s="1138"/>
      <c r="CE223" s="1138"/>
      <c r="CF223" s="1138"/>
      <c r="CG223" s="1138"/>
      <c r="CH223" s="1138"/>
      <c r="CI223" s="1138"/>
      <c r="CJ223" s="1138"/>
      <c r="CK223" s="1138"/>
      <c r="CL223" s="1138"/>
      <c r="CM223" s="1138"/>
      <c r="CN223" s="1138"/>
      <c r="CO223" s="1138"/>
      <c r="CP223" s="1138"/>
      <c r="CQ223" s="1138"/>
      <c r="CR223" s="1138"/>
      <c r="CS223" s="1138"/>
      <c r="CT223" s="1138"/>
      <c r="CU223" s="1138"/>
      <c r="CV223" s="1138"/>
      <c r="CW223" s="1138"/>
      <c r="CX223" s="1138"/>
      <c r="CY223" s="1138"/>
      <c r="CZ223" s="1138"/>
      <c r="DA223" s="1138"/>
      <c r="DB223" s="1138"/>
      <c r="DC223" s="1138"/>
      <c r="DD223" s="1138"/>
      <c r="DE223" s="1138"/>
      <c r="DF223" s="1138"/>
      <c r="DG223" s="1138"/>
      <c r="DH223" s="1138"/>
      <c r="DI223" s="1138"/>
      <c r="DJ223" s="1138"/>
      <c r="DK223" s="1138"/>
      <c r="DL223" s="1138"/>
      <c r="DM223" s="1138"/>
      <c r="DN223" s="1138"/>
      <c r="DO223" s="1138"/>
      <c r="DP223" s="1138"/>
      <c r="DQ223" s="1138"/>
      <c r="DR223" s="1138"/>
      <c r="DS223" s="1138"/>
      <c r="DT223" s="1138"/>
      <c r="DU223" s="1138"/>
      <c r="DV223" s="1138"/>
      <c r="DW223" s="1138"/>
      <c r="DX223" s="1138"/>
      <c r="DY223" s="1138"/>
      <c r="DZ223" s="1138"/>
      <c r="EA223" s="1138"/>
      <c r="EB223" s="1138"/>
      <c r="EC223" s="1138"/>
      <c r="ED223" s="1138"/>
      <c r="EE223" s="1138"/>
      <c r="EF223" s="1138"/>
      <c r="EG223" s="1138"/>
      <c r="EH223" s="1138"/>
      <c r="EI223" s="1138"/>
      <c r="EJ223" s="1138"/>
      <c r="EK223" s="1138"/>
      <c r="EL223" s="1138"/>
      <c r="EM223" s="1138"/>
      <c r="EN223" s="1138"/>
      <c r="EO223" s="1138"/>
      <c r="EP223" s="1138"/>
      <c r="EQ223" s="1138"/>
      <c r="ER223" s="1138"/>
      <c r="ES223" s="1138"/>
      <c r="ET223" s="1138"/>
      <c r="EU223" s="1138"/>
      <c r="EV223" s="1138"/>
      <c r="EW223" s="1138"/>
      <c r="EX223" s="1138"/>
      <c r="EY223" s="1138"/>
      <c r="EZ223" s="1138"/>
      <c r="FA223" s="1138"/>
      <c r="FB223" s="1138"/>
      <c r="FC223" s="1138"/>
      <c r="FD223" s="1138"/>
      <c r="FE223" s="1138"/>
      <c r="FF223" s="1138"/>
      <c r="FG223" s="1138"/>
      <c r="FH223" s="1138"/>
      <c r="FI223" s="1138"/>
      <c r="FJ223" s="1138"/>
      <c r="FK223" s="1138"/>
      <c r="FL223" s="1138"/>
      <c r="FM223" s="1138"/>
      <c r="FN223" s="1138"/>
      <c r="FO223" s="1138"/>
      <c r="FP223" s="1138"/>
      <c r="FQ223" s="1138"/>
      <c r="FR223" s="1138"/>
      <c r="FS223" s="1138"/>
      <c r="FT223" s="1138"/>
      <c r="FU223" s="1138"/>
      <c r="FV223" s="1138"/>
      <c r="FW223" s="1138"/>
      <c r="FX223" s="1138"/>
      <c r="FY223" s="1138"/>
      <c r="FZ223" s="1138"/>
      <c r="GA223" s="1138"/>
      <c r="GB223" s="1138"/>
      <c r="GC223" s="1138"/>
      <c r="GD223" s="1138"/>
      <c r="GE223" s="1138"/>
      <c r="GF223" s="1138"/>
      <c r="GG223" s="1138"/>
      <c r="GH223" s="1138"/>
      <c r="GI223" s="1138"/>
      <c r="GJ223" s="1138"/>
      <c r="GK223" s="1138"/>
      <c r="GL223" s="1138"/>
      <c r="GM223" s="1138"/>
      <c r="GN223" s="1138"/>
      <c r="GO223" s="1138"/>
      <c r="GP223" s="1138"/>
      <c r="GQ223" s="1138"/>
      <c r="GR223" s="1138"/>
      <c r="GS223" s="1138"/>
      <c r="GT223" s="1138"/>
      <c r="GU223" s="1138"/>
      <c r="GV223" s="1138"/>
      <c r="GW223" s="1138"/>
      <c r="GX223" s="1138"/>
      <c r="GY223" s="1138"/>
      <c r="GZ223" s="1138"/>
      <c r="HA223" s="1138"/>
      <c r="HB223" s="1138"/>
      <c r="HC223" s="1138"/>
      <c r="HD223" s="1138"/>
      <c r="HE223" s="1138"/>
      <c r="HF223" s="1138"/>
      <c r="HG223" s="1138"/>
      <c r="HH223" s="1138"/>
      <c r="HI223" s="1138"/>
      <c r="HJ223" s="1138"/>
      <c r="HK223" s="1138"/>
      <c r="HL223" s="1138"/>
      <c r="HM223" s="1138"/>
      <c r="HN223" s="1138"/>
      <c r="HO223" s="1138"/>
      <c r="HP223" s="1138"/>
      <c r="HQ223" s="1138"/>
      <c r="HR223" s="1138"/>
      <c r="HS223" s="1138"/>
      <c r="HT223" s="1138"/>
      <c r="HU223" s="1138"/>
      <c r="HV223" s="1138"/>
      <c r="HW223" s="1138"/>
      <c r="HX223" s="1138"/>
      <c r="HY223" s="1138"/>
      <c r="HZ223" s="1138"/>
      <c r="IA223" s="1138"/>
      <c r="IB223" s="1138"/>
      <c r="IC223" s="1138"/>
      <c r="ID223" s="1138"/>
      <c r="IE223" s="1138"/>
      <c r="IF223" s="1138"/>
      <c r="IG223" s="1138"/>
      <c r="IH223" s="1138"/>
      <c r="II223" s="1138"/>
      <c r="IJ223" s="1138"/>
      <c r="IK223" s="1138"/>
      <c r="IL223" s="1138"/>
      <c r="IM223" s="1138"/>
      <c r="IN223" s="1138"/>
      <c r="IO223" s="1138"/>
      <c r="IP223" s="1138"/>
      <c r="IQ223" s="1138"/>
      <c r="IR223" s="1138"/>
      <c r="IS223" s="1138"/>
      <c r="IT223" s="1138"/>
      <c r="IU223" s="1138"/>
      <c r="IV223" s="1138"/>
    </row>
    <row r="224" spans="1:256">
      <c r="A224" s="1138" t="s">
        <v>2079</v>
      </c>
      <c r="B224" s="1585" t="s">
        <v>3053</v>
      </c>
      <c r="C224" s="1587">
        <f>'6062'!I142</f>
        <v>317265935</v>
      </c>
      <c r="D224" s="1493"/>
      <c r="E224" s="1138"/>
      <c r="F224" s="1138"/>
      <c r="G224" s="1138"/>
      <c r="H224" s="1138"/>
      <c r="I224" s="1138"/>
      <c r="J224" s="1138"/>
      <c r="K224" s="1138"/>
      <c r="L224" s="1138"/>
      <c r="M224" s="1138"/>
      <c r="N224" s="1138"/>
      <c r="O224" s="1138"/>
      <c r="P224" s="1138"/>
      <c r="Q224" s="1138"/>
      <c r="R224" s="1138"/>
      <c r="S224" s="1138"/>
      <c r="T224" s="1138"/>
      <c r="U224" s="1138"/>
      <c r="V224" s="1138"/>
      <c r="W224" s="1138"/>
      <c r="X224" s="1138"/>
      <c r="Y224" s="1138"/>
      <c r="Z224" s="1138"/>
      <c r="AA224" s="1138"/>
      <c r="AB224" s="1138"/>
      <c r="AC224" s="1138"/>
      <c r="AD224" s="1138"/>
      <c r="AE224" s="1138"/>
      <c r="AF224" s="1138"/>
      <c r="AG224" s="1138"/>
      <c r="AH224" s="1138"/>
      <c r="AI224" s="1138"/>
      <c r="AJ224" s="1138"/>
      <c r="AK224" s="1138"/>
      <c r="AL224" s="1138"/>
      <c r="AM224" s="1138"/>
      <c r="AN224" s="1138"/>
      <c r="AO224" s="1138"/>
      <c r="AP224" s="1138"/>
      <c r="AQ224" s="1138"/>
      <c r="AR224" s="1138"/>
      <c r="AS224" s="1138"/>
      <c r="AT224" s="1138"/>
      <c r="AU224" s="1138"/>
      <c r="AV224" s="1138"/>
      <c r="AW224" s="1138"/>
      <c r="AX224" s="1138"/>
      <c r="AY224" s="1138"/>
      <c r="AZ224" s="1138"/>
      <c r="BA224" s="1138"/>
      <c r="BB224" s="1138"/>
      <c r="BC224" s="1138"/>
      <c r="BD224" s="1138"/>
      <c r="BE224" s="1138"/>
      <c r="BF224" s="1138"/>
      <c r="BG224" s="1138"/>
      <c r="BH224" s="1138"/>
      <c r="BI224" s="1138"/>
      <c r="BJ224" s="1138"/>
      <c r="BK224" s="1138"/>
      <c r="BL224" s="1138"/>
      <c r="BM224" s="1138"/>
      <c r="BN224" s="1138"/>
      <c r="BO224" s="1138"/>
      <c r="BP224" s="1138"/>
      <c r="BQ224" s="1138"/>
      <c r="BR224" s="1138"/>
      <c r="BS224" s="1138"/>
      <c r="BT224" s="1138"/>
      <c r="BU224" s="1138"/>
      <c r="BV224" s="1138"/>
      <c r="BW224" s="1138"/>
      <c r="BX224" s="1138"/>
      <c r="BY224" s="1138"/>
      <c r="BZ224" s="1138"/>
      <c r="CA224" s="1138"/>
      <c r="CB224" s="1138"/>
      <c r="CC224" s="1138"/>
      <c r="CD224" s="1138"/>
      <c r="CE224" s="1138"/>
      <c r="CF224" s="1138"/>
      <c r="CG224" s="1138"/>
      <c r="CH224" s="1138"/>
      <c r="CI224" s="1138"/>
      <c r="CJ224" s="1138"/>
      <c r="CK224" s="1138"/>
      <c r="CL224" s="1138"/>
      <c r="CM224" s="1138"/>
      <c r="CN224" s="1138"/>
      <c r="CO224" s="1138"/>
      <c r="CP224" s="1138"/>
      <c r="CQ224" s="1138"/>
      <c r="CR224" s="1138"/>
      <c r="CS224" s="1138"/>
      <c r="CT224" s="1138"/>
      <c r="CU224" s="1138"/>
      <c r="CV224" s="1138"/>
      <c r="CW224" s="1138"/>
      <c r="CX224" s="1138"/>
      <c r="CY224" s="1138"/>
      <c r="CZ224" s="1138"/>
      <c r="DA224" s="1138"/>
      <c r="DB224" s="1138"/>
      <c r="DC224" s="1138"/>
      <c r="DD224" s="1138"/>
      <c r="DE224" s="1138"/>
      <c r="DF224" s="1138"/>
      <c r="DG224" s="1138"/>
      <c r="DH224" s="1138"/>
      <c r="DI224" s="1138"/>
      <c r="DJ224" s="1138"/>
      <c r="DK224" s="1138"/>
      <c r="DL224" s="1138"/>
      <c r="DM224" s="1138"/>
      <c r="DN224" s="1138"/>
      <c r="DO224" s="1138"/>
      <c r="DP224" s="1138"/>
      <c r="DQ224" s="1138"/>
      <c r="DR224" s="1138"/>
      <c r="DS224" s="1138"/>
      <c r="DT224" s="1138"/>
      <c r="DU224" s="1138"/>
      <c r="DV224" s="1138"/>
      <c r="DW224" s="1138"/>
      <c r="DX224" s="1138"/>
      <c r="DY224" s="1138"/>
      <c r="DZ224" s="1138"/>
      <c r="EA224" s="1138"/>
      <c r="EB224" s="1138"/>
      <c r="EC224" s="1138"/>
      <c r="ED224" s="1138"/>
      <c r="EE224" s="1138"/>
      <c r="EF224" s="1138"/>
      <c r="EG224" s="1138"/>
      <c r="EH224" s="1138"/>
      <c r="EI224" s="1138"/>
      <c r="EJ224" s="1138"/>
      <c r="EK224" s="1138"/>
      <c r="EL224" s="1138"/>
      <c r="EM224" s="1138"/>
      <c r="EN224" s="1138"/>
      <c r="EO224" s="1138"/>
      <c r="EP224" s="1138"/>
      <c r="EQ224" s="1138"/>
      <c r="ER224" s="1138"/>
      <c r="ES224" s="1138"/>
      <c r="ET224" s="1138"/>
      <c r="EU224" s="1138"/>
      <c r="EV224" s="1138"/>
      <c r="EW224" s="1138"/>
      <c r="EX224" s="1138"/>
      <c r="EY224" s="1138"/>
      <c r="EZ224" s="1138"/>
      <c r="FA224" s="1138"/>
      <c r="FB224" s="1138"/>
      <c r="FC224" s="1138"/>
      <c r="FD224" s="1138"/>
      <c r="FE224" s="1138"/>
      <c r="FF224" s="1138"/>
      <c r="FG224" s="1138"/>
      <c r="FH224" s="1138"/>
      <c r="FI224" s="1138"/>
      <c r="FJ224" s="1138"/>
      <c r="FK224" s="1138"/>
      <c r="FL224" s="1138"/>
      <c r="FM224" s="1138"/>
      <c r="FN224" s="1138"/>
      <c r="FO224" s="1138"/>
      <c r="FP224" s="1138"/>
      <c r="FQ224" s="1138"/>
      <c r="FR224" s="1138"/>
      <c r="FS224" s="1138"/>
      <c r="FT224" s="1138"/>
      <c r="FU224" s="1138"/>
      <c r="FV224" s="1138"/>
      <c r="FW224" s="1138"/>
      <c r="FX224" s="1138"/>
      <c r="FY224" s="1138"/>
      <c r="FZ224" s="1138"/>
      <c r="GA224" s="1138"/>
      <c r="GB224" s="1138"/>
      <c r="GC224" s="1138"/>
      <c r="GD224" s="1138"/>
      <c r="GE224" s="1138"/>
      <c r="GF224" s="1138"/>
      <c r="GG224" s="1138"/>
      <c r="GH224" s="1138"/>
      <c r="GI224" s="1138"/>
      <c r="GJ224" s="1138"/>
      <c r="GK224" s="1138"/>
      <c r="GL224" s="1138"/>
      <c r="GM224" s="1138"/>
      <c r="GN224" s="1138"/>
      <c r="GO224" s="1138"/>
      <c r="GP224" s="1138"/>
      <c r="GQ224" s="1138"/>
      <c r="GR224" s="1138"/>
      <c r="GS224" s="1138"/>
      <c r="GT224" s="1138"/>
      <c r="GU224" s="1138"/>
      <c r="GV224" s="1138"/>
      <c r="GW224" s="1138"/>
      <c r="GX224" s="1138"/>
      <c r="GY224" s="1138"/>
      <c r="GZ224" s="1138"/>
      <c r="HA224" s="1138"/>
      <c r="HB224" s="1138"/>
      <c r="HC224" s="1138"/>
      <c r="HD224" s="1138"/>
      <c r="HE224" s="1138"/>
      <c r="HF224" s="1138"/>
      <c r="HG224" s="1138"/>
      <c r="HH224" s="1138"/>
      <c r="HI224" s="1138"/>
      <c r="HJ224" s="1138"/>
      <c r="HK224" s="1138"/>
      <c r="HL224" s="1138"/>
      <c r="HM224" s="1138"/>
      <c r="HN224" s="1138"/>
      <c r="HO224" s="1138"/>
      <c r="HP224" s="1138"/>
      <c r="HQ224" s="1138"/>
      <c r="HR224" s="1138"/>
      <c r="HS224" s="1138"/>
      <c r="HT224" s="1138"/>
      <c r="HU224" s="1138"/>
      <c r="HV224" s="1138"/>
      <c r="HW224" s="1138"/>
      <c r="HX224" s="1138"/>
      <c r="HY224" s="1138"/>
      <c r="HZ224" s="1138"/>
      <c r="IA224" s="1138"/>
      <c r="IB224" s="1138"/>
      <c r="IC224" s="1138"/>
      <c r="ID224" s="1138"/>
      <c r="IE224" s="1138"/>
      <c r="IF224" s="1138"/>
      <c r="IG224" s="1138"/>
      <c r="IH224" s="1138"/>
      <c r="II224" s="1138"/>
      <c r="IJ224" s="1138"/>
      <c r="IK224" s="1138"/>
      <c r="IL224" s="1138"/>
      <c r="IM224" s="1138"/>
      <c r="IN224" s="1138"/>
      <c r="IO224" s="1138"/>
      <c r="IP224" s="1138"/>
      <c r="IQ224" s="1138"/>
      <c r="IR224" s="1138"/>
      <c r="IS224" s="1138"/>
      <c r="IT224" s="1138"/>
      <c r="IU224" s="1138"/>
      <c r="IV224" s="1138"/>
    </row>
    <row r="225" spans="1:256">
      <c r="A225" s="1138" t="s">
        <v>347</v>
      </c>
      <c r="B225" s="1585" t="s">
        <v>3054</v>
      </c>
      <c r="C225" s="1587">
        <f>'6062'!I171</f>
        <v>3800745136</v>
      </c>
      <c r="D225" s="1493"/>
      <c r="E225" s="1138"/>
      <c r="F225" s="1138"/>
      <c r="G225" s="1138"/>
      <c r="H225" s="1138"/>
      <c r="I225" s="1138"/>
      <c r="J225" s="1138"/>
      <c r="K225" s="1138"/>
      <c r="L225" s="1138"/>
      <c r="M225" s="1138"/>
      <c r="N225" s="1138"/>
      <c r="O225" s="1138"/>
      <c r="P225" s="1138"/>
      <c r="Q225" s="1138"/>
      <c r="R225" s="1138"/>
      <c r="S225" s="1138"/>
      <c r="T225" s="1138"/>
      <c r="U225" s="1138"/>
      <c r="V225" s="1138"/>
      <c r="W225" s="1138"/>
      <c r="X225" s="1138"/>
      <c r="Y225" s="1138"/>
      <c r="Z225" s="1138"/>
      <c r="AA225" s="1138"/>
      <c r="AB225" s="1138"/>
      <c r="AC225" s="1138"/>
      <c r="AD225" s="1138"/>
      <c r="AE225" s="1138"/>
      <c r="AF225" s="1138"/>
      <c r="AG225" s="1138"/>
      <c r="AH225" s="1138"/>
      <c r="AI225" s="1138"/>
      <c r="AJ225" s="1138"/>
      <c r="AK225" s="1138"/>
      <c r="AL225" s="1138"/>
      <c r="AM225" s="1138"/>
      <c r="AN225" s="1138"/>
      <c r="AO225" s="1138"/>
      <c r="AP225" s="1138"/>
      <c r="AQ225" s="1138"/>
      <c r="AR225" s="1138"/>
      <c r="AS225" s="1138"/>
      <c r="AT225" s="1138"/>
      <c r="AU225" s="1138"/>
      <c r="AV225" s="1138"/>
      <c r="AW225" s="1138"/>
      <c r="AX225" s="1138"/>
      <c r="AY225" s="1138"/>
      <c r="AZ225" s="1138"/>
      <c r="BA225" s="1138"/>
      <c r="BB225" s="1138"/>
      <c r="BC225" s="1138"/>
      <c r="BD225" s="1138"/>
      <c r="BE225" s="1138"/>
      <c r="BF225" s="1138"/>
      <c r="BG225" s="1138"/>
      <c r="BH225" s="1138"/>
      <c r="BI225" s="1138"/>
      <c r="BJ225" s="1138"/>
      <c r="BK225" s="1138"/>
      <c r="BL225" s="1138"/>
      <c r="BM225" s="1138"/>
      <c r="BN225" s="1138"/>
      <c r="BO225" s="1138"/>
      <c r="BP225" s="1138"/>
      <c r="BQ225" s="1138"/>
      <c r="BR225" s="1138"/>
      <c r="BS225" s="1138"/>
      <c r="BT225" s="1138"/>
      <c r="BU225" s="1138"/>
      <c r="BV225" s="1138"/>
      <c r="BW225" s="1138"/>
      <c r="BX225" s="1138"/>
      <c r="BY225" s="1138"/>
      <c r="BZ225" s="1138"/>
      <c r="CA225" s="1138"/>
      <c r="CB225" s="1138"/>
      <c r="CC225" s="1138"/>
      <c r="CD225" s="1138"/>
      <c r="CE225" s="1138"/>
      <c r="CF225" s="1138"/>
      <c r="CG225" s="1138"/>
      <c r="CH225" s="1138"/>
      <c r="CI225" s="1138"/>
      <c r="CJ225" s="1138"/>
      <c r="CK225" s="1138"/>
      <c r="CL225" s="1138"/>
      <c r="CM225" s="1138"/>
      <c r="CN225" s="1138"/>
      <c r="CO225" s="1138"/>
      <c r="CP225" s="1138"/>
      <c r="CQ225" s="1138"/>
      <c r="CR225" s="1138"/>
      <c r="CS225" s="1138"/>
      <c r="CT225" s="1138"/>
      <c r="CU225" s="1138"/>
      <c r="CV225" s="1138"/>
      <c r="CW225" s="1138"/>
      <c r="CX225" s="1138"/>
      <c r="CY225" s="1138"/>
      <c r="CZ225" s="1138"/>
      <c r="DA225" s="1138"/>
      <c r="DB225" s="1138"/>
      <c r="DC225" s="1138"/>
      <c r="DD225" s="1138"/>
      <c r="DE225" s="1138"/>
      <c r="DF225" s="1138"/>
      <c r="DG225" s="1138"/>
      <c r="DH225" s="1138"/>
      <c r="DI225" s="1138"/>
      <c r="DJ225" s="1138"/>
      <c r="DK225" s="1138"/>
      <c r="DL225" s="1138"/>
      <c r="DM225" s="1138"/>
      <c r="DN225" s="1138"/>
      <c r="DO225" s="1138"/>
      <c r="DP225" s="1138"/>
      <c r="DQ225" s="1138"/>
      <c r="DR225" s="1138"/>
      <c r="DS225" s="1138"/>
      <c r="DT225" s="1138"/>
      <c r="DU225" s="1138"/>
      <c r="DV225" s="1138"/>
      <c r="DW225" s="1138"/>
      <c r="DX225" s="1138"/>
      <c r="DY225" s="1138"/>
      <c r="DZ225" s="1138"/>
      <c r="EA225" s="1138"/>
      <c r="EB225" s="1138"/>
      <c r="EC225" s="1138"/>
      <c r="ED225" s="1138"/>
      <c r="EE225" s="1138"/>
      <c r="EF225" s="1138"/>
      <c r="EG225" s="1138"/>
      <c r="EH225" s="1138"/>
      <c r="EI225" s="1138"/>
      <c r="EJ225" s="1138"/>
      <c r="EK225" s="1138"/>
      <c r="EL225" s="1138"/>
      <c r="EM225" s="1138"/>
      <c r="EN225" s="1138"/>
      <c r="EO225" s="1138"/>
      <c r="EP225" s="1138"/>
      <c r="EQ225" s="1138"/>
      <c r="ER225" s="1138"/>
      <c r="ES225" s="1138"/>
      <c r="ET225" s="1138"/>
      <c r="EU225" s="1138"/>
      <c r="EV225" s="1138"/>
      <c r="EW225" s="1138"/>
      <c r="EX225" s="1138"/>
      <c r="EY225" s="1138"/>
      <c r="EZ225" s="1138"/>
      <c r="FA225" s="1138"/>
      <c r="FB225" s="1138"/>
      <c r="FC225" s="1138"/>
      <c r="FD225" s="1138"/>
      <c r="FE225" s="1138"/>
      <c r="FF225" s="1138"/>
      <c r="FG225" s="1138"/>
      <c r="FH225" s="1138"/>
      <c r="FI225" s="1138"/>
      <c r="FJ225" s="1138"/>
      <c r="FK225" s="1138"/>
      <c r="FL225" s="1138"/>
      <c r="FM225" s="1138"/>
      <c r="FN225" s="1138"/>
      <c r="FO225" s="1138"/>
      <c r="FP225" s="1138"/>
      <c r="FQ225" s="1138"/>
      <c r="FR225" s="1138"/>
      <c r="FS225" s="1138"/>
      <c r="FT225" s="1138"/>
      <c r="FU225" s="1138"/>
      <c r="FV225" s="1138"/>
      <c r="FW225" s="1138"/>
      <c r="FX225" s="1138"/>
      <c r="FY225" s="1138"/>
      <c r="FZ225" s="1138"/>
      <c r="GA225" s="1138"/>
      <c r="GB225" s="1138"/>
      <c r="GC225" s="1138"/>
      <c r="GD225" s="1138"/>
      <c r="GE225" s="1138"/>
      <c r="GF225" s="1138"/>
      <c r="GG225" s="1138"/>
      <c r="GH225" s="1138"/>
      <c r="GI225" s="1138"/>
      <c r="GJ225" s="1138"/>
      <c r="GK225" s="1138"/>
      <c r="GL225" s="1138"/>
      <c r="GM225" s="1138"/>
      <c r="GN225" s="1138"/>
      <c r="GO225" s="1138"/>
      <c r="GP225" s="1138"/>
      <c r="GQ225" s="1138"/>
      <c r="GR225" s="1138"/>
      <c r="GS225" s="1138"/>
      <c r="GT225" s="1138"/>
      <c r="GU225" s="1138"/>
      <c r="GV225" s="1138"/>
      <c r="GW225" s="1138"/>
      <c r="GX225" s="1138"/>
      <c r="GY225" s="1138"/>
      <c r="GZ225" s="1138"/>
      <c r="HA225" s="1138"/>
      <c r="HB225" s="1138"/>
      <c r="HC225" s="1138"/>
      <c r="HD225" s="1138"/>
      <c r="HE225" s="1138"/>
      <c r="HF225" s="1138"/>
      <c r="HG225" s="1138"/>
      <c r="HH225" s="1138"/>
      <c r="HI225" s="1138"/>
      <c r="HJ225" s="1138"/>
      <c r="HK225" s="1138"/>
      <c r="HL225" s="1138"/>
      <c r="HM225" s="1138"/>
      <c r="HN225" s="1138"/>
      <c r="HO225" s="1138"/>
      <c r="HP225" s="1138"/>
      <c r="HQ225" s="1138"/>
      <c r="HR225" s="1138"/>
      <c r="HS225" s="1138"/>
      <c r="HT225" s="1138"/>
      <c r="HU225" s="1138"/>
      <c r="HV225" s="1138"/>
      <c r="HW225" s="1138"/>
      <c r="HX225" s="1138"/>
      <c r="HY225" s="1138"/>
      <c r="HZ225" s="1138"/>
      <c r="IA225" s="1138"/>
      <c r="IB225" s="1138"/>
      <c r="IC225" s="1138"/>
      <c r="ID225" s="1138"/>
      <c r="IE225" s="1138"/>
      <c r="IF225" s="1138"/>
      <c r="IG225" s="1138"/>
      <c r="IH225" s="1138"/>
      <c r="II225" s="1138"/>
      <c r="IJ225" s="1138"/>
      <c r="IK225" s="1138"/>
      <c r="IL225" s="1138"/>
      <c r="IM225" s="1138"/>
      <c r="IN225" s="1138"/>
      <c r="IO225" s="1138"/>
      <c r="IP225" s="1138"/>
      <c r="IQ225" s="1138"/>
      <c r="IR225" s="1138"/>
      <c r="IS225" s="1138"/>
      <c r="IT225" s="1138"/>
      <c r="IU225" s="1138"/>
      <c r="IV225" s="1138"/>
    </row>
    <row r="226" spans="1:256">
      <c r="A226" s="1138" t="s">
        <v>348</v>
      </c>
      <c r="B226" s="1585" t="s">
        <v>3055</v>
      </c>
      <c r="C226" s="1587">
        <f>'6062'!I186</f>
        <v>162914393</v>
      </c>
      <c r="D226" s="1493"/>
      <c r="E226" s="1138"/>
      <c r="F226" s="1138"/>
      <c r="G226" s="1138"/>
      <c r="H226" s="1138"/>
      <c r="I226" s="1138"/>
      <c r="J226" s="1138"/>
      <c r="K226" s="1138"/>
      <c r="L226" s="1138"/>
      <c r="M226" s="1138"/>
      <c r="N226" s="1138"/>
      <c r="O226" s="1138"/>
      <c r="P226" s="1138"/>
      <c r="Q226" s="1138"/>
      <c r="R226" s="1138"/>
      <c r="S226" s="1138"/>
      <c r="T226" s="1138"/>
      <c r="U226" s="1138"/>
      <c r="V226" s="1138"/>
      <c r="W226" s="1138"/>
      <c r="X226" s="1138"/>
      <c r="Y226" s="1138"/>
      <c r="Z226" s="1138"/>
      <c r="AA226" s="1138"/>
      <c r="AB226" s="1138"/>
      <c r="AC226" s="1138"/>
      <c r="AD226" s="1138"/>
      <c r="AE226" s="1138"/>
      <c r="AF226" s="1138"/>
      <c r="AG226" s="1138"/>
      <c r="AH226" s="1138"/>
      <c r="AI226" s="1138"/>
      <c r="AJ226" s="1138"/>
      <c r="AK226" s="1138"/>
      <c r="AL226" s="1138"/>
      <c r="AM226" s="1138"/>
      <c r="AN226" s="1138"/>
      <c r="AO226" s="1138"/>
      <c r="AP226" s="1138"/>
      <c r="AQ226" s="1138"/>
      <c r="AR226" s="1138"/>
      <c r="AS226" s="1138"/>
      <c r="AT226" s="1138"/>
      <c r="AU226" s="1138"/>
      <c r="AV226" s="1138"/>
      <c r="AW226" s="1138"/>
      <c r="AX226" s="1138"/>
      <c r="AY226" s="1138"/>
      <c r="AZ226" s="1138"/>
      <c r="BA226" s="1138"/>
      <c r="BB226" s="1138"/>
      <c r="BC226" s="1138"/>
      <c r="BD226" s="1138"/>
      <c r="BE226" s="1138"/>
      <c r="BF226" s="1138"/>
      <c r="BG226" s="1138"/>
      <c r="BH226" s="1138"/>
      <c r="BI226" s="1138"/>
      <c r="BJ226" s="1138"/>
      <c r="BK226" s="1138"/>
      <c r="BL226" s="1138"/>
      <c r="BM226" s="1138"/>
      <c r="BN226" s="1138"/>
      <c r="BO226" s="1138"/>
      <c r="BP226" s="1138"/>
      <c r="BQ226" s="1138"/>
      <c r="BR226" s="1138"/>
      <c r="BS226" s="1138"/>
      <c r="BT226" s="1138"/>
      <c r="BU226" s="1138"/>
      <c r="BV226" s="1138"/>
      <c r="BW226" s="1138"/>
      <c r="BX226" s="1138"/>
      <c r="BY226" s="1138"/>
      <c r="BZ226" s="1138"/>
      <c r="CA226" s="1138"/>
      <c r="CB226" s="1138"/>
      <c r="CC226" s="1138"/>
      <c r="CD226" s="1138"/>
      <c r="CE226" s="1138"/>
      <c r="CF226" s="1138"/>
      <c r="CG226" s="1138"/>
      <c r="CH226" s="1138"/>
      <c r="CI226" s="1138"/>
      <c r="CJ226" s="1138"/>
      <c r="CK226" s="1138"/>
      <c r="CL226" s="1138"/>
      <c r="CM226" s="1138"/>
      <c r="CN226" s="1138"/>
      <c r="CO226" s="1138"/>
      <c r="CP226" s="1138"/>
      <c r="CQ226" s="1138"/>
      <c r="CR226" s="1138"/>
      <c r="CS226" s="1138"/>
      <c r="CT226" s="1138"/>
      <c r="CU226" s="1138"/>
      <c r="CV226" s="1138"/>
      <c r="CW226" s="1138"/>
      <c r="CX226" s="1138"/>
      <c r="CY226" s="1138"/>
      <c r="CZ226" s="1138"/>
      <c r="DA226" s="1138"/>
      <c r="DB226" s="1138"/>
      <c r="DC226" s="1138"/>
      <c r="DD226" s="1138"/>
      <c r="DE226" s="1138"/>
      <c r="DF226" s="1138"/>
      <c r="DG226" s="1138"/>
      <c r="DH226" s="1138"/>
      <c r="DI226" s="1138"/>
      <c r="DJ226" s="1138"/>
      <c r="DK226" s="1138"/>
      <c r="DL226" s="1138"/>
      <c r="DM226" s="1138"/>
      <c r="DN226" s="1138"/>
      <c r="DO226" s="1138"/>
      <c r="DP226" s="1138"/>
      <c r="DQ226" s="1138"/>
      <c r="DR226" s="1138"/>
      <c r="DS226" s="1138"/>
      <c r="DT226" s="1138"/>
      <c r="DU226" s="1138"/>
      <c r="DV226" s="1138"/>
      <c r="DW226" s="1138"/>
      <c r="DX226" s="1138"/>
      <c r="DY226" s="1138"/>
      <c r="DZ226" s="1138"/>
      <c r="EA226" s="1138"/>
      <c r="EB226" s="1138"/>
      <c r="EC226" s="1138"/>
      <c r="ED226" s="1138"/>
      <c r="EE226" s="1138"/>
      <c r="EF226" s="1138"/>
      <c r="EG226" s="1138"/>
      <c r="EH226" s="1138"/>
      <c r="EI226" s="1138"/>
      <c r="EJ226" s="1138"/>
      <c r="EK226" s="1138"/>
      <c r="EL226" s="1138"/>
      <c r="EM226" s="1138"/>
      <c r="EN226" s="1138"/>
      <c r="EO226" s="1138"/>
      <c r="EP226" s="1138"/>
      <c r="EQ226" s="1138"/>
      <c r="ER226" s="1138"/>
      <c r="ES226" s="1138"/>
      <c r="ET226" s="1138"/>
      <c r="EU226" s="1138"/>
      <c r="EV226" s="1138"/>
      <c r="EW226" s="1138"/>
      <c r="EX226" s="1138"/>
      <c r="EY226" s="1138"/>
      <c r="EZ226" s="1138"/>
      <c r="FA226" s="1138"/>
      <c r="FB226" s="1138"/>
      <c r="FC226" s="1138"/>
      <c r="FD226" s="1138"/>
      <c r="FE226" s="1138"/>
      <c r="FF226" s="1138"/>
      <c r="FG226" s="1138"/>
      <c r="FH226" s="1138"/>
      <c r="FI226" s="1138"/>
      <c r="FJ226" s="1138"/>
      <c r="FK226" s="1138"/>
      <c r="FL226" s="1138"/>
      <c r="FM226" s="1138"/>
      <c r="FN226" s="1138"/>
      <c r="FO226" s="1138"/>
      <c r="FP226" s="1138"/>
      <c r="FQ226" s="1138"/>
      <c r="FR226" s="1138"/>
      <c r="FS226" s="1138"/>
      <c r="FT226" s="1138"/>
      <c r="FU226" s="1138"/>
      <c r="FV226" s="1138"/>
      <c r="FW226" s="1138"/>
      <c r="FX226" s="1138"/>
      <c r="FY226" s="1138"/>
      <c r="FZ226" s="1138"/>
      <c r="GA226" s="1138"/>
      <c r="GB226" s="1138"/>
      <c r="GC226" s="1138"/>
      <c r="GD226" s="1138"/>
      <c r="GE226" s="1138"/>
      <c r="GF226" s="1138"/>
      <c r="GG226" s="1138"/>
      <c r="GH226" s="1138"/>
      <c r="GI226" s="1138"/>
      <c r="GJ226" s="1138"/>
      <c r="GK226" s="1138"/>
      <c r="GL226" s="1138"/>
      <c r="GM226" s="1138"/>
      <c r="GN226" s="1138"/>
      <c r="GO226" s="1138"/>
      <c r="GP226" s="1138"/>
      <c r="GQ226" s="1138"/>
      <c r="GR226" s="1138"/>
      <c r="GS226" s="1138"/>
      <c r="GT226" s="1138"/>
      <c r="GU226" s="1138"/>
      <c r="GV226" s="1138"/>
      <c r="GW226" s="1138"/>
      <c r="GX226" s="1138"/>
      <c r="GY226" s="1138"/>
      <c r="GZ226" s="1138"/>
      <c r="HA226" s="1138"/>
      <c r="HB226" s="1138"/>
      <c r="HC226" s="1138"/>
      <c r="HD226" s="1138"/>
      <c r="HE226" s="1138"/>
      <c r="HF226" s="1138"/>
      <c r="HG226" s="1138"/>
      <c r="HH226" s="1138"/>
      <c r="HI226" s="1138"/>
      <c r="HJ226" s="1138"/>
      <c r="HK226" s="1138"/>
      <c r="HL226" s="1138"/>
      <c r="HM226" s="1138"/>
      <c r="HN226" s="1138"/>
      <c r="HO226" s="1138"/>
      <c r="HP226" s="1138"/>
      <c r="HQ226" s="1138"/>
      <c r="HR226" s="1138"/>
      <c r="HS226" s="1138"/>
      <c r="HT226" s="1138"/>
      <c r="HU226" s="1138"/>
      <c r="HV226" s="1138"/>
      <c r="HW226" s="1138"/>
      <c r="HX226" s="1138"/>
      <c r="HY226" s="1138"/>
      <c r="HZ226" s="1138"/>
      <c r="IA226" s="1138"/>
      <c r="IB226" s="1138"/>
      <c r="IC226" s="1138"/>
      <c r="ID226" s="1138"/>
      <c r="IE226" s="1138"/>
      <c r="IF226" s="1138"/>
      <c r="IG226" s="1138"/>
      <c r="IH226" s="1138"/>
      <c r="II226" s="1138"/>
      <c r="IJ226" s="1138"/>
      <c r="IK226" s="1138"/>
      <c r="IL226" s="1138"/>
      <c r="IM226" s="1138"/>
      <c r="IN226" s="1138"/>
      <c r="IO226" s="1138"/>
      <c r="IP226" s="1138"/>
      <c r="IQ226" s="1138"/>
      <c r="IR226" s="1138"/>
      <c r="IS226" s="1138"/>
      <c r="IT226" s="1138"/>
      <c r="IU226" s="1138"/>
      <c r="IV226" s="1138"/>
    </row>
    <row r="227" spans="1:256">
      <c r="A227" s="1138" t="s">
        <v>349</v>
      </c>
      <c r="B227" s="1585" t="s">
        <v>3056</v>
      </c>
      <c r="C227" s="1587">
        <f>'6062'!I188-'6062'!I189</f>
        <v>0</v>
      </c>
      <c r="D227" s="1493"/>
      <c r="E227" s="1138"/>
      <c r="F227" s="1138"/>
      <c r="G227" s="1138"/>
      <c r="H227" s="1138"/>
      <c r="I227" s="1138"/>
      <c r="J227" s="1138"/>
      <c r="K227" s="1138"/>
      <c r="L227" s="1138"/>
      <c r="M227" s="1138"/>
      <c r="N227" s="1138"/>
      <c r="O227" s="1138"/>
      <c r="P227" s="1138"/>
      <c r="Q227" s="1138"/>
      <c r="R227" s="1138"/>
      <c r="S227" s="1138"/>
      <c r="T227" s="1138"/>
      <c r="U227" s="1138"/>
      <c r="V227" s="1138"/>
      <c r="W227" s="1138"/>
      <c r="X227" s="1138"/>
      <c r="Y227" s="1138"/>
      <c r="Z227" s="1138"/>
      <c r="AA227" s="1138"/>
      <c r="AB227" s="1138"/>
      <c r="AC227" s="1138"/>
      <c r="AD227" s="1138"/>
      <c r="AE227" s="1138"/>
      <c r="AF227" s="1138"/>
      <c r="AG227" s="1138"/>
      <c r="AH227" s="1138"/>
      <c r="AI227" s="1138"/>
      <c r="AJ227" s="1138"/>
      <c r="AK227" s="1138"/>
      <c r="AL227" s="1138"/>
      <c r="AM227" s="1138"/>
      <c r="AN227" s="1138"/>
      <c r="AO227" s="1138"/>
      <c r="AP227" s="1138"/>
      <c r="AQ227" s="1138"/>
      <c r="AR227" s="1138"/>
      <c r="AS227" s="1138"/>
      <c r="AT227" s="1138"/>
      <c r="AU227" s="1138"/>
      <c r="AV227" s="1138"/>
      <c r="AW227" s="1138"/>
      <c r="AX227" s="1138"/>
      <c r="AY227" s="1138"/>
      <c r="AZ227" s="1138"/>
      <c r="BA227" s="1138"/>
      <c r="BB227" s="1138"/>
      <c r="BC227" s="1138"/>
      <c r="BD227" s="1138"/>
      <c r="BE227" s="1138"/>
      <c r="BF227" s="1138"/>
      <c r="BG227" s="1138"/>
      <c r="BH227" s="1138"/>
      <c r="BI227" s="1138"/>
      <c r="BJ227" s="1138"/>
      <c r="BK227" s="1138"/>
      <c r="BL227" s="1138"/>
      <c r="BM227" s="1138"/>
      <c r="BN227" s="1138"/>
      <c r="BO227" s="1138"/>
      <c r="BP227" s="1138"/>
      <c r="BQ227" s="1138"/>
      <c r="BR227" s="1138"/>
      <c r="BS227" s="1138"/>
      <c r="BT227" s="1138"/>
      <c r="BU227" s="1138"/>
      <c r="BV227" s="1138"/>
      <c r="BW227" s="1138"/>
      <c r="BX227" s="1138"/>
      <c r="BY227" s="1138"/>
      <c r="BZ227" s="1138"/>
      <c r="CA227" s="1138"/>
      <c r="CB227" s="1138"/>
      <c r="CC227" s="1138"/>
      <c r="CD227" s="1138"/>
      <c r="CE227" s="1138"/>
      <c r="CF227" s="1138"/>
      <c r="CG227" s="1138"/>
      <c r="CH227" s="1138"/>
      <c r="CI227" s="1138"/>
      <c r="CJ227" s="1138"/>
      <c r="CK227" s="1138"/>
      <c r="CL227" s="1138"/>
      <c r="CM227" s="1138"/>
      <c r="CN227" s="1138"/>
      <c r="CO227" s="1138"/>
      <c r="CP227" s="1138"/>
      <c r="CQ227" s="1138"/>
      <c r="CR227" s="1138"/>
      <c r="CS227" s="1138"/>
      <c r="CT227" s="1138"/>
      <c r="CU227" s="1138"/>
      <c r="CV227" s="1138"/>
      <c r="CW227" s="1138"/>
      <c r="CX227" s="1138"/>
      <c r="CY227" s="1138"/>
      <c r="CZ227" s="1138"/>
      <c r="DA227" s="1138"/>
      <c r="DB227" s="1138"/>
      <c r="DC227" s="1138"/>
      <c r="DD227" s="1138"/>
      <c r="DE227" s="1138"/>
      <c r="DF227" s="1138"/>
      <c r="DG227" s="1138"/>
      <c r="DH227" s="1138"/>
      <c r="DI227" s="1138"/>
      <c r="DJ227" s="1138"/>
      <c r="DK227" s="1138"/>
      <c r="DL227" s="1138"/>
      <c r="DM227" s="1138"/>
      <c r="DN227" s="1138"/>
      <c r="DO227" s="1138"/>
      <c r="DP227" s="1138"/>
      <c r="DQ227" s="1138"/>
      <c r="DR227" s="1138"/>
      <c r="DS227" s="1138"/>
      <c r="DT227" s="1138"/>
      <c r="DU227" s="1138"/>
      <c r="DV227" s="1138"/>
      <c r="DW227" s="1138"/>
      <c r="DX227" s="1138"/>
      <c r="DY227" s="1138"/>
      <c r="DZ227" s="1138"/>
      <c r="EA227" s="1138"/>
      <c r="EB227" s="1138"/>
      <c r="EC227" s="1138"/>
      <c r="ED227" s="1138"/>
      <c r="EE227" s="1138"/>
      <c r="EF227" s="1138"/>
      <c r="EG227" s="1138"/>
      <c r="EH227" s="1138"/>
      <c r="EI227" s="1138"/>
      <c r="EJ227" s="1138"/>
      <c r="EK227" s="1138"/>
      <c r="EL227" s="1138"/>
      <c r="EM227" s="1138"/>
      <c r="EN227" s="1138"/>
      <c r="EO227" s="1138"/>
      <c r="EP227" s="1138"/>
      <c r="EQ227" s="1138"/>
      <c r="ER227" s="1138"/>
      <c r="ES227" s="1138"/>
      <c r="ET227" s="1138"/>
      <c r="EU227" s="1138"/>
      <c r="EV227" s="1138"/>
      <c r="EW227" s="1138"/>
      <c r="EX227" s="1138"/>
      <c r="EY227" s="1138"/>
      <c r="EZ227" s="1138"/>
      <c r="FA227" s="1138"/>
      <c r="FB227" s="1138"/>
      <c r="FC227" s="1138"/>
      <c r="FD227" s="1138"/>
      <c r="FE227" s="1138"/>
      <c r="FF227" s="1138"/>
      <c r="FG227" s="1138"/>
      <c r="FH227" s="1138"/>
      <c r="FI227" s="1138"/>
      <c r="FJ227" s="1138"/>
      <c r="FK227" s="1138"/>
      <c r="FL227" s="1138"/>
      <c r="FM227" s="1138"/>
      <c r="FN227" s="1138"/>
      <c r="FO227" s="1138"/>
      <c r="FP227" s="1138"/>
      <c r="FQ227" s="1138"/>
      <c r="FR227" s="1138"/>
      <c r="FS227" s="1138"/>
      <c r="FT227" s="1138"/>
      <c r="FU227" s="1138"/>
      <c r="FV227" s="1138"/>
      <c r="FW227" s="1138"/>
      <c r="FX227" s="1138"/>
      <c r="FY227" s="1138"/>
      <c r="FZ227" s="1138"/>
      <c r="GA227" s="1138"/>
      <c r="GB227" s="1138"/>
      <c r="GC227" s="1138"/>
      <c r="GD227" s="1138"/>
      <c r="GE227" s="1138"/>
      <c r="GF227" s="1138"/>
      <c r="GG227" s="1138"/>
      <c r="GH227" s="1138"/>
      <c r="GI227" s="1138"/>
      <c r="GJ227" s="1138"/>
      <c r="GK227" s="1138"/>
      <c r="GL227" s="1138"/>
      <c r="GM227" s="1138"/>
      <c r="GN227" s="1138"/>
      <c r="GO227" s="1138"/>
      <c r="GP227" s="1138"/>
      <c r="GQ227" s="1138"/>
      <c r="GR227" s="1138"/>
      <c r="GS227" s="1138"/>
      <c r="GT227" s="1138"/>
      <c r="GU227" s="1138"/>
      <c r="GV227" s="1138"/>
      <c r="GW227" s="1138"/>
      <c r="GX227" s="1138"/>
      <c r="GY227" s="1138"/>
      <c r="GZ227" s="1138"/>
      <c r="HA227" s="1138"/>
      <c r="HB227" s="1138"/>
      <c r="HC227" s="1138"/>
      <c r="HD227" s="1138"/>
      <c r="HE227" s="1138"/>
      <c r="HF227" s="1138"/>
      <c r="HG227" s="1138"/>
      <c r="HH227" s="1138"/>
      <c r="HI227" s="1138"/>
      <c r="HJ227" s="1138"/>
      <c r="HK227" s="1138"/>
      <c r="HL227" s="1138"/>
      <c r="HM227" s="1138"/>
      <c r="HN227" s="1138"/>
      <c r="HO227" s="1138"/>
      <c r="HP227" s="1138"/>
      <c r="HQ227" s="1138"/>
      <c r="HR227" s="1138"/>
      <c r="HS227" s="1138"/>
      <c r="HT227" s="1138"/>
      <c r="HU227" s="1138"/>
      <c r="HV227" s="1138"/>
      <c r="HW227" s="1138"/>
      <c r="HX227" s="1138"/>
      <c r="HY227" s="1138"/>
      <c r="HZ227" s="1138"/>
      <c r="IA227" s="1138"/>
      <c r="IB227" s="1138"/>
      <c r="IC227" s="1138"/>
      <c r="ID227" s="1138"/>
      <c r="IE227" s="1138"/>
      <c r="IF227" s="1138"/>
      <c r="IG227" s="1138"/>
      <c r="IH227" s="1138"/>
      <c r="II227" s="1138"/>
      <c r="IJ227" s="1138"/>
      <c r="IK227" s="1138"/>
      <c r="IL227" s="1138"/>
      <c r="IM227" s="1138"/>
      <c r="IN227" s="1138"/>
      <c r="IO227" s="1138"/>
      <c r="IP227" s="1138"/>
      <c r="IQ227" s="1138"/>
      <c r="IR227" s="1138"/>
      <c r="IS227" s="1138"/>
      <c r="IT227" s="1138"/>
      <c r="IU227" s="1138"/>
      <c r="IV227" s="1138"/>
    </row>
    <row r="228" spans="1:256">
      <c r="A228" s="1138" t="s">
        <v>350</v>
      </c>
      <c r="B228" s="1585" t="s">
        <v>3057</v>
      </c>
      <c r="C228" s="1587">
        <f>'6062'!I190</f>
        <v>0</v>
      </c>
      <c r="D228" s="1493"/>
      <c r="E228" s="1138"/>
      <c r="F228" s="1138"/>
      <c r="G228" s="1138"/>
      <c r="H228" s="1138"/>
      <c r="I228" s="1138"/>
      <c r="J228" s="1138"/>
      <c r="K228" s="1138"/>
      <c r="L228" s="1138"/>
      <c r="M228" s="1138"/>
      <c r="N228" s="1138"/>
      <c r="O228" s="1138"/>
      <c r="P228" s="1138"/>
      <c r="Q228" s="1138"/>
      <c r="R228" s="1138"/>
      <c r="S228" s="1138"/>
      <c r="T228" s="1138"/>
      <c r="U228" s="1138"/>
      <c r="V228" s="1138"/>
      <c r="W228" s="1138"/>
      <c r="X228" s="1138"/>
      <c r="Y228" s="1138"/>
      <c r="Z228" s="1138"/>
      <c r="AA228" s="1138"/>
      <c r="AB228" s="1138"/>
      <c r="AC228" s="1138"/>
      <c r="AD228" s="1138"/>
      <c r="AE228" s="1138"/>
      <c r="AF228" s="1138"/>
      <c r="AG228" s="1138"/>
      <c r="AH228" s="1138"/>
      <c r="AI228" s="1138"/>
      <c r="AJ228" s="1138"/>
      <c r="AK228" s="1138"/>
      <c r="AL228" s="1138"/>
      <c r="AM228" s="1138"/>
      <c r="AN228" s="1138"/>
      <c r="AO228" s="1138"/>
      <c r="AP228" s="1138"/>
      <c r="AQ228" s="1138"/>
      <c r="AR228" s="1138"/>
      <c r="AS228" s="1138"/>
      <c r="AT228" s="1138"/>
      <c r="AU228" s="1138"/>
      <c r="AV228" s="1138"/>
      <c r="AW228" s="1138"/>
      <c r="AX228" s="1138"/>
      <c r="AY228" s="1138"/>
      <c r="AZ228" s="1138"/>
      <c r="BA228" s="1138"/>
      <c r="BB228" s="1138"/>
      <c r="BC228" s="1138"/>
      <c r="BD228" s="1138"/>
      <c r="BE228" s="1138"/>
      <c r="BF228" s="1138"/>
      <c r="BG228" s="1138"/>
      <c r="BH228" s="1138"/>
      <c r="BI228" s="1138"/>
      <c r="BJ228" s="1138"/>
      <c r="BK228" s="1138"/>
      <c r="BL228" s="1138"/>
      <c r="BM228" s="1138"/>
      <c r="BN228" s="1138"/>
      <c r="BO228" s="1138"/>
      <c r="BP228" s="1138"/>
      <c r="BQ228" s="1138"/>
      <c r="BR228" s="1138"/>
      <c r="BS228" s="1138"/>
      <c r="BT228" s="1138"/>
      <c r="BU228" s="1138"/>
      <c r="BV228" s="1138"/>
      <c r="BW228" s="1138"/>
      <c r="BX228" s="1138"/>
      <c r="BY228" s="1138"/>
      <c r="BZ228" s="1138"/>
      <c r="CA228" s="1138"/>
      <c r="CB228" s="1138"/>
      <c r="CC228" s="1138"/>
      <c r="CD228" s="1138"/>
      <c r="CE228" s="1138"/>
      <c r="CF228" s="1138"/>
      <c r="CG228" s="1138"/>
      <c r="CH228" s="1138"/>
      <c r="CI228" s="1138"/>
      <c r="CJ228" s="1138"/>
      <c r="CK228" s="1138"/>
      <c r="CL228" s="1138"/>
      <c r="CM228" s="1138"/>
      <c r="CN228" s="1138"/>
      <c r="CO228" s="1138"/>
      <c r="CP228" s="1138"/>
      <c r="CQ228" s="1138"/>
      <c r="CR228" s="1138"/>
      <c r="CS228" s="1138"/>
      <c r="CT228" s="1138"/>
      <c r="CU228" s="1138"/>
      <c r="CV228" s="1138"/>
      <c r="CW228" s="1138"/>
      <c r="CX228" s="1138"/>
      <c r="CY228" s="1138"/>
      <c r="CZ228" s="1138"/>
      <c r="DA228" s="1138"/>
      <c r="DB228" s="1138"/>
      <c r="DC228" s="1138"/>
      <c r="DD228" s="1138"/>
      <c r="DE228" s="1138"/>
      <c r="DF228" s="1138"/>
      <c r="DG228" s="1138"/>
      <c r="DH228" s="1138"/>
      <c r="DI228" s="1138"/>
      <c r="DJ228" s="1138"/>
      <c r="DK228" s="1138"/>
      <c r="DL228" s="1138"/>
      <c r="DM228" s="1138"/>
      <c r="DN228" s="1138"/>
      <c r="DO228" s="1138"/>
      <c r="DP228" s="1138"/>
      <c r="DQ228" s="1138"/>
      <c r="DR228" s="1138"/>
      <c r="DS228" s="1138"/>
      <c r="DT228" s="1138"/>
      <c r="DU228" s="1138"/>
      <c r="DV228" s="1138"/>
      <c r="DW228" s="1138"/>
      <c r="DX228" s="1138"/>
      <c r="DY228" s="1138"/>
      <c r="DZ228" s="1138"/>
      <c r="EA228" s="1138"/>
      <c r="EB228" s="1138"/>
      <c r="EC228" s="1138"/>
      <c r="ED228" s="1138"/>
      <c r="EE228" s="1138"/>
      <c r="EF228" s="1138"/>
      <c r="EG228" s="1138"/>
      <c r="EH228" s="1138"/>
      <c r="EI228" s="1138"/>
      <c r="EJ228" s="1138"/>
      <c r="EK228" s="1138"/>
      <c r="EL228" s="1138"/>
      <c r="EM228" s="1138"/>
      <c r="EN228" s="1138"/>
      <c r="EO228" s="1138"/>
      <c r="EP228" s="1138"/>
      <c r="EQ228" s="1138"/>
      <c r="ER228" s="1138"/>
      <c r="ES228" s="1138"/>
      <c r="ET228" s="1138"/>
      <c r="EU228" s="1138"/>
      <c r="EV228" s="1138"/>
      <c r="EW228" s="1138"/>
      <c r="EX228" s="1138"/>
      <c r="EY228" s="1138"/>
      <c r="EZ228" s="1138"/>
      <c r="FA228" s="1138"/>
      <c r="FB228" s="1138"/>
      <c r="FC228" s="1138"/>
      <c r="FD228" s="1138"/>
      <c r="FE228" s="1138"/>
      <c r="FF228" s="1138"/>
      <c r="FG228" s="1138"/>
      <c r="FH228" s="1138"/>
      <c r="FI228" s="1138"/>
      <c r="FJ228" s="1138"/>
      <c r="FK228" s="1138"/>
      <c r="FL228" s="1138"/>
      <c r="FM228" s="1138"/>
      <c r="FN228" s="1138"/>
      <c r="FO228" s="1138"/>
      <c r="FP228" s="1138"/>
      <c r="FQ228" s="1138"/>
      <c r="FR228" s="1138"/>
      <c r="FS228" s="1138"/>
      <c r="FT228" s="1138"/>
      <c r="FU228" s="1138"/>
      <c r="FV228" s="1138"/>
      <c r="FW228" s="1138"/>
      <c r="FX228" s="1138"/>
      <c r="FY228" s="1138"/>
      <c r="FZ228" s="1138"/>
      <c r="GA228" s="1138"/>
      <c r="GB228" s="1138"/>
      <c r="GC228" s="1138"/>
      <c r="GD228" s="1138"/>
      <c r="GE228" s="1138"/>
      <c r="GF228" s="1138"/>
      <c r="GG228" s="1138"/>
      <c r="GH228" s="1138"/>
      <c r="GI228" s="1138"/>
      <c r="GJ228" s="1138"/>
      <c r="GK228" s="1138"/>
      <c r="GL228" s="1138"/>
      <c r="GM228" s="1138"/>
      <c r="GN228" s="1138"/>
      <c r="GO228" s="1138"/>
      <c r="GP228" s="1138"/>
      <c r="GQ228" s="1138"/>
      <c r="GR228" s="1138"/>
      <c r="GS228" s="1138"/>
      <c r="GT228" s="1138"/>
      <c r="GU228" s="1138"/>
      <c r="GV228" s="1138"/>
      <c r="GW228" s="1138"/>
      <c r="GX228" s="1138"/>
      <c r="GY228" s="1138"/>
      <c r="GZ228" s="1138"/>
      <c r="HA228" s="1138"/>
      <c r="HB228" s="1138"/>
      <c r="HC228" s="1138"/>
      <c r="HD228" s="1138"/>
      <c r="HE228" s="1138"/>
      <c r="HF228" s="1138"/>
      <c r="HG228" s="1138"/>
      <c r="HH228" s="1138"/>
      <c r="HI228" s="1138"/>
      <c r="HJ228" s="1138"/>
      <c r="HK228" s="1138"/>
      <c r="HL228" s="1138"/>
      <c r="HM228" s="1138"/>
      <c r="HN228" s="1138"/>
      <c r="HO228" s="1138"/>
      <c r="HP228" s="1138"/>
      <c r="HQ228" s="1138"/>
      <c r="HR228" s="1138"/>
      <c r="HS228" s="1138"/>
      <c r="HT228" s="1138"/>
      <c r="HU228" s="1138"/>
      <c r="HV228" s="1138"/>
      <c r="HW228" s="1138"/>
      <c r="HX228" s="1138"/>
      <c r="HY228" s="1138"/>
      <c r="HZ228" s="1138"/>
      <c r="IA228" s="1138"/>
      <c r="IB228" s="1138"/>
      <c r="IC228" s="1138"/>
      <c r="ID228" s="1138"/>
      <c r="IE228" s="1138"/>
      <c r="IF228" s="1138"/>
      <c r="IG228" s="1138"/>
      <c r="IH228" s="1138"/>
      <c r="II228" s="1138"/>
      <c r="IJ228" s="1138"/>
      <c r="IK228" s="1138"/>
      <c r="IL228" s="1138"/>
      <c r="IM228" s="1138"/>
      <c r="IN228" s="1138"/>
      <c r="IO228" s="1138"/>
      <c r="IP228" s="1138"/>
      <c r="IQ228" s="1138"/>
      <c r="IR228" s="1138"/>
      <c r="IS228" s="1138"/>
      <c r="IT228" s="1138"/>
      <c r="IU228" s="1138"/>
      <c r="IV228" s="1138"/>
    </row>
    <row r="229" spans="1:256">
      <c r="A229" s="1138" t="s">
        <v>351</v>
      </c>
      <c r="B229" s="1585" t="s">
        <v>3058</v>
      </c>
      <c r="C229" s="1587">
        <f>'95'!D10</f>
        <v>857650</v>
      </c>
      <c r="D229" s="1493"/>
      <c r="E229" s="1138"/>
      <c r="F229" s="1138"/>
      <c r="G229" s="1138"/>
      <c r="H229" s="1138"/>
      <c r="I229" s="1138"/>
      <c r="J229" s="1138"/>
      <c r="K229" s="1138"/>
      <c r="L229" s="1138"/>
      <c r="M229" s="1138"/>
      <c r="N229" s="1138"/>
      <c r="O229" s="1138"/>
      <c r="P229" s="1138"/>
      <c r="Q229" s="1138"/>
      <c r="R229" s="1138"/>
      <c r="S229" s="1138"/>
      <c r="T229" s="1138"/>
      <c r="U229" s="1138"/>
      <c r="V229" s="1138"/>
      <c r="W229" s="1138"/>
      <c r="X229" s="1138"/>
      <c r="Y229" s="1138"/>
      <c r="Z229" s="1138"/>
      <c r="AA229" s="1138"/>
      <c r="AB229" s="1138"/>
      <c r="AC229" s="1138"/>
      <c r="AD229" s="1138"/>
      <c r="AE229" s="1138"/>
      <c r="AF229" s="1138"/>
      <c r="AG229" s="1138"/>
      <c r="AH229" s="1138"/>
      <c r="AI229" s="1138"/>
      <c r="AJ229" s="1138"/>
      <c r="AK229" s="1138"/>
      <c r="AL229" s="1138"/>
      <c r="AM229" s="1138"/>
      <c r="AN229" s="1138"/>
      <c r="AO229" s="1138"/>
      <c r="AP229" s="1138"/>
      <c r="AQ229" s="1138"/>
      <c r="AR229" s="1138"/>
      <c r="AS229" s="1138"/>
      <c r="AT229" s="1138"/>
      <c r="AU229" s="1138"/>
      <c r="AV229" s="1138"/>
      <c r="AW229" s="1138"/>
      <c r="AX229" s="1138"/>
      <c r="AY229" s="1138"/>
      <c r="AZ229" s="1138"/>
      <c r="BA229" s="1138"/>
      <c r="BB229" s="1138"/>
      <c r="BC229" s="1138"/>
      <c r="BD229" s="1138"/>
      <c r="BE229" s="1138"/>
      <c r="BF229" s="1138"/>
      <c r="BG229" s="1138"/>
      <c r="BH229" s="1138"/>
      <c r="BI229" s="1138"/>
      <c r="BJ229" s="1138"/>
      <c r="BK229" s="1138"/>
      <c r="BL229" s="1138"/>
      <c r="BM229" s="1138"/>
      <c r="BN229" s="1138"/>
      <c r="BO229" s="1138"/>
      <c r="BP229" s="1138"/>
      <c r="BQ229" s="1138"/>
      <c r="BR229" s="1138"/>
      <c r="BS229" s="1138"/>
      <c r="BT229" s="1138"/>
      <c r="BU229" s="1138"/>
      <c r="BV229" s="1138"/>
      <c r="BW229" s="1138"/>
      <c r="BX229" s="1138"/>
      <c r="BY229" s="1138"/>
      <c r="BZ229" s="1138"/>
      <c r="CA229" s="1138"/>
      <c r="CB229" s="1138"/>
      <c r="CC229" s="1138"/>
      <c r="CD229" s="1138"/>
      <c r="CE229" s="1138"/>
      <c r="CF229" s="1138"/>
      <c r="CG229" s="1138"/>
      <c r="CH229" s="1138"/>
      <c r="CI229" s="1138"/>
      <c r="CJ229" s="1138"/>
      <c r="CK229" s="1138"/>
      <c r="CL229" s="1138"/>
      <c r="CM229" s="1138"/>
      <c r="CN229" s="1138"/>
      <c r="CO229" s="1138"/>
      <c r="CP229" s="1138"/>
      <c r="CQ229" s="1138"/>
      <c r="CR229" s="1138"/>
      <c r="CS229" s="1138"/>
      <c r="CT229" s="1138"/>
      <c r="CU229" s="1138"/>
      <c r="CV229" s="1138"/>
      <c r="CW229" s="1138"/>
      <c r="CX229" s="1138"/>
      <c r="CY229" s="1138"/>
      <c r="CZ229" s="1138"/>
      <c r="DA229" s="1138"/>
      <c r="DB229" s="1138"/>
      <c r="DC229" s="1138"/>
      <c r="DD229" s="1138"/>
      <c r="DE229" s="1138"/>
      <c r="DF229" s="1138"/>
      <c r="DG229" s="1138"/>
      <c r="DH229" s="1138"/>
      <c r="DI229" s="1138"/>
      <c r="DJ229" s="1138"/>
      <c r="DK229" s="1138"/>
      <c r="DL229" s="1138"/>
      <c r="DM229" s="1138"/>
      <c r="DN229" s="1138"/>
      <c r="DO229" s="1138"/>
      <c r="DP229" s="1138"/>
      <c r="DQ229" s="1138"/>
      <c r="DR229" s="1138"/>
      <c r="DS229" s="1138"/>
      <c r="DT229" s="1138"/>
      <c r="DU229" s="1138"/>
      <c r="DV229" s="1138"/>
      <c r="DW229" s="1138"/>
      <c r="DX229" s="1138"/>
      <c r="DY229" s="1138"/>
      <c r="DZ229" s="1138"/>
      <c r="EA229" s="1138"/>
      <c r="EB229" s="1138"/>
      <c r="EC229" s="1138"/>
      <c r="ED229" s="1138"/>
      <c r="EE229" s="1138"/>
      <c r="EF229" s="1138"/>
      <c r="EG229" s="1138"/>
      <c r="EH229" s="1138"/>
      <c r="EI229" s="1138"/>
      <c r="EJ229" s="1138"/>
      <c r="EK229" s="1138"/>
      <c r="EL229" s="1138"/>
      <c r="EM229" s="1138"/>
      <c r="EN229" s="1138"/>
      <c r="EO229" s="1138"/>
      <c r="EP229" s="1138"/>
      <c r="EQ229" s="1138"/>
      <c r="ER229" s="1138"/>
      <c r="ES229" s="1138"/>
      <c r="ET229" s="1138"/>
      <c r="EU229" s="1138"/>
      <c r="EV229" s="1138"/>
      <c r="EW229" s="1138"/>
      <c r="EX229" s="1138"/>
      <c r="EY229" s="1138"/>
      <c r="EZ229" s="1138"/>
      <c r="FA229" s="1138"/>
      <c r="FB229" s="1138"/>
      <c r="FC229" s="1138"/>
      <c r="FD229" s="1138"/>
      <c r="FE229" s="1138"/>
      <c r="FF229" s="1138"/>
      <c r="FG229" s="1138"/>
      <c r="FH229" s="1138"/>
      <c r="FI229" s="1138"/>
      <c r="FJ229" s="1138"/>
      <c r="FK229" s="1138"/>
      <c r="FL229" s="1138"/>
      <c r="FM229" s="1138"/>
      <c r="FN229" s="1138"/>
      <c r="FO229" s="1138"/>
      <c r="FP229" s="1138"/>
      <c r="FQ229" s="1138"/>
      <c r="FR229" s="1138"/>
      <c r="FS229" s="1138"/>
      <c r="FT229" s="1138"/>
      <c r="FU229" s="1138"/>
      <c r="FV229" s="1138"/>
      <c r="FW229" s="1138"/>
      <c r="FX229" s="1138"/>
      <c r="FY229" s="1138"/>
      <c r="FZ229" s="1138"/>
      <c r="GA229" s="1138"/>
      <c r="GB229" s="1138"/>
      <c r="GC229" s="1138"/>
      <c r="GD229" s="1138"/>
      <c r="GE229" s="1138"/>
      <c r="GF229" s="1138"/>
      <c r="GG229" s="1138"/>
      <c r="GH229" s="1138"/>
      <c r="GI229" s="1138"/>
      <c r="GJ229" s="1138"/>
      <c r="GK229" s="1138"/>
      <c r="GL229" s="1138"/>
      <c r="GM229" s="1138"/>
      <c r="GN229" s="1138"/>
      <c r="GO229" s="1138"/>
      <c r="GP229" s="1138"/>
      <c r="GQ229" s="1138"/>
      <c r="GR229" s="1138"/>
      <c r="GS229" s="1138"/>
      <c r="GT229" s="1138"/>
      <c r="GU229" s="1138"/>
      <c r="GV229" s="1138"/>
      <c r="GW229" s="1138"/>
      <c r="GX229" s="1138"/>
      <c r="GY229" s="1138"/>
      <c r="GZ229" s="1138"/>
      <c r="HA229" s="1138"/>
      <c r="HB229" s="1138"/>
      <c r="HC229" s="1138"/>
      <c r="HD229" s="1138"/>
      <c r="HE229" s="1138"/>
      <c r="HF229" s="1138"/>
      <c r="HG229" s="1138"/>
      <c r="HH229" s="1138"/>
      <c r="HI229" s="1138"/>
      <c r="HJ229" s="1138"/>
      <c r="HK229" s="1138"/>
      <c r="HL229" s="1138"/>
      <c r="HM229" s="1138"/>
      <c r="HN229" s="1138"/>
      <c r="HO229" s="1138"/>
      <c r="HP229" s="1138"/>
      <c r="HQ229" s="1138"/>
      <c r="HR229" s="1138"/>
      <c r="HS229" s="1138"/>
      <c r="HT229" s="1138"/>
      <c r="HU229" s="1138"/>
      <c r="HV229" s="1138"/>
      <c r="HW229" s="1138"/>
      <c r="HX229" s="1138"/>
      <c r="HY229" s="1138"/>
      <c r="HZ229" s="1138"/>
      <c r="IA229" s="1138"/>
      <c r="IB229" s="1138"/>
      <c r="IC229" s="1138"/>
      <c r="ID229" s="1138"/>
      <c r="IE229" s="1138"/>
      <c r="IF229" s="1138"/>
      <c r="IG229" s="1138"/>
      <c r="IH229" s="1138"/>
      <c r="II229" s="1138"/>
      <c r="IJ229" s="1138"/>
      <c r="IK229" s="1138"/>
      <c r="IL229" s="1138"/>
      <c r="IM229" s="1138"/>
      <c r="IN229" s="1138"/>
      <c r="IO229" s="1138"/>
      <c r="IP229" s="1138"/>
      <c r="IQ229" s="1138"/>
      <c r="IR229" s="1138"/>
      <c r="IS229" s="1138"/>
      <c r="IT229" s="1138"/>
      <c r="IU229" s="1138"/>
      <c r="IV229" s="1138"/>
    </row>
    <row r="230" spans="1:256">
      <c r="A230" s="1138"/>
      <c r="B230" s="1585"/>
      <c r="C230" s="1587"/>
      <c r="D230" s="1493"/>
      <c r="E230" s="1138"/>
      <c r="F230" s="1138"/>
      <c r="G230" s="1138"/>
      <c r="H230" s="1138"/>
      <c r="I230" s="1138"/>
      <c r="J230" s="1138"/>
      <c r="K230" s="1138"/>
      <c r="L230" s="1138"/>
      <c r="M230" s="1138"/>
      <c r="N230" s="1138"/>
      <c r="O230" s="1138"/>
      <c r="P230" s="1138"/>
      <c r="Q230" s="1138"/>
      <c r="R230" s="1138"/>
      <c r="S230" s="1138"/>
      <c r="T230" s="1138"/>
      <c r="U230" s="1138"/>
      <c r="V230" s="1138"/>
      <c r="W230" s="1138"/>
      <c r="X230" s="1138"/>
      <c r="Y230" s="1138"/>
      <c r="Z230" s="1138"/>
      <c r="AA230" s="1138"/>
      <c r="AB230" s="1138"/>
      <c r="AC230" s="1138"/>
      <c r="AD230" s="1138"/>
      <c r="AE230" s="1138"/>
      <c r="AF230" s="1138"/>
      <c r="AG230" s="1138"/>
      <c r="AH230" s="1138"/>
      <c r="AI230" s="1138"/>
      <c r="AJ230" s="1138"/>
      <c r="AK230" s="1138"/>
      <c r="AL230" s="1138"/>
      <c r="AM230" s="1138"/>
      <c r="AN230" s="1138"/>
      <c r="AO230" s="1138"/>
      <c r="AP230" s="1138"/>
      <c r="AQ230" s="1138"/>
      <c r="AR230" s="1138"/>
      <c r="AS230" s="1138"/>
      <c r="AT230" s="1138"/>
      <c r="AU230" s="1138"/>
      <c r="AV230" s="1138"/>
      <c r="AW230" s="1138"/>
      <c r="AX230" s="1138"/>
      <c r="AY230" s="1138"/>
      <c r="AZ230" s="1138"/>
      <c r="BA230" s="1138"/>
      <c r="BB230" s="1138"/>
      <c r="BC230" s="1138"/>
      <c r="BD230" s="1138"/>
      <c r="BE230" s="1138"/>
      <c r="BF230" s="1138"/>
      <c r="BG230" s="1138"/>
      <c r="BH230" s="1138"/>
      <c r="BI230" s="1138"/>
      <c r="BJ230" s="1138"/>
      <c r="BK230" s="1138"/>
      <c r="BL230" s="1138"/>
      <c r="BM230" s="1138"/>
      <c r="BN230" s="1138"/>
      <c r="BO230" s="1138"/>
      <c r="BP230" s="1138"/>
      <c r="BQ230" s="1138"/>
      <c r="BR230" s="1138"/>
      <c r="BS230" s="1138"/>
      <c r="BT230" s="1138"/>
      <c r="BU230" s="1138"/>
      <c r="BV230" s="1138"/>
      <c r="BW230" s="1138"/>
      <c r="BX230" s="1138"/>
      <c r="BY230" s="1138"/>
      <c r="BZ230" s="1138"/>
      <c r="CA230" s="1138"/>
      <c r="CB230" s="1138"/>
      <c r="CC230" s="1138"/>
      <c r="CD230" s="1138"/>
      <c r="CE230" s="1138"/>
      <c r="CF230" s="1138"/>
      <c r="CG230" s="1138"/>
      <c r="CH230" s="1138"/>
      <c r="CI230" s="1138"/>
      <c r="CJ230" s="1138"/>
      <c r="CK230" s="1138"/>
      <c r="CL230" s="1138"/>
      <c r="CM230" s="1138"/>
      <c r="CN230" s="1138"/>
      <c r="CO230" s="1138"/>
      <c r="CP230" s="1138"/>
      <c r="CQ230" s="1138"/>
      <c r="CR230" s="1138"/>
      <c r="CS230" s="1138"/>
      <c r="CT230" s="1138"/>
      <c r="CU230" s="1138"/>
      <c r="CV230" s="1138"/>
      <c r="CW230" s="1138"/>
      <c r="CX230" s="1138"/>
      <c r="CY230" s="1138"/>
      <c r="CZ230" s="1138"/>
      <c r="DA230" s="1138"/>
      <c r="DB230" s="1138"/>
      <c r="DC230" s="1138"/>
      <c r="DD230" s="1138"/>
      <c r="DE230" s="1138"/>
      <c r="DF230" s="1138"/>
      <c r="DG230" s="1138"/>
      <c r="DH230" s="1138"/>
      <c r="DI230" s="1138"/>
      <c r="DJ230" s="1138"/>
      <c r="DK230" s="1138"/>
      <c r="DL230" s="1138"/>
      <c r="DM230" s="1138"/>
      <c r="DN230" s="1138"/>
      <c r="DO230" s="1138"/>
      <c r="DP230" s="1138"/>
      <c r="DQ230" s="1138"/>
      <c r="DR230" s="1138"/>
      <c r="DS230" s="1138"/>
      <c r="DT230" s="1138"/>
      <c r="DU230" s="1138"/>
      <c r="DV230" s="1138"/>
      <c r="DW230" s="1138"/>
      <c r="DX230" s="1138"/>
      <c r="DY230" s="1138"/>
      <c r="DZ230" s="1138"/>
      <c r="EA230" s="1138"/>
      <c r="EB230" s="1138"/>
      <c r="EC230" s="1138"/>
      <c r="ED230" s="1138"/>
      <c r="EE230" s="1138"/>
      <c r="EF230" s="1138"/>
      <c r="EG230" s="1138"/>
      <c r="EH230" s="1138"/>
      <c r="EI230" s="1138"/>
      <c r="EJ230" s="1138"/>
      <c r="EK230" s="1138"/>
      <c r="EL230" s="1138"/>
      <c r="EM230" s="1138"/>
      <c r="EN230" s="1138"/>
      <c r="EO230" s="1138"/>
      <c r="EP230" s="1138"/>
      <c r="EQ230" s="1138"/>
      <c r="ER230" s="1138"/>
      <c r="ES230" s="1138"/>
      <c r="ET230" s="1138"/>
      <c r="EU230" s="1138"/>
      <c r="EV230" s="1138"/>
      <c r="EW230" s="1138"/>
      <c r="EX230" s="1138"/>
      <c r="EY230" s="1138"/>
      <c r="EZ230" s="1138"/>
      <c r="FA230" s="1138"/>
      <c r="FB230" s="1138"/>
      <c r="FC230" s="1138"/>
      <c r="FD230" s="1138"/>
      <c r="FE230" s="1138"/>
      <c r="FF230" s="1138"/>
      <c r="FG230" s="1138"/>
      <c r="FH230" s="1138"/>
      <c r="FI230" s="1138"/>
      <c r="FJ230" s="1138"/>
      <c r="FK230" s="1138"/>
      <c r="FL230" s="1138"/>
      <c r="FM230" s="1138"/>
      <c r="FN230" s="1138"/>
      <c r="FO230" s="1138"/>
      <c r="FP230" s="1138"/>
      <c r="FQ230" s="1138"/>
      <c r="FR230" s="1138"/>
      <c r="FS230" s="1138"/>
      <c r="FT230" s="1138"/>
      <c r="FU230" s="1138"/>
      <c r="FV230" s="1138"/>
      <c r="FW230" s="1138"/>
      <c r="FX230" s="1138"/>
      <c r="FY230" s="1138"/>
      <c r="FZ230" s="1138"/>
      <c r="GA230" s="1138"/>
      <c r="GB230" s="1138"/>
      <c r="GC230" s="1138"/>
      <c r="GD230" s="1138"/>
      <c r="GE230" s="1138"/>
      <c r="GF230" s="1138"/>
      <c r="GG230" s="1138"/>
      <c r="GH230" s="1138"/>
      <c r="GI230" s="1138"/>
      <c r="GJ230" s="1138"/>
      <c r="GK230" s="1138"/>
      <c r="GL230" s="1138"/>
      <c r="GM230" s="1138"/>
      <c r="GN230" s="1138"/>
      <c r="GO230" s="1138"/>
      <c r="GP230" s="1138"/>
      <c r="GQ230" s="1138"/>
      <c r="GR230" s="1138"/>
      <c r="GS230" s="1138"/>
      <c r="GT230" s="1138"/>
      <c r="GU230" s="1138"/>
      <c r="GV230" s="1138"/>
      <c r="GW230" s="1138"/>
      <c r="GX230" s="1138"/>
      <c r="GY230" s="1138"/>
      <c r="GZ230" s="1138"/>
      <c r="HA230" s="1138"/>
      <c r="HB230" s="1138"/>
      <c r="HC230" s="1138"/>
      <c r="HD230" s="1138"/>
      <c r="HE230" s="1138"/>
      <c r="HF230" s="1138"/>
      <c r="HG230" s="1138"/>
      <c r="HH230" s="1138"/>
      <c r="HI230" s="1138"/>
      <c r="HJ230" s="1138"/>
      <c r="HK230" s="1138"/>
      <c r="HL230" s="1138"/>
      <c r="HM230" s="1138"/>
      <c r="HN230" s="1138"/>
      <c r="HO230" s="1138"/>
      <c r="HP230" s="1138"/>
      <c r="HQ230" s="1138"/>
      <c r="HR230" s="1138"/>
      <c r="HS230" s="1138"/>
      <c r="HT230" s="1138"/>
      <c r="HU230" s="1138"/>
      <c r="HV230" s="1138"/>
      <c r="HW230" s="1138"/>
      <c r="HX230" s="1138"/>
      <c r="HY230" s="1138"/>
      <c r="HZ230" s="1138"/>
      <c r="IA230" s="1138"/>
      <c r="IB230" s="1138"/>
      <c r="IC230" s="1138"/>
      <c r="ID230" s="1138"/>
      <c r="IE230" s="1138"/>
      <c r="IF230" s="1138"/>
      <c r="IG230" s="1138"/>
      <c r="IH230" s="1138"/>
      <c r="II230" s="1138"/>
      <c r="IJ230" s="1138"/>
      <c r="IK230" s="1138"/>
      <c r="IL230" s="1138"/>
      <c r="IM230" s="1138"/>
      <c r="IN230" s="1138"/>
      <c r="IO230" s="1138"/>
      <c r="IP230" s="1138"/>
      <c r="IQ230" s="1138"/>
      <c r="IR230" s="1138"/>
      <c r="IS230" s="1138"/>
      <c r="IT230" s="1138"/>
      <c r="IU230" s="1138"/>
      <c r="IV230" s="1138"/>
    </row>
    <row r="231" spans="1:256" ht="15.75">
      <c r="A231" s="1465" t="s">
        <v>352</v>
      </c>
      <c r="B231" s="1588" t="s">
        <v>803</v>
      </c>
      <c r="C231" s="1587">
        <f>SUM(C217:C229)</f>
        <v>4548118001</v>
      </c>
      <c r="D231" s="1493"/>
      <c r="E231" s="1138"/>
      <c r="F231" s="1138"/>
      <c r="G231" s="1138"/>
      <c r="H231" s="1138"/>
      <c r="I231" s="1138"/>
      <c r="J231" s="1138"/>
      <c r="K231" s="1138"/>
      <c r="L231" s="1138"/>
      <c r="M231" s="1138"/>
      <c r="N231" s="1138"/>
      <c r="O231" s="1138"/>
      <c r="P231" s="1138"/>
      <c r="Q231" s="1138"/>
      <c r="R231" s="1138"/>
      <c r="S231" s="1138"/>
      <c r="T231" s="1138"/>
      <c r="U231" s="1138"/>
      <c r="V231" s="1138"/>
      <c r="W231" s="1138"/>
      <c r="X231" s="1138"/>
      <c r="Y231" s="1138"/>
      <c r="Z231" s="1138"/>
      <c r="AA231" s="1138"/>
      <c r="AB231" s="1138"/>
      <c r="AC231" s="1138"/>
      <c r="AD231" s="1138"/>
      <c r="AE231" s="1138"/>
      <c r="AF231" s="1138"/>
      <c r="AG231" s="1138"/>
      <c r="AH231" s="1138"/>
      <c r="AI231" s="1138"/>
      <c r="AJ231" s="1138"/>
      <c r="AK231" s="1138"/>
      <c r="AL231" s="1138"/>
      <c r="AM231" s="1138"/>
      <c r="AN231" s="1138"/>
      <c r="AO231" s="1138"/>
      <c r="AP231" s="1138"/>
      <c r="AQ231" s="1138"/>
      <c r="AR231" s="1138"/>
      <c r="AS231" s="1138"/>
      <c r="AT231" s="1138"/>
      <c r="AU231" s="1138"/>
      <c r="AV231" s="1138"/>
      <c r="AW231" s="1138"/>
      <c r="AX231" s="1138"/>
      <c r="AY231" s="1138"/>
      <c r="AZ231" s="1138"/>
      <c r="BA231" s="1138"/>
      <c r="BB231" s="1138"/>
      <c r="BC231" s="1138"/>
      <c r="BD231" s="1138"/>
      <c r="BE231" s="1138"/>
      <c r="BF231" s="1138"/>
      <c r="BG231" s="1138"/>
      <c r="BH231" s="1138"/>
      <c r="BI231" s="1138"/>
      <c r="BJ231" s="1138"/>
      <c r="BK231" s="1138"/>
      <c r="BL231" s="1138"/>
      <c r="BM231" s="1138"/>
      <c r="BN231" s="1138"/>
      <c r="BO231" s="1138"/>
      <c r="BP231" s="1138"/>
      <c r="BQ231" s="1138"/>
      <c r="BR231" s="1138"/>
      <c r="BS231" s="1138"/>
      <c r="BT231" s="1138"/>
      <c r="BU231" s="1138"/>
      <c r="BV231" s="1138"/>
      <c r="BW231" s="1138"/>
      <c r="BX231" s="1138"/>
      <c r="BY231" s="1138"/>
      <c r="BZ231" s="1138"/>
      <c r="CA231" s="1138"/>
      <c r="CB231" s="1138"/>
      <c r="CC231" s="1138"/>
      <c r="CD231" s="1138"/>
      <c r="CE231" s="1138"/>
      <c r="CF231" s="1138"/>
      <c r="CG231" s="1138"/>
      <c r="CH231" s="1138"/>
      <c r="CI231" s="1138"/>
      <c r="CJ231" s="1138"/>
      <c r="CK231" s="1138"/>
      <c r="CL231" s="1138"/>
      <c r="CM231" s="1138"/>
      <c r="CN231" s="1138"/>
      <c r="CO231" s="1138"/>
      <c r="CP231" s="1138"/>
      <c r="CQ231" s="1138"/>
      <c r="CR231" s="1138"/>
      <c r="CS231" s="1138"/>
      <c r="CT231" s="1138"/>
      <c r="CU231" s="1138"/>
      <c r="CV231" s="1138"/>
      <c r="CW231" s="1138"/>
      <c r="CX231" s="1138"/>
      <c r="CY231" s="1138"/>
      <c r="CZ231" s="1138"/>
      <c r="DA231" s="1138"/>
      <c r="DB231" s="1138"/>
      <c r="DC231" s="1138"/>
      <c r="DD231" s="1138"/>
      <c r="DE231" s="1138"/>
      <c r="DF231" s="1138"/>
      <c r="DG231" s="1138"/>
      <c r="DH231" s="1138"/>
      <c r="DI231" s="1138"/>
      <c r="DJ231" s="1138"/>
      <c r="DK231" s="1138"/>
      <c r="DL231" s="1138"/>
      <c r="DM231" s="1138"/>
      <c r="DN231" s="1138"/>
      <c r="DO231" s="1138"/>
      <c r="DP231" s="1138"/>
      <c r="DQ231" s="1138"/>
      <c r="DR231" s="1138"/>
      <c r="DS231" s="1138"/>
      <c r="DT231" s="1138"/>
      <c r="DU231" s="1138"/>
      <c r="DV231" s="1138"/>
      <c r="DW231" s="1138"/>
      <c r="DX231" s="1138"/>
      <c r="DY231" s="1138"/>
      <c r="DZ231" s="1138"/>
      <c r="EA231" s="1138"/>
      <c r="EB231" s="1138"/>
      <c r="EC231" s="1138"/>
      <c r="ED231" s="1138"/>
      <c r="EE231" s="1138"/>
      <c r="EF231" s="1138"/>
      <c r="EG231" s="1138"/>
      <c r="EH231" s="1138"/>
      <c r="EI231" s="1138"/>
      <c r="EJ231" s="1138"/>
      <c r="EK231" s="1138"/>
      <c r="EL231" s="1138"/>
      <c r="EM231" s="1138"/>
      <c r="EN231" s="1138"/>
      <c r="EO231" s="1138"/>
      <c r="EP231" s="1138"/>
      <c r="EQ231" s="1138"/>
      <c r="ER231" s="1138"/>
      <c r="ES231" s="1138"/>
      <c r="ET231" s="1138"/>
      <c r="EU231" s="1138"/>
      <c r="EV231" s="1138"/>
      <c r="EW231" s="1138"/>
      <c r="EX231" s="1138"/>
      <c r="EY231" s="1138"/>
      <c r="EZ231" s="1138"/>
      <c r="FA231" s="1138"/>
      <c r="FB231" s="1138"/>
      <c r="FC231" s="1138"/>
      <c r="FD231" s="1138"/>
      <c r="FE231" s="1138"/>
      <c r="FF231" s="1138"/>
      <c r="FG231" s="1138"/>
      <c r="FH231" s="1138"/>
      <c r="FI231" s="1138"/>
      <c r="FJ231" s="1138"/>
      <c r="FK231" s="1138"/>
      <c r="FL231" s="1138"/>
      <c r="FM231" s="1138"/>
      <c r="FN231" s="1138"/>
      <c r="FO231" s="1138"/>
      <c r="FP231" s="1138"/>
      <c r="FQ231" s="1138"/>
      <c r="FR231" s="1138"/>
      <c r="FS231" s="1138"/>
      <c r="FT231" s="1138"/>
      <c r="FU231" s="1138"/>
      <c r="FV231" s="1138"/>
      <c r="FW231" s="1138"/>
      <c r="FX231" s="1138"/>
      <c r="FY231" s="1138"/>
      <c r="FZ231" s="1138"/>
      <c r="GA231" s="1138"/>
      <c r="GB231" s="1138"/>
      <c r="GC231" s="1138"/>
      <c r="GD231" s="1138"/>
      <c r="GE231" s="1138"/>
      <c r="GF231" s="1138"/>
      <c r="GG231" s="1138"/>
      <c r="GH231" s="1138"/>
      <c r="GI231" s="1138"/>
      <c r="GJ231" s="1138"/>
      <c r="GK231" s="1138"/>
      <c r="GL231" s="1138"/>
      <c r="GM231" s="1138"/>
      <c r="GN231" s="1138"/>
      <c r="GO231" s="1138"/>
      <c r="GP231" s="1138"/>
      <c r="GQ231" s="1138"/>
      <c r="GR231" s="1138"/>
      <c r="GS231" s="1138"/>
      <c r="GT231" s="1138"/>
      <c r="GU231" s="1138"/>
      <c r="GV231" s="1138"/>
      <c r="GW231" s="1138"/>
      <c r="GX231" s="1138"/>
      <c r="GY231" s="1138"/>
      <c r="GZ231" s="1138"/>
      <c r="HA231" s="1138"/>
      <c r="HB231" s="1138"/>
      <c r="HC231" s="1138"/>
      <c r="HD231" s="1138"/>
      <c r="HE231" s="1138"/>
      <c r="HF231" s="1138"/>
      <c r="HG231" s="1138"/>
      <c r="HH231" s="1138"/>
      <c r="HI231" s="1138"/>
      <c r="HJ231" s="1138"/>
      <c r="HK231" s="1138"/>
      <c r="HL231" s="1138"/>
      <c r="HM231" s="1138"/>
      <c r="HN231" s="1138"/>
      <c r="HO231" s="1138"/>
      <c r="HP231" s="1138"/>
      <c r="HQ231" s="1138"/>
      <c r="HR231" s="1138"/>
      <c r="HS231" s="1138"/>
      <c r="HT231" s="1138"/>
      <c r="HU231" s="1138"/>
      <c r="HV231" s="1138"/>
      <c r="HW231" s="1138"/>
      <c r="HX231" s="1138"/>
      <c r="HY231" s="1138"/>
      <c r="HZ231" s="1138"/>
      <c r="IA231" s="1138"/>
      <c r="IB231" s="1138"/>
      <c r="IC231" s="1138"/>
      <c r="ID231" s="1138"/>
      <c r="IE231" s="1138"/>
      <c r="IF231" s="1138"/>
      <c r="IG231" s="1138"/>
      <c r="IH231" s="1138"/>
      <c r="II231" s="1138"/>
      <c r="IJ231" s="1138"/>
      <c r="IK231" s="1138"/>
      <c r="IL231" s="1138"/>
      <c r="IM231" s="1138"/>
      <c r="IN231" s="1138"/>
      <c r="IO231" s="1138"/>
      <c r="IP231" s="1138"/>
      <c r="IQ231" s="1138"/>
      <c r="IR231" s="1138"/>
      <c r="IS231" s="1138"/>
      <c r="IT231" s="1138"/>
      <c r="IU231" s="1138"/>
      <c r="IV231" s="1138"/>
    </row>
    <row r="232" spans="1:256" ht="15.75">
      <c r="A232" s="1138"/>
      <c r="B232" s="1589"/>
      <c r="C232" s="1587"/>
      <c r="D232" s="1493"/>
      <c r="E232" s="1138"/>
      <c r="F232" s="1138"/>
      <c r="G232" s="1138"/>
      <c r="H232" s="1138"/>
      <c r="I232" s="1138"/>
      <c r="J232" s="1138"/>
      <c r="K232" s="1138"/>
      <c r="L232" s="1138"/>
      <c r="M232" s="1138"/>
      <c r="N232" s="1138"/>
      <c r="O232" s="1138"/>
      <c r="P232" s="1138"/>
      <c r="Q232" s="1138"/>
      <c r="R232" s="1138"/>
      <c r="S232" s="1138"/>
      <c r="T232" s="1138"/>
      <c r="U232" s="1138"/>
      <c r="V232" s="1138"/>
      <c r="W232" s="1138"/>
      <c r="X232" s="1138"/>
      <c r="Y232" s="1138"/>
      <c r="Z232" s="1138"/>
      <c r="AA232" s="1138"/>
      <c r="AB232" s="1138"/>
      <c r="AC232" s="1138"/>
      <c r="AD232" s="1138"/>
      <c r="AE232" s="1138"/>
      <c r="AF232" s="1138"/>
      <c r="AG232" s="1138"/>
      <c r="AH232" s="1138"/>
      <c r="AI232" s="1138"/>
      <c r="AJ232" s="1138"/>
      <c r="AK232" s="1138"/>
      <c r="AL232" s="1138"/>
      <c r="AM232" s="1138"/>
      <c r="AN232" s="1138"/>
      <c r="AO232" s="1138"/>
      <c r="AP232" s="1138"/>
      <c r="AQ232" s="1138"/>
      <c r="AR232" s="1138"/>
      <c r="AS232" s="1138"/>
      <c r="AT232" s="1138"/>
      <c r="AU232" s="1138"/>
      <c r="AV232" s="1138"/>
      <c r="AW232" s="1138"/>
      <c r="AX232" s="1138"/>
      <c r="AY232" s="1138"/>
      <c r="AZ232" s="1138"/>
      <c r="BA232" s="1138"/>
      <c r="BB232" s="1138"/>
      <c r="BC232" s="1138"/>
      <c r="BD232" s="1138"/>
      <c r="BE232" s="1138"/>
      <c r="BF232" s="1138"/>
      <c r="BG232" s="1138"/>
      <c r="BH232" s="1138"/>
      <c r="BI232" s="1138"/>
      <c r="BJ232" s="1138"/>
      <c r="BK232" s="1138"/>
      <c r="BL232" s="1138"/>
      <c r="BM232" s="1138"/>
      <c r="BN232" s="1138"/>
      <c r="BO232" s="1138"/>
      <c r="BP232" s="1138"/>
      <c r="BQ232" s="1138"/>
      <c r="BR232" s="1138"/>
      <c r="BS232" s="1138"/>
      <c r="BT232" s="1138"/>
      <c r="BU232" s="1138"/>
      <c r="BV232" s="1138"/>
      <c r="BW232" s="1138"/>
      <c r="BX232" s="1138"/>
      <c r="BY232" s="1138"/>
      <c r="BZ232" s="1138"/>
      <c r="CA232" s="1138"/>
      <c r="CB232" s="1138"/>
      <c r="CC232" s="1138"/>
      <c r="CD232" s="1138"/>
      <c r="CE232" s="1138"/>
      <c r="CF232" s="1138"/>
      <c r="CG232" s="1138"/>
      <c r="CH232" s="1138"/>
      <c r="CI232" s="1138"/>
      <c r="CJ232" s="1138"/>
      <c r="CK232" s="1138"/>
      <c r="CL232" s="1138"/>
      <c r="CM232" s="1138"/>
      <c r="CN232" s="1138"/>
      <c r="CO232" s="1138"/>
      <c r="CP232" s="1138"/>
      <c r="CQ232" s="1138"/>
      <c r="CR232" s="1138"/>
      <c r="CS232" s="1138"/>
      <c r="CT232" s="1138"/>
      <c r="CU232" s="1138"/>
      <c r="CV232" s="1138"/>
      <c r="CW232" s="1138"/>
      <c r="CX232" s="1138"/>
      <c r="CY232" s="1138"/>
      <c r="CZ232" s="1138"/>
      <c r="DA232" s="1138"/>
      <c r="DB232" s="1138"/>
      <c r="DC232" s="1138"/>
      <c r="DD232" s="1138"/>
      <c r="DE232" s="1138"/>
      <c r="DF232" s="1138"/>
      <c r="DG232" s="1138"/>
      <c r="DH232" s="1138"/>
      <c r="DI232" s="1138"/>
      <c r="DJ232" s="1138"/>
      <c r="DK232" s="1138"/>
      <c r="DL232" s="1138"/>
      <c r="DM232" s="1138"/>
      <c r="DN232" s="1138"/>
      <c r="DO232" s="1138"/>
      <c r="DP232" s="1138"/>
      <c r="DQ232" s="1138"/>
      <c r="DR232" s="1138"/>
      <c r="DS232" s="1138"/>
      <c r="DT232" s="1138"/>
      <c r="DU232" s="1138"/>
      <c r="DV232" s="1138"/>
      <c r="DW232" s="1138"/>
      <c r="DX232" s="1138"/>
      <c r="DY232" s="1138"/>
      <c r="DZ232" s="1138"/>
      <c r="EA232" s="1138"/>
      <c r="EB232" s="1138"/>
      <c r="EC232" s="1138"/>
      <c r="ED232" s="1138"/>
      <c r="EE232" s="1138"/>
      <c r="EF232" s="1138"/>
      <c r="EG232" s="1138"/>
      <c r="EH232" s="1138"/>
      <c r="EI232" s="1138"/>
      <c r="EJ232" s="1138"/>
      <c r="EK232" s="1138"/>
      <c r="EL232" s="1138"/>
      <c r="EM232" s="1138"/>
      <c r="EN232" s="1138"/>
      <c r="EO232" s="1138"/>
      <c r="EP232" s="1138"/>
      <c r="EQ232" s="1138"/>
      <c r="ER232" s="1138"/>
      <c r="ES232" s="1138"/>
      <c r="ET232" s="1138"/>
      <c r="EU232" s="1138"/>
      <c r="EV232" s="1138"/>
      <c r="EW232" s="1138"/>
      <c r="EX232" s="1138"/>
      <c r="EY232" s="1138"/>
      <c r="EZ232" s="1138"/>
      <c r="FA232" s="1138"/>
      <c r="FB232" s="1138"/>
      <c r="FC232" s="1138"/>
      <c r="FD232" s="1138"/>
      <c r="FE232" s="1138"/>
      <c r="FF232" s="1138"/>
      <c r="FG232" s="1138"/>
      <c r="FH232" s="1138"/>
      <c r="FI232" s="1138"/>
      <c r="FJ232" s="1138"/>
      <c r="FK232" s="1138"/>
      <c r="FL232" s="1138"/>
      <c r="FM232" s="1138"/>
      <c r="FN232" s="1138"/>
      <c r="FO232" s="1138"/>
      <c r="FP232" s="1138"/>
      <c r="FQ232" s="1138"/>
      <c r="FR232" s="1138"/>
      <c r="FS232" s="1138"/>
      <c r="FT232" s="1138"/>
      <c r="FU232" s="1138"/>
      <c r="FV232" s="1138"/>
      <c r="FW232" s="1138"/>
      <c r="FX232" s="1138"/>
      <c r="FY232" s="1138"/>
      <c r="FZ232" s="1138"/>
      <c r="GA232" s="1138"/>
      <c r="GB232" s="1138"/>
      <c r="GC232" s="1138"/>
      <c r="GD232" s="1138"/>
      <c r="GE232" s="1138"/>
      <c r="GF232" s="1138"/>
      <c r="GG232" s="1138"/>
      <c r="GH232" s="1138"/>
      <c r="GI232" s="1138"/>
      <c r="GJ232" s="1138"/>
      <c r="GK232" s="1138"/>
      <c r="GL232" s="1138"/>
      <c r="GM232" s="1138"/>
      <c r="GN232" s="1138"/>
      <c r="GO232" s="1138"/>
      <c r="GP232" s="1138"/>
      <c r="GQ232" s="1138"/>
      <c r="GR232" s="1138"/>
      <c r="GS232" s="1138"/>
      <c r="GT232" s="1138"/>
      <c r="GU232" s="1138"/>
      <c r="GV232" s="1138"/>
      <c r="GW232" s="1138"/>
      <c r="GX232" s="1138"/>
      <c r="GY232" s="1138"/>
      <c r="GZ232" s="1138"/>
      <c r="HA232" s="1138"/>
      <c r="HB232" s="1138"/>
      <c r="HC232" s="1138"/>
      <c r="HD232" s="1138"/>
      <c r="HE232" s="1138"/>
      <c r="HF232" s="1138"/>
      <c r="HG232" s="1138"/>
      <c r="HH232" s="1138"/>
      <c r="HI232" s="1138"/>
      <c r="HJ232" s="1138"/>
      <c r="HK232" s="1138"/>
      <c r="HL232" s="1138"/>
      <c r="HM232" s="1138"/>
      <c r="HN232" s="1138"/>
      <c r="HO232" s="1138"/>
      <c r="HP232" s="1138"/>
      <c r="HQ232" s="1138"/>
      <c r="HR232" s="1138"/>
      <c r="HS232" s="1138"/>
      <c r="HT232" s="1138"/>
      <c r="HU232" s="1138"/>
      <c r="HV232" s="1138"/>
      <c r="HW232" s="1138"/>
      <c r="HX232" s="1138"/>
      <c r="HY232" s="1138"/>
      <c r="HZ232" s="1138"/>
      <c r="IA232" s="1138"/>
      <c r="IB232" s="1138"/>
      <c r="IC232" s="1138"/>
      <c r="ID232" s="1138"/>
      <c r="IE232" s="1138"/>
      <c r="IF232" s="1138"/>
      <c r="IG232" s="1138"/>
      <c r="IH232" s="1138"/>
      <c r="II232" s="1138"/>
      <c r="IJ232" s="1138"/>
      <c r="IK232" s="1138"/>
      <c r="IL232" s="1138"/>
      <c r="IM232" s="1138"/>
      <c r="IN232" s="1138"/>
      <c r="IO232" s="1138"/>
      <c r="IP232" s="1138"/>
      <c r="IQ232" s="1138"/>
      <c r="IR232" s="1138"/>
      <c r="IS232" s="1138"/>
      <c r="IT232" s="1138"/>
      <c r="IU232" s="1138"/>
      <c r="IV232" s="1138"/>
    </row>
    <row r="233" spans="1:256">
      <c r="A233" s="1138" t="s">
        <v>353</v>
      </c>
      <c r="B233" s="1585" t="s">
        <v>3059</v>
      </c>
      <c r="C233" s="1587">
        <f>'95'!D46</f>
        <v>0</v>
      </c>
      <c r="D233" s="1493"/>
      <c r="E233" s="1138"/>
      <c r="F233" s="1138"/>
      <c r="G233" s="1138"/>
      <c r="H233" s="1138"/>
      <c r="I233" s="1138"/>
      <c r="J233" s="1138"/>
      <c r="K233" s="1138"/>
      <c r="L233" s="1138"/>
      <c r="M233" s="1138"/>
      <c r="N233" s="1138"/>
      <c r="O233" s="1138"/>
      <c r="P233" s="1138"/>
      <c r="Q233" s="1138"/>
      <c r="R233" s="1138"/>
      <c r="S233" s="1138"/>
      <c r="T233" s="1138"/>
      <c r="U233" s="1138"/>
      <c r="V233" s="1138"/>
      <c r="W233" s="1138"/>
      <c r="X233" s="1138"/>
      <c r="Y233" s="1138"/>
      <c r="Z233" s="1138"/>
      <c r="AA233" s="1138"/>
      <c r="AB233" s="1138"/>
      <c r="AC233" s="1138"/>
      <c r="AD233" s="1138"/>
      <c r="AE233" s="1138"/>
      <c r="AF233" s="1138"/>
      <c r="AG233" s="1138"/>
      <c r="AH233" s="1138"/>
      <c r="AI233" s="1138"/>
      <c r="AJ233" s="1138"/>
      <c r="AK233" s="1138"/>
      <c r="AL233" s="1138"/>
      <c r="AM233" s="1138"/>
      <c r="AN233" s="1138"/>
      <c r="AO233" s="1138"/>
      <c r="AP233" s="1138"/>
      <c r="AQ233" s="1138"/>
      <c r="AR233" s="1138"/>
      <c r="AS233" s="1138"/>
      <c r="AT233" s="1138"/>
      <c r="AU233" s="1138"/>
      <c r="AV233" s="1138"/>
      <c r="AW233" s="1138"/>
      <c r="AX233" s="1138"/>
      <c r="AY233" s="1138"/>
      <c r="AZ233" s="1138"/>
      <c r="BA233" s="1138"/>
      <c r="BB233" s="1138"/>
      <c r="BC233" s="1138"/>
      <c r="BD233" s="1138"/>
      <c r="BE233" s="1138"/>
      <c r="BF233" s="1138"/>
      <c r="BG233" s="1138"/>
      <c r="BH233" s="1138"/>
      <c r="BI233" s="1138"/>
      <c r="BJ233" s="1138"/>
      <c r="BK233" s="1138"/>
      <c r="BL233" s="1138"/>
      <c r="BM233" s="1138"/>
      <c r="BN233" s="1138"/>
      <c r="BO233" s="1138"/>
      <c r="BP233" s="1138"/>
      <c r="BQ233" s="1138"/>
      <c r="BR233" s="1138"/>
      <c r="BS233" s="1138"/>
      <c r="BT233" s="1138"/>
      <c r="BU233" s="1138"/>
      <c r="BV233" s="1138"/>
      <c r="BW233" s="1138"/>
      <c r="BX233" s="1138"/>
      <c r="BY233" s="1138"/>
      <c r="BZ233" s="1138"/>
      <c r="CA233" s="1138"/>
      <c r="CB233" s="1138"/>
      <c r="CC233" s="1138"/>
      <c r="CD233" s="1138"/>
      <c r="CE233" s="1138"/>
      <c r="CF233" s="1138"/>
      <c r="CG233" s="1138"/>
      <c r="CH233" s="1138"/>
      <c r="CI233" s="1138"/>
      <c r="CJ233" s="1138"/>
      <c r="CK233" s="1138"/>
      <c r="CL233" s="1138"/>
      <c r="CM233" s="1138"/>
      <c r="CN233" s="1138"/>
      <c r="CO233" s="1138"/>
      <c r="CP233" s="1138"/>
      <c r="CQ233" s="1138"/>
      <c r="CR233" s="1138"/>
      <c r="CS233" s="1138"/>
      <c r="CT233" s="1138"/>
      <c r="CU233" s="1138"/>
      <c r="CV233" s="1138"/>
      <c r="CW233" s="1138"/>
      <c r="CX233" s="1138"/>
      <c r="CY233" s="1138"/>
      <c r="CZ233" s="1138"/>
      <c r="DA233" s="1138"/>
      <c r="DB233" s="1138"/>
      <c r="DC233" s="1138"/>
      <c r="DD233" s="1138"/>
      <c r="DE233" s="1138"/>
      <c r="DF233" s="1138"/>
      <c r="DG233" s="1138"/>
      <c r="DH233" s="1138"/>
      <c r="DI233" s="1138"/>
      <c r="DJ233" s="1138"/>
      <c r="DK233" s="1138"/>
      <c r="DL233" s="1138"/>
      <c r="DM233" s="1138"/>
      <c r="DN233" s="1138"/>
      <c r="DO233" s="1138"/>
      <c r="DP233" s="1138"/>
      <c r="DQ233" s="1138"/>
      <c r="DR233" s="1138"/>
      <c r="DS233" s="1138"/>
      <c r="DT233" s="1138"/>
      <c r="DU233" s="1138"/>
      <c r="DV233" s="1138"/>
      <c r="DW233" s="1138"/>
      <c r="DX233" s="1138"/>
      <c r="DY233" s="1138"/>
      <c r="DZ233" s="1138"/>
      <c r="EA233" s="1138"/>
      <c r="EB233" s="1138"/>
      <c r="EC233" s="1138"/>
      <c r="ED233" s="1138"/>
      <c r="EE233" s="1138"/>
      <c r="EF233" s="1138"/>
      <c r="EG233" s="1138"/>
      <c r="EH233" s="1138"/>
      <c r="EI233" s="1138"/>
      <c r="EJ233" s="1138"/>
      <c r="EK233" s="1138"/>
      <c r="EL233" s="1138"/>
      <c r="EM233" s="1138"/>
      <c r="EN233" s="1138"/>
      <c r="EO233" s="1138"/>
      <c r="EP233" s="1138"/>
      <c r="EQ233" s="1138"/>
      <c r="ER233" s="1138"/>
      <c r="ES233" s="1138"/>
      <c r="ET233" s="1138"/>
      <c r="EU233" s="1138"/>
      <c r="EV233" s="1138"/>
      <c r="EW233" s="1138"/>
      <c r="EX233" s="1138"/>
      <c r="EY233" s="1138"/>
      <c r="EZ233" s="1138"/>
      <c r="FA233" s="1138"/>
      <c r="FB233" s="1138"/>
      <c r="FC233" s="1138"/>
      <c r="FD233" s="1138"/>
      <c r="FE233" s="1138"/>
      <c r="FF233" s="1138"/>
      <c r="FG233" s="1138"/>
      <c r="FH233" s="1138"/>
      <c r="FI233" s="1138"/>
      <c r="FJ233" s="1138"/>
      <c r="FK233" s="1138"/>
      <c r="FL233" s="1138"/>
      <c r="FM233" s="1138"/>
      <c r="FN233" s="1138"/>
      <c r="FO233" s="1138"/>
      <c r="FP233" s="1138"/>
      <c r="FQ233" s="1138"/>
      <c r="FR233" s="1138"/>
      <c r="FS233" s="1138"/>
      <c r="FT233" s="1138"/>
      <c r="FU233" s="1138"/>
      <c r="FV233" s="1138"/>
      <c r="FW233" s="1138"/>
      <c r="FX233" s="1138"/>
      <c r="FY233" s="1138"/>
      <c r="FZ233" s="1138"/>
      <c r="GA233" s="1138"/>
      <c r="GB233" s="1138"/>
      <c r="GC233" s="1138"/>
      <c r="GD233" s="1138"/>
      <c r="GE233" s="1138"/>
      <c r="GF233" s="1138"/>
      <c r="GG233" s="1138"/>
      <c r="GH233" s="1138"/>
      <c r="GI233" s="1138"/>
      <c r="GJ233" s="1138"/>
      <c r="GK233" s="1138"/>
      <c r="GL233" s="1138"/>
      <c r="GM233" s="1138"/>
      <c r="GN233" s="1138"/>
      <c r="GO233" s="1138"/>
      <c r="GP233" s="1138"/>
      <c r="GQ233" s="1138"/>
      <c r="GR233" s="1138"/>
      <c r="GS233" s="1138"/>
      <c r="GT233" s="1138"/>
      <c r="GU233" s="1138"/>
      <c r="GV233" s="1138"/>
      <c r="GW233" s="1138"/>
      <c r="GX233" s="1138"/>
      <c r="GY233" s="1138"/>
      <c r="GZ233" s="1138"/>
      <c r="HA233" s="1138"/>
      <c r="HB233" s="1138"/>
      <c r="HC233" s="1138"/>
      <c r="HD233" s="1138"/>
      <c r="HE233" s="1138"/>
      <c r="HF233" s="1138"/>
      <c r="HG233" s="1138"/>
      <c r="HH233" s="1138"/>
      <c r="HI233" s="1138"/>
      <c r="HJ233" s="1138"/>
      <c r="HK233" s="1138"/>
      <c r="HL233" s="1138"/>
      <c r="HM233" s="1138"/>
      <c r="HN233" s="1138"/>
      <c r="HO233" s="1138"/>
      <c r="HP233" s="1138"/>
      <c r="HQ233" s="1138"/>
      <c r="HR233" s="1138"/>
      <c r="HS233" s="1138"/>
      <c r="HT233" s="1138"/>
      <c r="HU233" s="1138"/>
      <c r="HV233" s="1138"/>
      <c r="HW233" s="1138"/>
      <c r="HX233" s="1138"/>
      <c r="HY233" s="1138"/>
      <c r="HZ233" s="1138"/>
      <c r="IA233" s="1138"/>
      <c r="IB233" s="1138"/>
      <c r="IC233" s="1138"/>
      <c r="ID233" s="1138"/>
      <c r="IE233" s="1138"/>
      <c r="IF233" s="1138"/>
      <c r="IG233" s="1138"/>
      <c r="IH233" s="1138"/>
      <c r="II233" s="1138"/>
      <c r="IJ233" s="1138"/>
      <c r="IK233" s="1138"/>
      <c r="IL233" s="1138"/>
      <c r="IM233" s="1138"/>
      <c r="IN233" s="1138"/>
      <c r="IO233" s="1138"/>
      <c r="IP233" s="1138"/>
      <c r="IQ233" s="1138"/>
      <c r="IR233" s="1138"/>
      <c r="IS233" s="1138"/>
      <c r="IT233" s="1138"/>
      <c r="IU233" s="1138"/>
      <c r="IV233" s="1138"/>
    </row>
    <row r="234" spans="1:256">
      <c r="A234" s="1138" t="s">
        <v>835</v>
      </c>
      <c r="B234" s="1585" t="s">
        <v>3060</v>
      </c>
      <c r="C234" s="1587">
        <f>'95'!D48</f>
        <v>0</v>
      </c>
      <c r="D234" s="1493"/>
      <c r="E234" s="1138"/>
      <c r="F234" s="1138"/>
      <c r="G234" s="1138"/>
      <c r="H234" s="1138"/>
      <c r="I234" s="1138"/>
      <c r="J234" s="1138"/>
      <c r="K234" s="1138"/>
      <c r="L234" s="1138"/>
      <c r="M234" s="1138"/>
      <c r="N234" s="1138"/>
      <c r="O234" s="1138"/>
      <c r="P234" s="1138"/>
      <c r="Q234" s="1138"/>
      <c r="R234" s="1138"/>
      <c r="S234" s="1138"/>
      <c r="T234" s="1138"/>
      <c r="U234" s="1138"/>
      <c r="V234" s="1138"/>
      <c r="W234" s="1138"/>
      <c r="X234" s="1138"/>
      <c r="Y234" s="1138"/>
      <c r="Z234" s="1138"/>
      <c r="AA234" s="1138"/>
      <c r="AB234" s="1138"/>
      <c r="AC234" s="1138"/>
      <c r="AD234" s="1138"/>
      <c r="AE234" s="1138"/>
      <c r="AF234" s="1138"/>
      <c r="AG234" s="1138"/>
      <c r="AH234" s="1138"/>
      <c r="AI234" s="1138"/>
      <c r="AJ234" s="1138"/>
      <c r="AK234" s="1138"/>
      <c r="AL234" s="1138"/>
      <c r="AM234" s="1138"/>
      <c r="AN234" s="1138"/>
      <c r="AO234" s="1138"/>
      <c r="AP234" s="1138"/>
      <c r="AQ234" s="1138"/>
      <c r="AR234" s="1138"/>
      <c r="AS234" s="1138"/>
      <c r="AT234" s="1138"/>
      <c r="AU234" s="1138"/>
      <c r="AV234" s="1138"/>
      <c r="AW234" s="1138"/>
      <c r="AX234" s="1138"/>
      <c r="AY234" s="1138"/>
      <c r="AZ234" s="1138"/>
      <c r="BA234" s="1138"/>
      <c r="BB234" s="1138"/>
      <c r="BC234" s="1138"/>
      <c r="BD234" s="1138"/>
      <c r="BE234" s="1138"/>
      <c r="BF234" s="1138"/>
      <c r="BG234" s="1138"/>
      <c r="BH234" s="1138"/>
      <c r="BI234" s="1138"/>
      <c r="BJ234" s="1138"/>
      <c r="BK234" s="1138"/>
      <c r="BL234" s="1138"/>
      <c r="BM234" s="1138"/>
      <c r="BN234" s="1138"/>
      <c r="BO234" s="1138"/>
      <c r="BP234" s="1138"/>
      <c r="BQ234" s="1138"/>
      <c r="BR234" s="1138"/>
      <c r="BS234" s="1138"/>
      <c r="BT234" s="1138"/>
      <c r="BU234" s="1138"/>
      <c r="BV234" s="1138"/>
      <c r="BW234" s="1138"/>
      <c r="BX234" s="1138"/>
      <c r="BY234" s="1138"/>
      <c r="BZ234" s="1138"/>
      <c r="CA234" s="1138"/>
      <c r="CB234" s="1138"/>
      <c r="CC234" s="1138"/>
      <c r="CD234" s="1138"/>
      <c r="CE234" s="1138"/>
      <c r="CF234" s="1138"/>
      <c r="CG234" s="1138"/>
      <c r="CH234" s="1138"/>
      <c r="CI234" s="1138"/>
      <c r="CJ234" s="1138"/>
      <c r="CK234" s="1138"/>
      <c r="CL234" s="1138"/>
      <c r="CM234" s="1138"/>
      <c r="CN234" s="1138"/>
      <c r="CO234" s="1138"/>
      <c r="CP234" s="1138"/>
      <c r="CQ234" s="1138"/>
      <c r="CR234" s="1138"/>
      <c r="CS234" s="1138"/>
      <c r="CT234" s="1138"/>
      <c r="CU234" s="1138"/>
      <c r="CV234" s="1138"/>
      <c r="CW234" s="1138"/>
      <c r="CX234" s="1138"/>
      <c r="CY234" s="1138"/>
      <c r="CZ234" s="1138"/>
      <c r="DA234" s="1138"/>
      <c r="DB234" s="1138"/>
      <c r="DC234" s="1138"/>
      <c r="DD234" s="1138"/>
      <c r="DE234" s="1138"/>
      <c r="DF234" s="1138"/>
      <c r="DG234" s="1138"/>
      <c r="DH234" s="1138"/>
      <c r="DI234" s="1138"/>
      <c r="DJ234" s="1138"/>
      <c r="DK234" s="1138"/>
      <c r="DL234" s="1138"/>
      <c r="DM234" s="1138"/>
      <c r="DN234" s="1138"/>
      <c r="DO234" s="1138"/>
      <c r="DP234" s="1138"/>
      <c r="DQ234" s="1138"/>
      <c r="DR234" s="1138"/>
      <c r="DS234" s="1138"/>
      <c r="DT234" s="1138"/>
      <c r="DU234" s="1138"/>
      <c r="DV234" s="1138"/>
      <c r="DW234" s="1138"/>
      <c r="DX234" s="1138"/>
      <c r="DY234" s="1138"/>
      <c r="DZ234" s="1138"/>
      <c r="EA234" s="1138"/>
      <c r="EB234" s="1138"/>
      <c r="EC234" s="1138"/>
      <c r="ED234" s="1138"/>
      <c r="EE234" s="1138"/>
      <c r="EF234" s="1138"/>
      <c r="EG234" s="1138"/>
      <c r="EH234" s="1138"/>
      <c r="EI234" s="1138"/>
      <c r="EJ234" s="1138"/>
      <c r="EK234" s="1138"/>
      <c r="EL234" s="1138"/>
      <c r="EM234" s="1138"/>
      <c r="EN234" s="1138"/>
      <c r="EO234" s="1138"/>
      <c r="EP234" s="1138"/>
      <c r="EQ234" s="1138"/>
      <c r="ER234" s="1138"/>
      <c r="ES234" s="1138"/>
      <c r="ET234" s="1138"/>
      <c r="EU234" s="1138"/>
      <c r="EV234" s="1138"/>
      <c r="EW234" s="1138"/>
      <c r="EX234" s="1138"/>
      <c r="EY234" s="1138"/>
      <c r="EZ234" s="1138"/>
      <c r="FA234" s="1138"/>
      <c r="FB234" s="1138"/>
      <c r="FC234" s="1138"/>
      <c r="FD234" s="1138"/>
      <c r="FE234" s="1138"/>
      <c r="FF234" s="1138"/>
      <c r="FG234" s="1138"/>
      <c r="FH234" s="1138"/>
      <c r="FI234" s="1138"/>
      <c r="FJ234" s="1138"/>
      <c r="FK234" s="1138"/>
      <c r="FL234" s="1138"/>
      <c r="FM234" s="1138"/>
      <c r="FN234" s="1138"/>
      <c r="FO234" s="1138"/>
      <c r="FP234" s="1138"/>
      <c r="FQ234" s="1138"/>
      <c r="FR234" s="1138"/>
      <c r="FS234" s="1138"/>
      <c r="FT234" s="1138"/>
      <c r="FU234" s="1138"/>
      <c r="FV234" s="1138"/>
      <c r="FW234" s="1138"/>
      <c r="FX234" s="1138"/>
      <c r="FY234" s="1138"/>
      <c r="FZ234" s="1138"/>
      <c r="GA234" s="1138"/>
      <c r="GB234" s="1138"/>
      <c r="GC234" s="1138"/>
      <c r="GD234" s="1138"/>
      <c r="GE234" s="1138"/>
      <c r="GF234" s="1138"/>
      <c r="GG234" s="1138"/>
      <c r="GH234" s="1138"/>
      <c r="GI234" s="1138"/>
      <c r="GJ234" s="1138"/>
      <c r="GK234" s="1138"/>
      <c r="GL234" s="1138"/>
      <c r="GM234" s="1138"/>
      <c r="GN234" s="1138"/>
      <c r="GO234" s="1138"/>
      <c r="GP234" s="1138"/>
      <c r="GQ234" s="1138"/>
      <c r="GR234" s="1138"/>
      <c r="GS234" s="1138"/>
      <c r="GT234" s="1138"/>
      <c r="GU234" s="1138"/>
      <c r="GV234" s="1138"/>
      <c r="GW234" s="1138"/>
      <c r="GX234" s="1138"/>
      <c r="GY234" s="1138"/>
      <c r="GZ234" s="1138"/>
      <c r="HA234" s="1138"/>
      <c r="HB234" s="1138"/>
      <c r="HC234" s="1138"/>
      <c r="HD234" s="1138"/>
      <c r="HE234" s="1138"/>
      <c r="HF234" s="1138"/>
      <c r="HG234" s="1138"/>
      <c r="HH234" s="1138"/>
      <c r="HI234" s="1138"/>
      <c r="HJ234" s="1138"/>
      <c r="HK234" s="1138"/>
      <c r="HL234" s="1138"/>
      <c r="HM234" s="1138"/>
      <c r="HN234" s="1138"/>
      <c r="HO234" s="1138"/>
      <c r="HP234" s="1138"/>
      <c r="HQ234" s="1138"/>
      <c r="HR234" s="1138"/>
      <c r="HS234" s="1138"/>
      <c r="HT234" s="1138"/>
      <c r="HU234" s="1138"/>
      <c r="HV234" s="1138"/>
      <c r="HW234" s="1138"/>
      <c r="HX234" s="1138"/>
      <c r="HY234" s="1138"/>
      <c r="HZ234" s="1138"/>
      <c r="IA234" s="1138"/>
      <c r="IB234" s="1138"/>
      <c r="IC234" s="1138"/>
      <c r="ID234" s="1138"/>
      <c r="IE234" s="1138"/>
      <c r="IF234" s="1138"/>
      <c r="IG234" s="1138"/>
      <c r="IH234" s="1138"/>
      <c r="II234" s="1138"/>
      <c r="IJ234" s="1138"/>
      <c r="IK234" s="1138"/>
      <c r="IL234" s="1138"/>
      <c r="IM234" s="1138"/>
      <c r="IN234" s="1138"/>
      <c r="IO234" s="1138"/>
      <c r="IP234" s="1138"/>
      <c r="IQ234" s="1138"/>
      <c r="IR234" s="1138"/>
      <c r="IS234" s="1138"/>
      <c r="IT234" s="1138"/>
      <c r="IU234" s="1138"/>
      <c r="IV234" s="1138"/>
    </row>
    <row r="235" spans="1:256">
      <c r="A235" s="1138" t="s">
        <v>840</v>
      </c>
      <c r="B235" s="1585" t="s">
        <v>3061</v>
      </c>
      <c r="C235" s="1587">
        <f>'95'!D52</f>
        <v>0</v>
      </c>
      <c r="D235" s="1493"/>
      <c r="E235" s="1138"/>
      <c r="F235" s="1138"/>
      <c r="G235" s="1138"/>
      <c r="H235" s="1138"/>
      <c r="I235" s="1138"/>
      <c r="J235" s="1138"/>
      <c r="K235" s="1138"/>
      <c r="L235" s="1138"/>
      <c r="M235" s="1138"/>
      <c r="N235" s="1138"/>
      <c r="O235" s="1138"/>
      <c r="P235" s="1138"/>
      <c r="Q235" s="1138"/>
      <c r="R235" s="1138"/>
      <c r="S235" s="1138"/>
      <c r="T235" s="1138"/>
      <c r="U235" s="1138"/>
      <c r="V235" s="1138"/>
      <c r="W235" s="1138"/>
      <c r="X235" s="1138"/>
      <c r="Y235" s="1138"/>
      <c r="Z235" s="1138"/>
      <c r="AA235" s="1138"/>
      <c r="AB235" s="1138"/>
      <c r="AC235" s="1138"/>
      <c r="AD235" s="1138"/>
      <c r="AE235" s="1138"/>
      <c r="AF235" s="1138"/>
      <c r="AG235" s="1138"/>
      <c r="AH235" s="1138"/>
      <c r="AI235" s="1138"/>
      <c r="AJ235" s="1138"/>
      <c r="AK235" s="1138"/>
      <c r="AL235" s="1138"/>
      <c r="AM235" s="1138"/>
      <c r="AN235" s="1138"/>
      <c r="AO235" s="1138"/>
      <c r="AP235" s="1138"/>
      <c r="AQ235" s="1138"/>
      <c r="AR235" s="1138"/>
      <c r="AS235" s="1138"/>
      <c r="AT235" s="1138"/>
      <c r="AU235" s="1138"/>
      <c r="AV235" s="1138"/>
      <c r="AW235" s="1138"/>
      <c r="AX235" s="1138"/>
      <c r="AY235" s="1138"/>
      <c r="AZ235" s="1138"/>
      <c r="BA235" s="1138"/>
      <c r="BB235" s="1138"/>
      <c r="BC235" s="1138"/>
      <c r="BD235" s="1138"/>
      <c r="BE235" s="1138"/>
      <c r="BF235" s="1138"/>
      <c r="BG235" s="1138"/>
      <c r="BH235" s="1138"/>
      <c r="BI235" s="1138"/>
      <c r="BJ235" s="1138"/>
      <c r="BK235" s="1138"/>
      <c r="BL235" s="1138"/>
      <c r="BM235" s="1138"/>
      <c r="BN235" s="1138"/>
      <c r="BO235" s="1138"/>
      <c r="BP235" s="1138"/>
      <c r="BQ235" s="1138"/>
      <c r="BR235" s="1138"/>
      <c r="BS235" s="1138"/>
      <c r="BT235" s="1138"/>
      <c r="BU235" s="1138"/>
      <c r="BV235" s="1138"/>
      <c r="BW235" s="1138"/>
      <c r="BX235" s="1138"/>
      <c r="BY235" s="1138"/>
      <c r="BZ235" s="1138"/>
      <c r="CA235" s="1138"/>
      <c r="CB235" s="1138"/>
      <c r="CC235" s="1138"/>
      <c r="CD235" s="1138"/>
      <c r="CE235" s="1138"/>
      <c r="CF235" s="1138"/>
      <c r="CG235" s="1138"/>
      <c r="CH235" s="1138"/>
      <c r="CI235" s="1138"/>
      <c r="CJ235" s="1138"/>
      <c r="CK235" s="1138"/>
      <c r="CL235" s="1138"/>
      <c r="CM235" s="1138"/>
      <c r="CN235" s="1138"/>
      <c r="CO235" s="1138"/>
      <c r="CP235" s="1138"/>
      <c r="CQ235" s="1138"/>
      <c r="CR235" s="1138"/>
      <c r="CS235" s="1138"/>
      <c r="CT235" s="1138"/>
      <c r="CU235" s="1138"/>
      <c r="CV235" s="1138"/>
      <c r="CW235" s="1138"/>
      <c r="CX235" s="1138"/>
      <c r="CY235" s="1138"/>
      <c r="CZ235" s="1138"/>
      <c r="DA235" s="1138"/>
      <c r="DB235" s="1138"/>
      <c r="DC235" s="1138"/>
      <c r="DD235" s="1138"/>
      <c r="DE235" s="1138"/>
      <c r="DF235" s="1138"/>
      <c r="DG235" s="1138"/>
      <c r="DH235" s="1138"/>
      <c r="DI235" s="1138"/>
      <c r="DJ235" s="1138"/>
      <c r="DK235" s="1138"/>
      <c r="DL235" s="1138"/>
      <c r="DM235" s="1138"/>
      <c r="DN235" s="1138"/>
      <c r="DO235" s="1138"/>
      <c r="DP235" s="1138"/>
      <c r="DQ235" s="1138"/>
      <c r="DR235" s="1138"/>
      <c r="DS235" s="1138"/>
      <c r="DT235" s="1138"/>
      <c r="DU235" s="1138"/>
      <c r="DV235" s="1138"/>
      <c r="DW235" s="1138"/>
      <c r="DX235" s="1138"/>
      <c r="DY235" s="1138"/>
      <c r="DZ235" s="1138"/>
      <c r="EA235" s="1138"/>
      <c r="EB235" s="1138"/>
      <c r="EC235" s="1138"/>
      <c r="ED235" s="1138"/>
      <c r="EE235" s="1138"/>
      <c r="EF235" s="1138"/>
      <c r="EG235" s="1138"/>
      <c r="EH235" s="1138"/>
      <c r="EI235" s="1138"/>
      <c r="EJ235" s="1138"/>
      <c r="EK235" s="1138"/>
      <c r="EL235" s="1138"/>
      <c r="EM235" s="1138"/>
      <c r="EN235" s="1138"/>
      <c r="EO235" s="1138"/>
      <c r="EP235" s="1138"/>
      <c r="EQ235" s="1138"/>
      <c r="ER235" s="1138"/>
      <c r="ES235" s="1138"/>
      <c r="ET235" s="1138"/>
      <c r="EU235" s="1138"/>
      <c r="EV235" s="1138"/>
      <c r="EW235" s="1138"/>
      <c r="EX235" s="1138"/>
      <c r="EY235" s="1138"/>
      <c r="EZ235" s="1138"/>
      <c r="FA235" s="1138"/>
      <c r="FB235" s="1138"/>
      <c r="FC235" s="1138"/>
      <c r="FD235" s="1138"/>
      <c r="FE235" s="1138"/>
      <c r="FF235" s="1138"/>
      <c r="FG235" s="1138"/>
      <c r="FH235" s="1138"/>
      <c r="FI235" s="1138"/>
      <c r="FJ235" s="1138"/>
      <c r="FK235" s="1138"/>
      <c r="FL235" s="1138"/>
      <c r="FM235" s="1138"/>
      <c r="FN235" s="1138"/>
      <c r="FO235" s="1138"/>
      <c r="FP235" s="1138"/>
      <c r="FQ235" s="1138"/>
      <c r="FR235" s="1138"/>
      <c r="FS235" s="1138"/>
      <c r="FT235" s="1138"/>
      <c r="FU235" s="1138"/>
      <c r="FV235" s="1138"/>
      <c r="FW235" s="1138"/>
      <c r="FX235" s="1138"/>
      <c r="FY235" s="1138"/>
      <c r="FZ235" s="1138"/>
      <c r="GA235" s="1138"/>
      <c r="GB235" s="1138"/>
      <c r="GC235" s="1138"/>
      <c r="GD235" s="1138"/>
      <c r="GE235" s="1138"/>
      <c r="GF235" s="1138"/>
      <c r="GG235" s="1138"/>
      <c r="GH235" s="1138"/>
      <c r="GI235" s="1138"/>
      <c r="GJ235" s="1138"/>
      <c r="GK235" s="1138"/>
      <c r="GL235" s="1138"/>
      <c r="GM235" s="1138"/>
      <c r="GN235" s="1138"/>
      <c r="GO235" s="1138"/>
      <c r="GP235" s="1138"/>
      <c r="GQ235" s="1138"/>
      <c r="GR235" s="1138"/>
      <c r="GS235" s="1138"/>
      <c r="GT235" s="1138"/>
      <c r="GU235" s="1138"/>
      <c r="GV235" s="1138"/>
      <c r="GW235" s="1138"/>
      <c r="GX235" s="1138"/>
      <c r="GY235" s="1138"/>
      <c r="GZ235" s="1138"/>
      <c r="HA235" s="1138"/>
      <c r="HB235" s="1138"/>
      <c r="HC235" s="1138"/>
      <c r="HD235" s="1138"/>
      <c r="HE235" s="1138"/>
      <c r="HF235" s="1138"/>
      <c r="HG235" s="1138"/>
      <c r="HH235" s="1138"/>
      <c r="HI235" s="1138"/>
      <c r="HJ235" s="1138"/>
      <c r="HK235" s="1138"/>
      <c r="HL235" s="1138"/>
      <c r="HM235" s="1138"/>
      <c r="HN235" s="1138"/>
      <c r="HO235" s="1138"/>
      <c r="HP235" s="1138"/>
      <c r="HQ235" s="1138"/>
      <c r="HR235" s="1138"/>
      <c r="HS235" s="1138"/>
      <c r="HT235" s="1138"/>
      <c r="HU235" s="1138"/>
      <c r="HV235" s="1138"/>
      <c r="HW235" s="1138"/>
      <c r="HX235" s="1138"/>
      <c r="HY235" s="1138"/>
      <c r="HZ235" s="1138"/>
      <c r="IA235" s="1138"/>
      <c r="IB235" s="1138"/>
      <c r="IC235" s="1138"/>
      <c r="ID235" s="1138"/>
      <c r="IE235" s="1138"/>
      <c r="IF235" s="1138"/>
      <c r="IG235" s="1138"/>
      <c r="IH235" s="1138"/>
      <c r="II235" s="1138"/>
      <c r="IJ235" s="1138"/>
      <c r="IK235" s="1138"/>
      <c r="IL235" s="1138"/>
      <c r="IM235" s="1138"/>
      <c r="IN235" s="1138"/>
      <c r="IO235" s="1138"/>
      <c r="IP235" s="1138"/>
      <c r="IQ235" s="1138"/>
      <c r="IR235" s="1138"/>
      <c r="IS235" s="1138"/>
      <c r="IT235" s="1138"/>
      <c r="IU235" s="1138"/>
      <c r="IV235" s="1138"/>
    </row>
    <row r="236" spans="1:256">
      <c r="A236" s="1138" t="s">
        <v>2576</v>
      </c>
      <c r="B236" s="1585" t="s">
        <v>3062</v>
      </c>
      <c r="C236" s="1587">
        <f>'95'!D55</f>
        <v>693199822</v>
      </c>
      <c r="D236" s="1493"/>
      <c r="E236" s="1138"/>
      <c r="F236" s="1138"/>
      <c r="G236" s="1138"/>
      <c r="H236" s="1138"/>
      <c r="I236" s="1138"/>
      <c r="J236" s="1138"/>
      <c r="K236" s="1138"/>
      <c r="L236" s="1138"/>
      <c r="M236" s="1138"/>
      <c r="N236" s="1138"/>
      <c r="O236" s="1138"/>
      <c r="P236" s="1138"/>
      <c r="Q236" s="1138"/>
      <c r="R236" s="1138"/>
      <c r="S236" s="1138"/>
      <c r="T236" s="1138"/>
      <c r="U236" s="1138"/>
      <c r="V236" s="1138"/>
      <c r="W236" s="1138"/>
      <c r="X236" s="1138"/>
      <c r="Y236" s="1138"/>
      <c r="Z236" s="1138"/>
      <c r="AA236" s="1138"/>
      <c r="AB236" s="1138"/>
      <c r="AC236" s="1138"/>
      <c r="AD236" s="1138"/>
      <c r="AE236" s="1138"/>
      <c r="AF236" s="1138"/>
      <c r="AG236" s="1138"/>
      <c r="AH236" s="1138"/>
      <c r="AI236" s="1138"/>
      <c r="AJ236" s="1138"/>
      <c r="AK236" s="1138"/>
      <c r="AL236" s="1138"/>
      <c r="AM236" s="1138"/>
      <c r="AN236" s="1138"/>
      <c r="AO236" s="1138"/>
      <c r="AP236" s="1138"/>
      <c r="AQ236" s="1138"/>
      <c r="AR236" s="1138"/>
      <c r="AS236" s="1138"/>
      <c r="AT236" s="1138"/>
      <c r="AU236" s="1138"/>
      <c r="AV236" s="1138"/>
      <c r="AW236" s="1138"/>
      <c r="AX236" s="1138"/>
      <c r="AY236" s="1138"/>
      <c r="AZ236" s="1138"/>
      <c r="BA236" s="1138"/>
      <c r="BB236" s="1138"/>
      <c r="BC236" s="1138"/>
      <c r="BD236" s="1138"/>
      <c r="BE236" s="1138"/>
      <c r="BF236" s="1138"/>
      <c r="BG236" s="1138"/>
      <c r="BH236" s="1138"/>
      <c r="BI236" s="1138"/>
      <c r="BJ236" s="1138"/>
      <c r="BK236" s="1138"/>
      <c r="BL236" s="1138"/>
      <c r="BM236" s="1138"/>
      <c r="BN236" s="1138"/>
      <c r="BO236" s="1138"/>
      <c r="BP236" s="1138"/>
      <c r="BQ236" s="1138"/>
      <c r="BR236" s="1138"/>
      <c r="BS236" s="1138"/>
      <c r="BT236" s="1138"/>
      <c r="BU236" s="1138"/>
      <c r="BV236" s="1138"/>
      <c r="BW236" s="1138"/>
      <c r="BX236" s="1138"/>
      <c r="BY236" s="1138"/>
      <c r="BZ236" s="1138"/>
      <c r="CA236" s="1138"/>
      <c r="CB236" s="1138"/>
      <c r="CC236" s="1138"/>
      <c r="CD236" s="1138"/>
      <c r="CE236" s="1138"/>
      <c r="CF236" s="1138"/>
      <c r="CG236" s="1138"/>
      <c r="CH236" s="1138"/>
      <c r="CI236" s="1138"/>
      <c r="CJ236" s="1138"/>
      <c r="CK236" s="1138"/>
      <c r="CL236" s="1138"/>
      <c r="CM236" s="1138"/>
      <c r="CN236" s="1138"/>
      <c r="CO236" s="1138"/>
      <c r="CP236" s="1138"/>
      <c r="CQ236" s="1138"/>
      <c r="CR236" s="1138"/>
      <c r="CS236" s="1138"/>
      <c r="CT236" s="1138"/>
      <c r="CU236" s="1138"/>
      <c r="CV236" s="1138"/>
      <c r="CW236" s="1138"/>
      <c r="CX236" s="1138"/>
      <c r="CY236" s="1138"/>
      <c r="CZ236" s="1138"/>
      <c r="DA236" s="1138"/>
      <c r="DB236" s="1138"/>
      <c r="DC236" s="1138"/>
      <c r="DD236" s="1138"/>
      <c r="DE236" s="1138"/>
      <c r="DF236" s="1138"/>
      <c r="DG236" s="1138"/>
      <c r="DH236" s="1138"/>
      <c r="DI236" s="1138"/>
      <c r="DJ236" s="1138"/>
      <c r="DK236" s="1138"/>
      <c r="DL236" s="1138"/>
      <c r="DM236" s="1138"/>
      <c r="DN236" s="1138"/>
      <c r="DO236" s="1138"/>
      <c r="DP236" s="1138"/>
      <c r="DQ236" s="1138"/>
      <c r="DR236" s="1138"/>
      <c r="DS236" s="1138"/>
      <c r="DT236" s="1138"/>
      <c r="DU236" s="1138"/>
      <c r="DV236" s="1138"/>
      <c r="DW236" s="1138"/>
      <c r="DX236" s="1138"/>
      <c r="DY236" s="1138"/>
      <c r="DZ236" s="1138"/>
      <c r="EA236" s="1138"/>
      <c r="EB236" s="1138"/>
      <c r="EC236" s="1138"/>
      <c r="ED236" s="1138"/>
      <c r="EE236" s="1138"/>
      <c r="EF236" s="1138"/>
      <c r="EG236" s="1138"/>
      <c r="EH236" s="1138"/>
      <c r="EI236" s="1138"/>
      <c r="EJ236" s="1138"/>
      <c r="EK236" s="1138"/>
      <c r="EL236" s="1138"/>
      <c r="EM236" s="1138"/>
      <c r="EN236" s="1138"/>
      <c r="EO236" s="1138"/>
      <c r="EP236" s="1138"/>
      <c r="EQ236" s="1138"/>
      <c r="ER236" s="1138"/>
      <c r="ES236" s="1138"/>
      <c r="ET236" s="1138"/>
      <c r="EU236" s="1138"/>
      <c r="EV236" s="1138"/>
      <c r="EW236" s="1138"/>
      <c r="EX236" s="1138"/>
      <c r="EY236" s="1138"/>
      <c r="EZ236" s="1138"/>
      <c r="FA236" s="1138"/>
      <c r="FB236" s="1138"/>
      <c r="FC236" s="1138"/>
      <c r="FD236" s="1138"/>
      <c r="FE236" s="1138"/>
      <c r="FF236" s="1138"/>
      <c r="FG236" s="1138"/>
      <c r="FH236" s="1138"/>
      <c r="FI236" s="1138"/>
      <c r="FJ236" s="1138"/>
      <c r="FK236" s="1138"/>
      <c r="FL236" s="1138"/>
      <c r="FM236" s="1138"/>
      <c r="FN236" s="1138"/>
      <c r="FO236" s="1138"/>
      <c r="FP236" s="1138"/>
      <c r="FQ236" s="1138"/>
      <c r="FR236" s="1138"/>
      <c r="FS236" s="1138"/>
      <c r="FT236" s="1138"/>
      <c r="FU236" s="1138"/>
      <c r="FV236" s="1138"/>
      <c r="FW236" s="1138"/>
      <c r="FX236" s="1138"/>
      <c r="FY236" s="1138"/>
      <c r="FZ236" s="1138"/>
      <c r="GA236" s="1138"/>
      <c r="GB236" s="1138"/>
      <c r="GC236" s="1138"/>
      <c r="GD236" s="1138"/>
      <c r="GE236" s="1138"/>
      <c r="GF236" s="1138"/>
      <c r="GG236" s="1138"/>
      <c r="GH236" s="1138"/>
      <c r="GI236" s="1138"/>
      <c r="GJ236" s="1138"/>
      <c r="GK236" s="1138"/>
      <c r="GL236" s="1138"/>
      <c r="GM236" s="1138"/>
      <c r="GN236" s="1138"/>
      <c r="GO236" s="1138"/>
      <c r="GP236" s="1138"/>
      <c r="GQ236" s="1138"/>
      <c r="GR236" s="1138"/>
      <c r="GS236" s="1138"/>
      <c r="GT236" s="1138"/>
      <c r="GU236" s="1138"/>
      <c r="GV236" s="1138"/>
      <c r="GW236" s="1138"/>
      <c r="GX236" s="1138"/>
      <c r="GY236" s="1138"/>
      <c r="GZ236" s="1138"/>
      <c r="HA236" s="1138"/>
      <c r="HB236" s="1138"/>
      <c r="HC236" s="1138"/>
      <c r="HD236" s="1138"/>
      <c r="HE236" s="1138"/>
      <c r="HF236" s="1138"/>
      <c r="HG236" s="1138"/>
      <c r="HH236" s="1138"/>
      <c r="HI236" s="1138"/>
      <c r="HJ236" s="1138"/>
      <c r="HK236" s="1138"/>
      <c r="HL236" s="1138"/>
      <c r="HM236" s="1138"/>
      <c r="HN236" s="1138"/>
      <c r="HO236" s="1138"/>
      <c r="HP236" s="1138"/>
      <c r="HQ236" s="1138"/>
      <c r="HR236" s="1138"/>
      <c r="HS236" s="1138"/>
      <c r="HT236" s="1138"/>
      <c r="HU236" s="1138"/>
      <c r="HV236" s="1138"/>
      <c r="HW236" s="1138"/>
      <c r="HX236" s="1138"/>
      <c r="HY236" s="1138"/>
      <c r="HZ236" s="1138"/>
      <c r="IA236" s="1138"/>
      <c r="IB236" s="1138"/>
      <c r="IC236" s="1138"/>
      <c r="ID236" s="1138"/>
      <c r="IE236" s="1138"/>
      <c r="IF236" s="1138"/>
      <c r="IG236" s="1138"/>
      <c r="IH236" s="1138"/>
      <c r="II236" s="1138"/>
      <c r="IJ236" s="1138"/>
      <c r="IK236" s="1138"/>
      <c r="IL236" s="1138"/>
      <c r="IM236" s="1138"/>
      <c r="IN236" s="1138"/>
      <c r="IO236" s="1138"/>
      <c r="IP236" s="1138"/>
      <c r="IQ236" s="1138"/>
      <c r="IR236" s="1138"/>
      <c r="IS236" s="1138"/>
      <c r="IT236" s="1138"/>
      <c r="IU236" s="1138"/>
      <c r="IV236" s="1138"/>
    </row>
    <row r="237" spans="1:256">
      <c r="A237" s="1138"/>
      <c r="B237" s="1585"/>
      <c r="C237" s="1587"/>
      <c r="D237" s="1493"/>
      <c r="E237" s="1138"/>
      <c r="F237" s="1138"/>
      <c r="G237" s="1138"/>
      <c r="H237" s="1138"/>
      <c r="I237" s="1138"/>
      <c r="J237" s="1138"/>
      <c r="K237" s="1138"/>
      <c r="L237" s="1138"/>
      <c r="M237" s="1138"/>
      <c r="N237" s="1138"/>
      <c r="O237" s="1138"/>
      <c r="P237" s="1138"/>
      <c r="Q237" s="1138"/>
      <c r="R237" s="1138"/>
      <c r="S237" s="1138"/>
      <c r="T237" s="1138"/>
      <c r="U237" s="1138"/>
      <c r="V237" s="1138"/>
      <c r="W237" s="1138"/>
      <c r="X237" s="1138"/>
      <c r="Y237" s="1138"/>
      <c r="Z237" s="1138"/>
      <c r="AA237" s="1138"/>
      <c r="AB237" s="1138"/>
      <c r="AC237" s="1138"/>
      <c r="AD237" s="1138"/>
      <c r="AE237" s="1138"/>
      <c r="AF237" s="1138"/>
      <c r="AG237" s="1138"/>
      <c r="AH237" s="1138"/>
      <c r="AI237" s="1138"/>
      <c r="AJ237" s="1138"/>
      <c r="AK237" s="1138"/>
      <c r="AL237" s="1138"/>
      <c r="AM237" s="1138"/>
      <c r="AN237" s="1138"/>
      <c r="AO237" s="1138"/>
      <c r="AP237" s="1138"/>
      <c r="AQ237" s="1138"/>
      <c r="AR237" s="1138"/>
      <c r="AS237" s="1138"/>
      <c r="AT237" s="1138"/>
      <c r="AU237" s="1138"/>
      <c r="AV237" s="1138"/>
      <c r="AW237" s="1138"/>
      <c r="AX237" s="1138"/>
      <c r="AY237" s="1138"/>
      <c r="AZ237" s="1138"/>
      <c r="BA237" s="1138"/>
      <c r="BB237" s="1138"/>
      <c r="BC237" s="1138"/>
      <c r="BD237" s="1138"/>
      <c r="BE237" s="1138"/>
      <c r="BF237" s="1138"/>
      <c r="BG237" s="1138"/>
      <c r="BH237" s="1138"/>
      <c r="BI237" s="1138"/>
      <c r="BJ237" s="1138"/>
      <c r="BK237" s="1138"/>
      <c r="BL237" s="1138"/>
      <c r="BM237" s="1138"/>
      <c r="BN237" s="1138"/>
      <c r="BO237" s="1138"/>
      <c r="BP237" s="1138"/>
      <c r="BQ237" s="1138"/>
      <c r="BR237" s="1138"/>
      <c r="BS237" s="1138"/>
      <c r="BT237" s="1138"/>
      <c r="BU237" s="1138"/>
      <c r="BV237" s="1138"/>
      <c r="BW237" s="1138"/>
      <c r="BX237" s="1138"/>
      <c r="BY237" s="1138"/>
      <c r="BZ237" s="1138"/>
      <c r="CA237" s="1138"/>
      <c r="CB237" s="1138"/>
      <c r="CC237" s="1138"/>
      <c r="CD237" s="1138"/>
      <c r="CE237" s="1138"/>
      <c r="CF237" s="1138"/>
      <c r="CG237" s="1138"/>
      <c r="CH237" s="1138"/>
      <c r="CI237" s="1138"/>
      <c r="CJ237" s="1138"/>
      <c r="CK237" s="1138"/>
      <c r="CL237" s="1138"/>
      <c r="CM237" s="1138"/>
      <c r="CN237" s="1138"/>
      <c r="CO237" s="1138"/>
      <c r="CP237" s="1138"/>
      <c r="CQ237" s="1138"/>
      <c r="CR237" s="1138"/>
      <c r="CS237" s="1138"/>
      <c r="CT237" s="1138"/>
      <c r="CU237" s="1138"/>
      <c r="CV237" s="1138"/>
      <c r="CW237" s="1138"/>
      <c r="CX237" s="1138"/>
      <c r="CY237" s="1138"/>
      <c r="CZ237" s="1138"/>
      <c r="DA237" s="1138"/>
      <c r="DB237" s="1138"/>
      <c r="DC237" s="1138"/>
      <c r="DD237" s="1138"/>
      <c r="DE237" s="1138"/>
      <c r="DF237" s="1138"/>
      <c r="DG237" s="1138"/>
      <c r="DH237" s="1138"/>
      <c r="DI237" s="1138"/>
      <c r="DJ237" s="1138"/>
      <c r="DK237" s="1138"/>
      <c r="DL237" s="1138"/>
      <c r="DM237" s="1138"/>
      <c r="DN237" s="1138"/>
      <c r="DO237" s="1138"/>
      <c r="DP237" s="1138"/>
      <c r="DQ237" s="1138"/>
      <c r="DR237" s="1138"/>
      <c r="DS237" s="1138"/>
      <c r="DT237" s="1138"/>
      <c r="DU237" s="1138"/>
      <c r="DV237" s="1138"/>
      <c r="DW237" s="1138"/>
      <c r="DX237" s="1138"/>
      <c r="DY237" s="1138"/>
      <c r="DZ237" s="1138"/>
      <c r="EA237" s="1138"/>
      <c r="EB237" s="1138"/>
      <c r="EC237" s="1138"/>
      <c r="ED237" s="1138"/>
      <c r="EE237" s="1138"/>
      <c r="EF237" s="1138"/>
      <c r="EG237" s="1138"/>
      <c r="EH237" s="1138"/>
      <c r="EI237" s="1138"/>
      <c r="EJ237" s="1138"/>
      <c r="EK237" s="1138"/>
      <c r="EL237" s="1138"/>
      <c r="EM237" s="1138"/>
      <c r="EN237" s="1138"/>
      <c r="EO237" s="1138"/>
      <c r="EP237" s="1138"/>
      <c r="EQ237" s="1138"/>
      <c r="ER237" s="1138"/>
      <c r="ES237" s="1138"/>
      <c r="ET237" s="1138"/>
      <c r="EU237" s="1138"/>
      <c r="EV237" s="1138"/>
      <c r="EW237" s="1138"/>
      <c r="EX237" s="1138"/>
      <c r="EY237" s="1138"/>
      <c r="EZ237" s="1138"/>
      <c r="FA237" s="1138"/>
      <c r="FB237" s="1138"/>
      <c r="FC237" s="1138"/>
      <c r="FD237" s="1138"/>
      <c r="FE237" s="1138"/>
      <c r="FF237" s="1138"/>
      <c r="FG237" s="1138"/>
      <c r="FH237" s="1138"/>
      <c r="FI237" s="1138"/>
      <c r="FJ237" s="1138"/>
      <c r="FK237" s="1138"/>
      <c r="FL237" s="1138"/>
      <c r="FM237" s="1138"/>
      <c r="FN237" s="1138"/>
      <c r="FO237" s="1138"/>
      <c r="FP237" s="1138"/>
      <c r="FQ237" s="1138"/>
      <c r="FR237" s="1138"/>
      <c r="FS237" s="1138"/>
      <c r="FT237" s="1138"/>
      <c r="FU237" s="1138"/>
      <c r="FV237" s="1138"/>
      <c r="FW237" s="1138"/>
      <c r="FX237" s="1138"/>
      <c r="FY237" s="1138"/>
      <c r="FZ237" s="1138"/>
      <c r="GA237" s="1138"/>
      <c r="GB237" s="1138"/>
      <c r="GC237" s="1138"/>
      <c r="GD237" s="1138"/>
      <c r="GE237" s="1138"/>
      <c r="GF237" s="1138"/>
      <c r="GG237" s="1138"/>
      <c r="GH237" s="1138"/>
      <c r="GI237" s="1138"/>
      <c r="GJ237" s="1138"/>
      <c r="GK237" s="1138"/>
      <c r="GL237" s="1138"/>
      <c r="GM237" s="1138"/>
      <c r="GN237" s="1138"/>
      <c r="GO237" s="1138"/>
      <c r="GP237" s="1138"/>
      <c r="GQ237" s="1138"/>
      <c r="GR237" s="1138"/>
      <c r="GS237" s="1138"/>
      <c r="GT237" s="1138"/>
      <c r="GU237" s="1138"/>
      <c r="GV237" s="1138"/>
      <c r="GW237" s="1138"/>
      <c r="GX237" s="1138"/>
      <c r="GY237" s="1138"/>
      <c r="GZ237" s="1138"/>
      <c r="HA237" s="1138"/>
      <c r="HB237" s="1138"/>
      <c r="HC237" s="1138"/>
      <c r="HD237" s="1138"/>
      <c r="HE237" s="1138"/>
      <c r="HF237" s="1138"/>
      <c r="HG237" s="1138"/>
      <c r="HH237" s="1138"/>
      <c r="HI237" s="1138"/>
      <c r="HJ237" s="1138"/>
      <c r="HK237" s="1138"/>
      <c r="HL237" s="1138"/>
      <c r="HM237" s="1138"/>
      <c r="HN237" s="1138"/>
      <c r="HO237" s="1138"/>
      <c r="HP237" s="1138"/>
      <c r="HQ237" s="1138"/>
      <c r="HR237" s="1138"/>
      <c r="HS237" s="1138"/>
      <c r="HT237" s="1138"/>
      <c r="HU237" s="1138"/>
      <c r="HV237" s="1138"/>
      <c r="HW237" s="1138"/>
      <c r="HX237" s="1138"/>
      <c r="HY237" s="1138"/>
      <c r="HZ237" s="1138"/>
      <c r="IA237" s="1138"/>
      <c r="IB237" s="1138"/>
      <c r="IC237" s="1138"/>
      <c r="ID237" s="1138"/>
      <c r="IE237" s="1138"/>
      <c r="IF237" s="1138"/>
      <c r="IG237" s="1138"/>
      <c r="IH237" s="1138"/>
      <c r="II237" s="1138"/>
      <c r="IJ237" s="1138"/>
      <c r="IK237" s="1138"/>
      <c r="IL237" s="1138"/>
      <c r="IM237" s="1138"/>
      <c r="IN237" s="1138"/>
      <c r="IO237" s="1138"/>
      <c r="IP237" s="1138"/>
      <c r="IQ237" s="1138"/>
      <c r="IR237" s="1138"/>
      <c r="IS237" s="1138"/>
      <c r="IT237" s="1138"/>
      <c r="IU237" s="1138"/>
      <c r="IV237" s="1138"/>
    </row>
    <row r="238" spans="1:256" ht="15.75">
      <c r="A238" s="1465" t="s">
        <v>354</v>
      </c>
      <c r="B238" s="1588" t="s">
        <v>803</v>
      </c>
      <c r="C238" s="1587">
        <f>SUM(C231:C236)</f>
        <v>5241317823</v>
      </c>
      <c r="D238" s="1493"/>
      <c r="E238" s="1138"/>
      <c r="F238" s="1138"/>
      <c r="G238" s="1138"/>
      <c r="H238" s="1138"/>
      <c r="I238" s="1138"/>
      <c r="J238" s="1138"/>
      <c r="K238" s="1138"/>
      <c r="L238" s="1138"/>
      <c r="M238" s="1138"/>
      <c r="N238" s="1138"/>
      <c r="O238" s="1138"/>
      <c r="P238" s="1138"/>
      <c r="Q238" s="1138"/>
      <c r="R238" s="1138"/>
      <c r="S238" s="1138"/>
      <c r="T238" s="1138"/>
      <c r="U238" s="1138"/>
      <c r="V238" s="1138"/>
      <c r="W238" s="1138"/>
      <c r="X238" s="1138"/>
      <c r="Y238" s="1138"/>
      <c r="Z238" s="1138"/>
      <c r="AA238" s="1138"/>
      <c r="AB238" s="1138"/>
      <c r="AC238" s="1138"/>
      <c r="AD238" s="1138"/>
      <c r="AE238" s="1138"/>
      <c r="AF238" s="1138"/>
      <c r="AG238" s="1138"/>
      <c r="AH238" s="1138"/>
      <c r="AI238" s="1138"/>
      <c r="AJ238" s="1138"/>
      <c r="AK238" s="1138"/>
      <c r="AL238" s="1138"/>
      <c r="AM238" s="1138"/>
      <c r="AN238" s="1138"/>
      <c r="AO238" s="1138"/>
      <c r="AP238" s="1138"/>
      <c r="AQ238" s="1138"/>
      <c r="AR238" s="1138"/>
      <c r="AS238" s="1138"/>
      <c r="AT238" s="1138"/>
      <c r="AU238" s="1138"/>
      <c r="AV238" s="1138"/>
      <c r="AW238" s="1138"/>
      <c r="AX238" s="1138"/>
      <c r="AY238" s="1138"/>
      <c r="AZ238" s="1138"/>
      <c r="BA238" s="1138"/>
      <c r="BB238" s="1138"/>
      <c r="BC238" s="1138"/>
      <c r="BD238" s="1138"/>
      <c r="BE238" s="1138"/>
      <c r="BF238" s="1138"/>
      <c r="BG238" s="1138"/>
      <c r="BH238" s="1138"/>
      <c r="BI238" s="1138"/>
      <c r="BJ238" s="1138"/>
      <c r="BK238" s="1138"/>
      <c r="BL238" s="1138"/>
      <c r="BM238" s="1138"/>
      <c r="BN238" s="1138"/>
      <c r="BO238" s="1138"/>
      <c r="BP238" s="1138"/>
      <c r="BQ238" s="1138"/>
      <c r="BR238" s="1138"/>
      <c r="BS238" s="1138"/>
      <c r="BT238" s="1138"/>
      <c r="BU238" s="1138"/>
      <c r="BV238" s="1138"/>
      <c r="BW238" s="1138"/>
      <c r="BX238" s="1138"/>
      <c r="BY238" s="1138"/>
      <c r="BZ238" s="1138"/>
      <c r="CA238" s="1138"/>
      <c r="CB238" s="1138"/>
      <c r="CC238" s="1138"/>
      <c r="CD238" s="1138"/>
      <c r="CE238" s="1138"/>
      <c r="CF238" s="1138"/>
      <c r="CG238" s="1138"/>
      <c r="CH238" s="1138"/>
      <c r="CI238" s="1138"/>
      <c r="CJ238" s="1138"/>
      <c r="CK238" s="1138"/>
      <c r="CL238" s="1138"/>
      <c r="CM238" s="1138"/>
      <c r="CN238" s="1138"/>
      <c r="CO238" s="1138"/>
      <c r="CP238" s="1138"/>
      <c r="CQ238" s="1138"/>
      <c r="CR238" s="1138"/>
      <c r="CS238" s="1138"/>
      <c r="CT238" s="1138"/>
      <c r="CU238" s="1138"/>
      <c r="CV238" s="1138"/>
      <c r="CW238" s="1138"/>
      <c r="CX238" s="1138"/>
      <c r="CY238" s="1138"/>
      <c r="CZ238" s="1138"/>
      <c r="DA238" s="1138"/>
      <c r="DB238" s="1138"/>
      <c r="DC238" s="1138"/>
      <c r="DD238" s="1138"/>
      <c r="DE238" s="1138"/>
      <c r="DF238" s="1138"/>
      <c r="DG238" s="1138"/>
      <c r="DH238" s="1138"/>
      <c r="DI238" s="1138"/>
      <c r="DJ238" s="1138"/>
      <c r="DK238" s="1138"/>
      <c r="DL238" s="1138"/>
      <c r="DM238" s="1138"/>
      <c r="DN238" s="1138"/>
      <c r="DO238" s="1138"/>
      <c r="DP238" s="1138"/>
      <c r="DQ238" s="1138"/>
      <c r="DR238" s="1138"/>
      <c r="DS238" s="1138"/>
      <c r="DT238" s="1138"/>
      <c r="DU238" s="1138"/>
      <c r="DV238" s="1138"/>
      <c r="DW238" s="1138"/>
      <c r="DX238" s="1138"/>
      <c r="DY238" s="1138"/>
      <c r="DZ238" s="1138"/>
      <c r="EA238" s="1138"/>
      <c r="EB238" s="1138"/>
      <c r="EC238" s="1138"/>
      <c r="ED238" s="1138"/>
      <c r="EE238" s="1138"/>
      <c r="EF238" s="1138"/>
      <c r="EG238" s="1138"/>
      <c r="EH238" s="1138"/>
      <c r="EI238" s="1138"/>
      <c r="EJ238" s="1138"/>
      <c r="EK238" s="1138"/>
      <c r="EL238" s="1138"/>
      <c r="EM238" s="1138"/>
      <c r="EN238" s="1138"/>
      <c r="EO238" s="1138"/>
      <c r="EP238" s="1138"/>
      <c r="EQ238" s="1138"/>
      <c r="ER238" s="1138"/>
      <c r="ES238" s="1138"/>
      <c r="ET238" s="1138"/>
      <c r="EU238" s="1138"/>
      <c r="EV238" s="1138"/>
      <c r="EW238" s="1138"/>
      <c r="EX238" s="1138"/>
      <c r="EY238" s="1138"/>
      <c r="EZ238" s="1138"/>
      <c r="FA238" s="1138"/>
      <c r="FB238" s="1138"/>
      <c r="FC238" s="1138"/>
      <c r="FD238" s="1138"/>
      <c r="FE238" s="1138"/>
      <c r="FF238" s="1138"/>
      <c r="FG238" s="1138"/>
      <c r="FH238" s="1138"/>
      <c r="FI238" s="1138"/>
      <c r="FJ238" s="1138"/>
      <c r="FK238" s="1138"/>
      <c r="FL238" s="1138"/>
      <c r="FM238" s="1138"/>
      <c r="FN238" s="1138"/>
      <c r="FO238" s="1138"/>
      <c r="FP238" s="1138"/>
      <c r="FQ238" s="1138"/>
      <c r="FR238" s="1138"/>
      <c r="FS238" s="1138"/>
      <c r="FT238" s="1138"/>
      <c r="FU238" s="1138"/>
      <c r="FV238" s="1138"/>
      <c r="FW238" s="1138"/>
      <c r="FX238" s="1138"/>
      <c r="FY238" s="1138"/>
      <c r="FZ238" s="1138"/>
      <c r="GA238" s="1138"/>
      <c r="GB238" s="1138"/>
      <c r="GC238" s="1138"/>
      <c r="GD238" s="1138"/>
      <c r="GE238" s="1138"/>
      <c r="GF238" s="1138"/>
      <c r="GG238" s="1138"/>
      <c r="GH238" s="1138"/>
      <c r="GI238" s="1138"/>
      <c r="GJ238" s="1138"/>
      <c r="GK238" s="1138"/>
      <c r="GL238" s="1138"/>
      <c r="GM238" s="1138"/>
      <c r="GN238" s="1138"/>
      <c r="GO238" s="1138"/>
      <c r="GP238" s="1138"/>
      <c r="GQ238" s="1138"/>
      <c r="GR238" s="1138"/>
      <c r="GS238" s="1138"/>
      <c r="GT238" s="1138"/>
      <c r="GU238" s="1138"/>
      <c r="GV238" s="1138"/>
      <c r="GW238" s="1138"/>
      <c r="GX238" s="1138"/>
      <c r="GY238" s="1138"/>
      <c r="GZ238" s="1138"/>
      <c r="HA238" s="1138"/>
      <c r="HB238" s="1138"/>
      <c r="HC238" s="1138"/>
      <c r="HD238" s="1138"/>
      <c r="HE238" s="1138"/>
      <c r="HF238" s="1138"/>
      <c r="HG238" s="1138"/>
      <c r="HH238" s="1138"/>
      <c r="HI238" s="1138"/>
      <c r="HJ238" s="1138"/>
      <c r="HK238" s="1138"/>
      <c r="HL238" s="1138"/>
      <c r="HM238" s="1138"/>
      <c r="HN238" s="1138"/>
      <c r="HO238" s="1138"/>
      <c r="HP238" s="1138"/>
      <c r="HQ238" s="1138"/>
      <c r="HR238" s="1138"/>
      <c r="HS238" s="1138"/>
      <c r="HT238" s="1138"/>
      <c r="HU238" s="1138"/>
      <c r="HV238" s="1138"/>
      <c r="HW238" s="1138"/>
      <c r="HX238" s="1138"/>
      <c r="HY238" s="1138"/>
      <c r="HZ238" s="1138"/>
      <c r="IA238" s="1138"/>
      <c r="IB238" s="1138"/>
      <c r="IC238" s="1138"/>
      <c r="ID238" s="1138"/>
      <c r="IE238" s="1138"/>
      <c r="IF238" s="1138"/>
      <c r="IG238" s="1138"/>
      <c r="IH238" s="1138"/>
      <c r="II238" s="1138"/>
      <c r="IJ238" s="1138"/>
      <c r="IK238" s="1138"/>
      <c r="IL238" s="1138"/>
      <c r="IM238" s="1138"/>
      <c r="IN238" s="1138"/>
      <c r="IO238" s="1138"/>
      <c r="IP238" s="1138"/>
      <c r="IQ238" s="1138"/>
      <c r="IR238" s="1138"/>
      <c r="IS238" s="1138"/>
      <c r="IT238" s="1138"/>
      <c r="IU238" s="1138"/>
      <c r="IV238" s="1138"/>
    </row>
    <row r="239" spans="1:256" ht="15.75">
      <c r="A239" s="1465"/>
      <c r="B239" s="1590"/>
      <c r="C239" s="1587"/>
      <c r="D239" s="1493"/>
      <c r="E239" s="1138"/>
      <c r="F239" s="1138"/>
      <c r="G239" s="1138"/>
      <c r="H239" s="1138"/>
      <c r="I239" s="1138"/>
      <c r="J239" s="1138"/>
      <c r="K239" s="1138"/>
      <c r="L239" s="1138"/>
      <c r="M239" s="1138"/>
      <c r="N239" s="1138"/>
      <c r="O239" s="1138"/>
      <c r="P239" s="1138"/>
      <c r="Q239" s="1138"/>
      <c r="R239" s="1138"/>
      <c r="S239" s="1138"/>
      <c r="T239" s="1138"/>
      <c r="U239" s="1138"/>
      <c r="V239" s="1138"/>
      <c r="W239" s="1138"/>
      <c r="X239" s="1138"/>
      <c r="Y239" s="1138"/>
      <c r="Z239" s="1138"/>
      <c r="AA239" s="1138"/>
      <c r="AB239" s="1138"/>
      <c r="AC239" s="1138"/>
      <c r="AD239" s="1138"/>
      <c r="AE239" s="1138"/>
      <c r="AF239" s="1138"/>
      <c r="AG239" s="1138"/>
      <c r="AH239" s="1138"/>
      <c r="AI239" s="1138"/>
      <c r="AJ239" s="1138"/>
      <c r="AK239" s="1138"/>
      <c r="AL239" s="1138"/>
      <c r="AM239" s="1138"/>
      <c r="AN239" s="1138"/>
      <c r="AO239" s="1138"/>
      <c r="AP239" s="1138"/>
      <c r="AQ239" s="1138"/>
      <c r="AR239" s="1138"/>
      <c r="AS239" s="1138"/>
      <c r="AT239" s="1138"/>
      <c r="AU239" s="1138"/>
      <c r="AV239" s="1138"/>
      <c r="AW239" s="1138"/>
      <c r="AX239" s="1138"/>
      <c r="AY239" s="1138"/>
      <c r="AZ239" s="1138"/>
      <c r="BA239" s="1138"/>
      <c r="BB239" s="1138"/>
      <c r="BC239" s="1138"/>
      <c r="BD239" s="1138"/>
      <c r="BE239" s="1138"/>
      <c r="BF239" s="1138"/>
      <c r="BG239" s="1138"/>
      <c r="BH239" s="1138"/>
      <c r="BI239" s="1138"/>
      <c r="BJ239" s="1138"/>
      <c r="BK239" s="1138"/>
      <c r="BL239" s="1138"/>
      <c r="BM239" s="1138"/>
      <c r="BN239" s="1138"/>
      <c r="BO239" s="1138"/>
      <c r="BP239" s="1138"/>
      <c r="BQ239" s="1138"/>
      <c r="BR239" s="1138"/>
      <c r="BS239" s="1138"/>
      <c r="BT239" s="1138"/>
      <c r="BU239" s="1138"/>
      <c r="BV239" s="1138"/>
      <c r="BW239" s="1138"/>
      <c r="BX239" s="1138"/>
      <c r="BY239" s="1138"/>
      <c r="BZ239" s="1138"/>
      <c r="CA239" s="1138"/>
      <c r="CB239" s="1138"/>
      <c r="CC239" s="1138"/>
      <c r="CD239" s="1138"/>
      <c r="CE239" s="1138"/>
      <c r="CF239" s="1138"/>
      <c r="CG239" s="1138"/>
      <c r="CH239" s="1138"/>
      <c r="CI239" s="1138"/>
      <c r="CJ239" s="1138"/>
      <c r="CK239" s="1138"/>
      <c r="CL239" s="1138"/>
      <c r="CM239" s="1138"/>
      <c r="CN239" s="1138"/>
      <c r="CO239" s="1138"/>
      <c r="CP239" s="1138"/>
      <c r="CQ239" s="1138"/>
      <c r="CR239" s="1138"/>
      <c r="CS239" s="1138"/>
      <c r="CT239" s="1138"/>
      <c r="CU239" s="1138"/>
      <c r="CV239" s="1138"/>
      <c r="CW239" s="1138"/>
      <c r="CX239" s="1138"/>
      <c r="CY239" s="1138"/>
      <c r="CZ239" s="1138"/>
      <c r="DA239" s="1138"/>
      <c r="DB239" s="1138"/>
      <c r="DC239" s="1138"/>
      <c r="DD239" s="1138"/>
      <c r="DE239" s="1138"/>
      <c r="DF239" s="1138"/>
      <c r="DG239" s="1138"/>
      <c r="DH239" s="1138"/>
      <c r="DI239" s="1138"/>
      <c r="DJ239" s="1138"/>
      <c r="DK239" s="1138"/>
      <c r="DL239" s="1138"/>
      <c r="DM239" s="1138"/>
      <c r="DN239" s="1138"/>
      <c r="DO239" s="1138"/>
      <c r="DP239" s="1138"/>
      <c r="DQ239" s="1138"/>
      <c r="DR239" s="1138"/>
      <c r="DS239" s="1138"/>
      <c r="DT239" s="1138"/>
      <c r="DU239" s="1138"/>
      <c r="DV239" s="1138"/>
      <c r="DW239" s="1138"/>
      <c r="DX239" s="1138"/>
      <c r="DY239" s="1138"/>
      <c r="DZ239" s="1138"/>
      <c r="EA239" s="1138"/>
      <c r="EB239" s="1138"/>
      <c r="EC239" s="1138"/>
      <c r="ED239" s="1138"/>
      <c r="EE239" s="1138"/>
      <c r="EF239" s="1138"/>
      <c r="EG239" s="1138"/>
      <c r="EH239" s="1138"/>
      <c r="EI239" s="1138"/>
      <c r="EJ239" s="1138"/>
      <c r="EK239" s="1138"/>
      <c r="EL239" s="1138"/>
      <c r="EM239" s="1138"/>
      <c r="EN239" s="1138"/>
      <c r="EO239" s="1138"/>
      <c r="EP239" s="1138"/>
      <c r="EQ239" s="1138"/>
      <c r="ER239" s="1138"/>
      <c r="ES239" s="1138"/>
      <c r="ET239" s="1138"/>
      <c r="EU239" s="1138"/>
      <c r="EV239" s="1138"/>
      <c r="EW239" s="1138"/>
      <c r="EX239" s="1138"/>
      <c r="EY239" s="1138"/>
      <c r="EZ239" s="1138"/>
      <c r="FA239" s="1138"/>
      <c r="FB239" s="1138"/>
      <c r="FC239" s="1138"/>
      <c r="FD239" s="1138"/>
      <c r="FE239" s="1138"/>
      <c r="FF239" s="1138"/>
      <c r="FG239" s="1138"/>
      <c r="FH239" s="1138"/>
      <c r="FI239" s="1138"/>
      <c r="FJ239" s="1138"/>
      <c r="FK239" s="1138"/>
      <c r="FL239" s="1138"/>
      <c r="FM239" s="1138"/>
      <c r="FN239" s="1138"/>
      <c r="FO239" s="1138"/>
      <c r="FP239" s="1138"/>
      <c r="FQ239" s="1138"/>
      <c r="FR239" s="1138"/>
      <c r="FS239" s="1138"/>
      <c r="FT239" s="1138"/>
      <c r="FU239" s="1138"/>
      <c r="FV239" s="1138"/>
      <c r="FW239" s="1138"/>
      <c r="FX239" s="1138"/>
      <c r="FY239" s="1138"/>
      <c r="FZ239" s="1138"/>
      <c r="GA239" s="1138"/>
      <c r="GB239" s="1138"/>
      <c r="GC239" s="1138"/>
      <c r="GD239" s="1138"/>
      <c r="GE239" s="1138"/>
      <c r="GF239" s="1138"/>
      <c r="GG239" s="1138"/>
      <c r="GH239" s="1138"/>
      <c r="GI239" s="1138"/>
      <c r="GJ239" s="1138"/>
      <c r="GK239" s="1138"/>
      <c r="GL239" s="1138"/>
      <c r="GM239" s="1138"/>
      <c r="GN239" s="1138"/>
      <c r="GO239" s="1138"/>
      <c r="GP239" s="1138"/>
      <c r="GQ239" s="1138"/>
      <c r="GR239" s="1138"/>
      <c r="GS239" s="1138"/>
      <c r="GT239" s="1138"/>
      <c r="GU239" s="1138"/>
      <c r="GV239" s="1138"/>
      <c r="GW239" s="1138"/>
      <c r="GX239" s="1138"/>
      <c r="GY239" s="1138"/>
      <c r="GZ239" s="1138"/>
      <c r="HA239" s="1138"/>
      <c r="HB239" s="1138"/>
      <c r="HC239" s="1138"/>
      <c r="HD239" s="1138"/>
      <c r="HE239" s="1138"/>
      <c r="HF239" s="1138"/>
      <c r="HG239" s="1138"/>
      <c r="HH239" s="1138"/>
      <c r="HI239" s="1138"/>
      <c r="HJ239" s="1138"/>
      <c r="HK239" s="1138"/>
      <c r="HL239" s="1138"/>
      <c r="HM239" s="1138"/>
      <c r="HN239" s="1138"/>
      <c r="HO239" s="1138"/>
      <c r="HP239" s="1138"/>
      <c r="HQ239" s="1138"/>
      <c r="HR239" s="1138"/>
      <c r="HS239" s="1138"/>
      <c r="HT239" s="1138"/>
      <c r="HU239" s="1138"/>
      <c r="HV239" s="1138"/>
      <c r="HW239" s="1138"/>
      <c r="HX239" s="1138"/>
      <c r="HY239" s="1138"/>
      <c r="HZ239" s="1138"/>
      <c r="IA239" s="1138"/>
      <c r="IB239" s="1138"/>
      <c r="IC239" s="1138"/>
      <c r="ID239" s="1138"/>
      <c r="IE239" s="1138"/>
      <c r="IF239" s="1138"/>
      <c r="IG239" s="1138"/>
      <c r="IH239" s="1138"/>
      <c r="II239" s="1138"/>
      <c r="IJ239" s="1138"/>
      <c r="IK239" s="1138"/>
      <c r="IL239" s="1138"/>
      <c r="IM239" s="1138"/>
      <c r="IN239" s="1138"/>
      <c r="IO239" s="1138"/>
      <c r="IP239" s="1138"/>
      <c r="IQ239" s="1138"/>
      <c r="IR239" s="1138"/>
      <c r="IS239" s="1138"/>
      <c r="IT239" s="1138"/>
      <c r="IU239" s="1138"/>
      <c r="IV239" s="1138"/>
    </row>
    <row r="240" spans="1:256">
      <c r="A240" s="1138" t="s">
        <v>1948</v>
      </c>
      <c r="B240" s="1585" t="s">
        <v>3063</v>
      </c>
      <c r="C240" s="1587">
        <f>'95'!D57</f>
        <v>0</v>
      </c>
      <c r="D240" s="1493"/>
      <c r="E240" s="1138"/>
      <c r="F240" s="1138"/>
      <c r="G240" s="1138"/>
      <c r="H240" s="1138"/>
      <c r="I240" s="1138"/>
      <c r="J240" s="1138"/>
      <c r="K240" s="1138"/>
      <c r="L240" s="1138"/>
      <c r="M240" s="1138"/>
      <c r="N240" s="1138"/>
      <c r="O240" s="1138"/>
      <c r="P240" s="1138"/>
      <c r="Q240" s="1138"/>
      <c r="R240" s="1138"/>
      <c r="S240" s="1138"/>
      <c r="T240" s="1138"/>
      <c r="U240" s="1138"/>
      <c r="V240" s="1138"/>
      <c r="W240" s="1138"/>
      <c r="X240" s="1138"/>
      <c r="Y240" s="1138"/>
      <c r="Z240" s="1138"/>
      <c r="AA240" s="1138"/>
      <c r="AB240" s="1138"/>
      <c r="AC240" s="1138"/>
      <c r="AD240" s="1138"/>
      <c r="AE240" s="1138"/>
      <c r="AF240" s="1138"/>
      <c r="AG240" s="1138"/>
      <c r="AH240" s="1138"/>
      <c r="AI240" s="1138"/>
      <c r="AJ240" s="1138"/>
      <c r="AK240" s="1138"/>
      <c r="AL240" s="1138"/>
      <c r="AM240" s="1138"/>
      <c r="AN240" s="1138"/>
      <c r="AO240" s="1138"/>
      <c r="AP240" s="1138"/>
      <c r="AQ240" s="1138"/>
      <c r="AR240" s="1138"/>
      <c r="AS240" s="1138"/>
      <c r="AT240" s="1138"/>
      <c r="AU240" s="1138"/>
      <c r="AV240" s="1138"/>
      <c r="AW240" s="1138"/>
      <c r="AX240" s="1138"/>
      <c r="AY240" s="1138"/>
      <c r="AZ240" s="1138"/>
      <c r="BA240" s="1138"/>
      <c r="BB240" s="1138"/>
      <c r="BC240" s="1138"/>
      <c r="BD240" s="1138"/>
      <c r="BE240" s="1138"/>
      <c r="BF240" s="1138"/>
      <c r="BG240" s="1138"/>
      <c r="BH240" s="1138"/>
      <c r="BI240" s="1138"/>
      <c r="BJ240" s="1138"/>
      <c r="BK240" s="1138"/>
      <c r="BL240" s="1138"/>
      <c r="BM240" s="1138"/>
      <c r="BN240" s="1138"/>
      <c r="BO240" s="1138"/>
      <c r="BP240" s="1138"/>
      <c r="BQ240" s="1138"/>
      <c r="BR240" s="1138"/>
      <c r="BS240" s="1138"/>
      <c r="BT240" s="1138"/>
      <c r="BU240" s="1138"/>
      <c r="BV240" s="1138"/>
      <c r="BW240" s="1138"/>
      <c r="BX240" s="1138"/>
      <c r="BY240" s="1138"/>
      <c r="BZ240" s="1138"/>
      <c r="CA240" s="1138"/>
      <c r="CB240" s="1138"/>
      <c r="CC240" s="1138"/>
      <c r="CD240" s="1138"/>
      <c r="CE240" s="1138"/>
      <c r="CF240" s="1138"/>
      <c r="CG240" s="1138"/>
      <c r="CH240" s="1138"/>
      <c r="CI240" s="1138"/>
      <c r="CJ240" s="1138"/>
      <c r="CK240" s="1138"/>
      <c r="CL240" s="1138"/>
      <c r="CM240" s="1138"/>
      <c r="CN240" s="1138"/>
      <c r="CO240" s="1138"/>
      <c r="CP240" s="1138"/>
      <c r="CQ240" s="1138"/>
      <c r="CR240" s="1138"/>
      <c r="CS240" s="1138"/>
      <c r="CT240" s="1138"/>
      <c r="CU240" s="1138"/>
      <c r="CV240" s="1138"/>
      <c r="CW240" s="1138"/>
      <c r="CX240" s="1138"/>
      <c r="CY240" s="1138"/>
      <c r="CZ240" s="1138"/>
      <c r="DA240" s="1138"/>
      <c r="DB240" s="1138"/>
      <c r="DC240" s="1138"/>
      <c r="DD240" s="1138"/>
      <c r="DE240" s="1138"/>
      <c r="DF240" s="1138"/>
      <c r="DG240" s="1138"/>
      <c r="DH240" s="1138"/>
      <c r="DI240" s="1138"/>
      <c r="DJ240" s="1138"/>
      <c r="DK240" s="1138"/>
      <c r="DL240" s="1138"/>
      <c r="DM240" s="1138"/>
      <c r="DN240" s="1138"/>
      <c r="DO240" s="1138"/>
      <c r="DP240" s="1138"/>
      <c r="DQ240" s="1138"/>
      <c r="DR240" s="1138"/>
      <c r="DS240" s="1138"/>
      <c r="DT240" s="1138"/>
      <c r="DU240" s="1138"/>
      <c r="DV240" s="1138"/>
      <c r="DW240" s="1138"/>
      <c r="DX240" s="1138"/>
      <c r="DY240" s="1138"/>
      <c r="DZ240" s="1138"/>
      <c r="EA240" s="1138"/>
      <c r="EB240" s="1138"/>
      <c r="EC240" s="1138"/>
      <c r="ED240" s="1138"/>
      <c r="EE240" s="1138"/>
      <c r="EF240" s="1138"/>
      <c r="EG240" s="1138"/>
      <c r="EH240" s="1138"/>
      <c r="EI240" s="1138"/>
      <c r="EJ240" s="1138"/>
      <c r="EK240" s="1138"/>
      <c r="EL240" s="1138"/>
      <c r="EM240" s="1138"/>
      <c r="EN240" s="1138"/>
      <c r="EO240" s="1138"/>
      <c r="EP240" s="1138"/>
      <c r="EQ240" s="1138"/>
      <c r="ER240" s="1138"/>
      <c r="ES240" s="1138"/>
      <c r="ET240" s="1138"/>
      <c r="EU240" s="1138"/>
      <c r="EV240" s="1138"/>
      <c r="EW240" s="1138"/>
      <c r="EX240" s="1138"/>
      <c r="EY240" s="1138"/>
      <c r="EZ240" s="1138"/>
      <c r="FA240" s="1138"/>
      <c r="FB240" s="1138"/>
      <c r="FC240" s="1138"/>
      <c r="FD240" s="1138"/>
      <c r="FE240" s="1138"/>
      <c r="FF240" s="1138"/>
      <c r="FG240" s="1138"/>
      <c r="FH240" s="1138"/>
      <c r="FI240" s="1138"/>
      <c r="FJ240" s="1138"/>
      <c r="FK240" s="1138"/>
      <c r="FL240" s="1138"/>
      <c r="FM240" s="1138"/>
      <c r="FN240" s="1138"/>
      <c r="FO240" s="1138"/>
      <c r="FP240" s="1138"/>
      <c r="FQ240" s="1138"/>
      <c r="FR240" s="1138"/>
      <c r="FS240" s="1138"/>
      <c r="FT240" s="1138"/>
      <c r="FU240" s="1138"/>
      <c r="FV240" s="1138"/>
      <c r="FW240" s="1138"/>
      <c r="FX240" s="1138"/>
      <c r="FY240" s="1138"/>
      <c r="FZ240" s="1138"/>
      <c r="GA240" s="1138"/>
      <c r="GB240" s="1138"/>
      <c r="GC240" s="1138"/>
      <c r="GD240" s="1138"/>
      <c r="GE240" s="1138"/>
      <c r="GF240" s="1138"/>
      <c r="GG240" s="1138"/>
      <c r="GH240" s="1138"/>
      <c r="GI240" s="1138"/>
      <c r="GJ240" s="1138"/>
      <c r="GK240" s="1138"/>
      <c r="GL240" s="1138"/>
      <c r="GM240" s="1138"/>
      <c r="GN240" s="1138"/>
      <c r="GO240" s="1138"/>
      <c r="GP240" s="1138"/>
      <c r="GQ240" s="1138"/>
      <c r="GR240" s="1138"/>
      <c r="GS240" s="1138"/>
      <c r="GT240" s="1138"/>
      <c r="GU240" s="1138"/>
      <c r="GV240" s="1138"/>
      <c r="GW240" s="1138"/>
      <c r="GX240" s="1138"/>
      <c r="GY240" s="1138"/>
      <c r="GZ240" s="1138"/>
      <c r="HA240" s="1138"/>
      <c r="HB240" s="1138"/>
      <c r="HC240" s="1138"/>
      <c r="HD240" s="1138"/>
      <c r="HE240" s="1138"/>
      <c r="HF240" s="1138"/>
      <c r="HG240" s="1138"/>
      <c r="HH240" s="1138"/>
      <c r="HI240" s="1138"/>
      <c r="HJ240" s="1138"/>
      <c r="HK240" s="1138"/>
      <c r="HL240" s="1138"/>
      <c r="HM240" s="1138"/>
      <c r="HN240" s="1138"/>
      <c r="HO240" s="1138"/>
      <c r="HP240" s="1138"/>
      <c r="HQ240" s="1138"/>
      <c r="HR240" s="1138"/>
      <c r="HS240" s="1138"/>
      <c r="HT240" s="1138"/>
      <c r="HU240" s="1138"/>
      <c r="HV240" s="1138"/>
      <c r="HW240" s="1138"/>
      <c r="HX240" s="1138"/>
      <c r="HY240" s="1138"/>
      <c r="HZ240" s="1138"/>
      <c r="IA240" s="1138"/>
      <c r="IB240" s="1138"/>
      <c r="IC240" s="1138"/>
      <c r="ID240" s="1138"/>
      <c r="IE240" s="1138"/>
      <c r="IF240" s="1138"/>
      <c r="IG240" s="1138"/>
      <c r="IH240" s="1138"/>
      <c r="II240" s="1138"/>
      <c r="IJ240" s="1138"/>
      <c r="IK240" s="1138"/>
      <c r="IL240" s="1138"/>
      <c r="IM240" s="1138"/>
      <c r="IN240" s="1138"/>
      <c r="IO240" s="1138"/>
      <c r="IP240" s="1138"/>
      <c r="IQ240" s="1138"/>
      <c r="IR240" s="1138"/>
      <c r="IS240" s="1138"/>
      <c r="IT240" s="1138"/>
      <c r="IU240" s="1138"/>
      <c r="IV240" s="1138"/>
    </row>
    <row r="241" spans="1:256">
      <c r="A241" s="1138"/>
      <c r="B241" s="1585"/>
      <c r="C241" s="1585"/>
      <c r="D241" s="1493"/>
      <c r="E241" s="1138"/>
      <c r="F241" s="1138"/>
      <c r="G241" s="1138"/>
      <c r="H241" s="1138"/>
      <c r="I241" s="1138"/>
      <c r="J241" s="1138"/>
      <c r="K241" s="1138"/>
      <c r="L241" s="1138"/>
      <c r="M241" s="1138"/>
      <c r="N241" s="1138"/>
      <c r="O241" s="1138"/>
      <c r="P241" s="1138"/>
      <c r="Q241" s="1138"/>
      <c r="R241" s="1138"/>
      <c r="S241" s="1138"/>
      <c r="T241" s="1138"/>
      <c r="U241" s="1138"/>
      <c r="V241" s="1138"/>
      <c r="W241" s="1138"/>
      <c r="X241" s="1138"/>
      <c r="Y241" s="1138"/>
      <c r="Z241" s="1138"/>
      <c r="AA241" s="1138"/>
      <c r="AB241" s="1138"/>
      <c r="AC241" s="1138"/>
      <c r="AD241" s="1138"/>
      <c r="AE241" s="1138"/>
      <c r="AF241" s="1138"/>
      <c r="AG241" s="1138"/>
      <c r="AH241" s="1138"/>
      <c r="AI241" s="1138"/>
      <c r="AJ241" s="1138"/>
      <c r="AK241" s="1138"/>
      <c r="AL241" s="1138"/>
      <c r="AM241" s="1138"/>
      <c r="AN241" s="1138"/>
      <c r="AO241" s="1138"/>
      <c r="AP241" s="1138"/>
      <c r="AQ241" s="1138"/>
      <c r="AR241" s="1138"/>
      <c r="AS241" s="1138"/>
      <c r="AT241" s="1138"/>
      <c r="AU241" s="1138"/>
      <c r="AV241" s="1138"/>
      <c r="AW241" s="1138"/>
      <c r="AX241" s="1138"/>
      <c r="AY241" s="1138"/>
      <c r="AZ241" s="1138"/>
      <c r="BA241" s="1138"/>
      <c r="BB241" s="1138"/>
      <c r="BC241" s="1138"/>
      <c r="BD241" s="1138"/>
      <c r="BE241" s="1138"/>
      <c r="BF241" s="1138"/>
      <c r="BG241" s="1138"/>
      <c r="BH241" s="1138"/>
      <c r="BI241" s="1138"/>
      <c r="BJ241" s="1138"/>
      <c r="BK241" s="1138"/>
      <c r="BL241" s="1138"/>
      <c r="BM241" s="1138"/>
      <c r="BN241" s="1138"/>
      <c r="BO241" s="1138"/>
      <c r="BP241" s="1138"/>
      <c r="BQ241" s="1138"/>
      <c r="BR241" s="1138"/>
      <c r="BS241" s="1138"/>
      <c r="BT241" s="1138"/>
      <c r="BU241" s="1138"/>
      <c r="BV241" s="1138"/>
      <c r="BW241" s="1138"/>
      <c r="BX241" s="1138"/>
      <c r="BY241" s="1138"/>
      <c r="BZ241" s="1138"/>
      <c r="CA241" s="1138"/>
      <c r="CB241" s="1138"/>
      <c r="CC241" s="1138"/>
      <c r="CD241" s="1138"/>
      <c r="CE241" s="1138"/>
      <c r="CF241" s="1138"/>
      <c r="CG241" s="1138"/>
      <c r="CH241" s="1138"/>
      <c r="CI241" s="1138"/>
      <c r="CJ241" s="1138"/>
      <c r="CK241" s="1138"/>
      <c r="CL241" s="1138"/>
      <c r="CM241" s="1138"/>
      <c r="CN241" s="1138"/>
      <c r="CO241" s="1138"/>
      <c r="CP241" s="1138"/>
      <c r="CQ241" s="1138"/>
      <c r="CR241" s="1138"/>
      <c r="CS241" s="1138"/>
      <c r="CT241" s="1138"/>
      <c r="CU241" s="1138"/>
      <c r="CV241" s="1138"/>
      <c r="CW241" s="1138"/>
      <c r="CX241" s="1138"/>
      <c r="CY241" s="1138"/>
      <c r="CZ241" s="1138"/>
      <c r="DA241" s="1138"/>
      <c r="DB241" s="1138"/>
      <c r="DC241" s="1138"/>
      <c r="DD241" s="1138"/>
      <c r="DE241" s="1138"/>
      <c r="DF241" s="1138"/>
      <c r="DG241" s="1138"/>
      <c r="DH241" s="1138"/>
      <c r="DI241" s="1138"/>
      <c r="DJ241" s="1138"/>
      <c r="DK241" s="1138"/>
      <c r="DL241" s="1138"/>
      <c r="DM241" s="1138"/>
      <c r="DN241" s="1138"/>
      <c r="DO241" s="1138"/>
      <c r="DP241" s="1138"/>
      <c r="DQ241" s="1138"/>
      <c r="DR241" s="1138"/>
      <c r="DS241" s="1138"/>
      <c r="DT241" s="1138"/>
      <c r="DU241" s="1138"/>
      <c r="DV241" s="1138"/>
      <c r="DW241" s="1138"/>
      <c r="DX241" s="1138"/>
      <c r="DY241" s="1138"/>
      <c r="DZ241" s="1138"/>
      <c r="EA241" s="1138"/>
      <c r="EB241" s="1138"/>
      <c r="EC241" s="1138"/>
      <c r="ED241" s="1138"/>
      <c r="EE241" s="1138"/>
      <c r="EF241" s="1138"/>
      <c r="EG241" s="1138"/>
      <c r="EH241" s="1138"/>
      <c r="EI241" s="1138"/>
      <c r="EJ241" s="1138"/>
      <c r="EK241" s="1138"/>
      <c r="EL241" s="1138"/>
      <c r="EM241" s="1138"/>
      <c r="EN241" s="1138"/>
      <c r="EO241" s="1138"/>
      <c r="EP241" s="1138"/>
      <c r="EQ241" s="1138"/>
      <c r="ER241" s="1138"/>
      <c r="ES241" s="1138"/>
      <c r="ET241" s="1138"/>
      <c r="EU241" s="1138"/>
      <c r="EV241" s="1138"/>
      <c r="EW241" s="1138"/>
      <c r="EX241" s="1138"/>
      <c r="EY241" s="1138"/>
      <c r="EZ241" s="1138"/>
      <c r="FA241" s="1138"/>
      <c r="FB241" s="1138"/>
      <c r="FC241" s="1138"/>
      <c r="FD241" s="1138"/>
      <c r="FE241" s="1138"/>
      <c r="FF241" s="1138"/>
      <c r="FG241" s="1138"/>
      <c r="FH241" s="1138"/>
      <c r="FI241" s="1138"/>
      <c r="FJ241" s="1138"/>
      <c r="FK241" s="1138"/>
      <c r="FL241" s="1138"/>
      <c r="FM241" s="1138"/>
      <c r="FN241" s="1138"/>
      <c r="FO241" s="1138"/>
      <c r="FP241" s="1138"/>
      <c r="FQ241" s="1138"/>
      <c r="FR241" s="1138"/>
      <c r="FS241" s="1138"/>
      <c r="FT241" s="1138"/>
      <c r="FU241" s="1138"/>
      <c r="FV241" s="1138"/>
      <c r="FW241" s="1138"/>
      <c r="FX241" s="1138"/>
      <c r="FY241" s="1138"/>
      <c r="FZ241" s="1138"/>
      <c r="GA241" s="1138"/>
      <c r="GB241" s="1138"/>
      <c r="GC241" s="1138"/>
      <c r="GD241" s="1138"/>
      <c r="GE241" s="1138"/>
      <c r="GF241" s="1138"/>
      <c r="GG241" s="1138"/>
      <c r="GH241" s="1138"/>
      <c r="GI241" s="1138"/>
      <c r="GJ241" s="1138"/>
      <c r="GK241" s="1138"/>
      <c r="GL241" s="1138"/>
      <c r="GM241" s="1138"/>
      <c r="GN241" s="1138"/>
      <c r="GO241" s="1138"/>
      <c r="GP241" s="1138"/>
      <c r="GQ241" s="1138"/>
      <c r="GR241" s="1138"/>
      <c r="GS241" s="1138"/>
      <c r="GT241" s="1138"/>
      <c r="GU241" s="1138"/>
      <c r="GV241" s="1138"/>
      <c r="GW241" s="1138"/>
      <c r="GX241" s="1138"/>
      <c r="GY241" s="1138"/>
      <c r="GZ241" s="1138"/>
      <c r="HA241" s="1138"/>
      <c r="HB241" s="1138"/>
      <c r="HC241" s="1138"/>
      <c r="HD241" s="1138"/>
      <c r="HE241" s="1138"/>
      <c r="HF241" s="1138"/>
      <c r="HG241" s="1138"/>
      <c r="HH241" s="1138"/>
      <c r="HI241" s="1138"/>
      <c r="HJ241" s="1138"/>
      <c r="HK241" s="1138"/>
      <c r="HL241" s="1138"/>
      <c r="HM241" s="1138"/>
      <c r="HN241" s="1138"/>
      <c r="HO241" s="1138"/>
      <c r="HP241" s="1138"/>
      <c r="HQ241" s="1138"/>
      <c r="HR241" s="1138"/>
      <c r="HS241" s="1138"/>
      <c r="HT241" s="1138"/>
      <c r="HU241" s="1138"/>
      <c r="HV241" s="1138"/>
      <c r="HW241" s="1138"/>
      <c r="HX241" s="1138"/>
      <c r="HY241" s="1138"/>
      <c r="HZ241" s="1138"/>
      <c r="IA241" s="1138"/>
      <c r="IB241" s="1138"/>
      <c r="IC241" s="1138"/>
      <c r="ID241" s="1138"/>
      <c r="IE241" s="1138"/>
      <c r="IF241" s="1138"/>
      <c r="IG241" s="1138"/>
      <c r="IH241" s="1138"/>
      <c r="II241" s="1138"/>
      <c r="IJ241" s="1138"/>
      <c r="IK241" s="1138"/>
      <c r="IL241" s="1138"/>
      <c r="IM241" s="1138"/>
      <c r="IN241" s="1138"/>
      <c r="IO241" s="1138"/>
      <c r="IP241" s="1138"/>
      <c r="IQ241" s="1138"/>
      <c r="IR241" s="1138"/>
      <c r="IS241" s="1138"/>
      <c r="IT241" s="1138"/>
      <c r="IU241" s="1138"/>
      <c r="IV241" s="1138"/>
    </row>
    <row r="242" spans="1:256" ht="15.75">
      <c r="A242" s="1465" t="s">
        <v>355</v>
      </c>
      <c r="B242" s="1588" t="s">
        <v>356</v>
      </c>
      <c r="C242" s="1586">
        <f>C238-C240</f>
        <v>5241317823</v>
      </c>
      <c r="D242" s="1494"/>
      <c r="E242" s="1138"/>
      <c r="F242" s="1138"/>
      <c r="G242" s="1138"/>
      <c r="H242" s="1138"/>
      <c r="I242" s="1138"/>
      <c r="J242" s="1138"/>
      <c r="K242" s="1138"/>
      <c r="L242" s="1138"/>
      <c r="M242" s="1138"/>
      <c r="N242" s="1138"/>
      <c r="O242" s="1138"/>
      <c r="P242" s="1138"/>
      <c r="Q242" s="1138"/>
      <c r="R242" s="1138"/>
      <c r="S242" s="1138"/>
      <c r="T242" s="1138"/>
      <c r="U242" s="1138"/>
      <c r="V242" s="1138"/>
      <c r="W242" s="1138"/>
      <c r="X242" s="1138"/>
      <c r="Y242" s="1138"/>
      <c r="Z242" s="1138"/>
      <c r="AA242" s="1138"/>
      <c r="AB242" s="1138"/>
      <c r="AC242" s="1138"/>
      <c r="AD242" s="1138"/>
      <c r="AE242" s="1138"/>
      <c r="AF242" s="1138"/>
      <c r="AG242" s="1138"/>
      <c r="AH242" s="1138"/>
      <c r="AI242" s="1138"/>
      <c r="AJ242" s="1138"/>
      <c r="AK242" s="1138"/>
      <c r="AL242" s="1138"/>
      <c r="AM242" s="1138"/>
      <c r="AN242" s="1138"/>
      <c r="AO242" s="1138"/>
      <c r="AP242" s="1138"/>
      <c r="AQ242" s="1138"/>
      <c r="AR242" s="1138"/>
      <c r="AS242" s="1138"/>
      <c r="AT242" s="1138"/>
      <c r="AU242" s="1138"/>
      <c r="AV242" s="1138"/>
      <c r="AW242" s="1138"/>
      <c r="AX242" s="1138"/>
      <c r="AY242" s="1138"/>
      <c r="AZ242" s="1138"/>
      <c r="BA242" s="1138"/>
      <c r="BB242" s="1138"/>
      <c r="BC242" s="1138"/>
      <c r="BD242" s="1138"/>
      <c r="BE242" s="1138"/>
      <c r="BF242" s="1138"/>
      <c r="BG242" s="1138"/>
      <c r="BH242" s="1138"/>
      <c r="BI242" s="1138"/>
      <c r="BJ242" s="1138"/>
      <c r="BK242" s="1138"/>
      <c r="BL242" s="1138"/>
      <c r="BM242" s="1138"/>
      <c r="BN242" s="1138"/>
      <c r="BO242" s="1138"/>
      <c r="BP242" s="1138"/>
      <c r="BQ242" s="1138"/>
      <c r="BR242" s="1138"/>
      <c r="BS242" s="1138"/>
      <c r="BT242" s="1138"/>
      <c r="BU242" s="1138"/>
      <c r="BV242" s="1138"/>
      <c r="BW242" s="1138"/>
      <c r="BX242" s="1138"/>
      <c r="BY242" s="1138"/>
      <c r="BZ242" s="1138"/>
      <c r="CA242" s="1138"/>
      <c r="CB242" s="1138"/>
      <c r="CC242" s="1138"/>
      <c r="CD242" s="1138"/>
      <c r="CE242" s="1138"/>
      <c r="CF242" s="1138"/>
      <c r="CG242" s="1138"/>
      <c r="CH242" s="1138"/>
      <c r="CI242" s="1138"/>
      <c r="CJ242" s="1138"/>
      <c r="CK242" s="1138"/>
      <c r="CL242" s="1138"/>
      <c r="CM242" s="1138"/>
      <c r="CN242" s="1138"/>
      <c r="CO242" s="1138"/>
      <c r="CP242" s="1138"/>
      <c r="CQ242" s="1138"/>
      <c r="CR242" s="1138"/>
      <c r="CS242" s="1138"/>
      <c r="CT242" s="1138"/>
      <c r="CU242" s="1138"/>
      <c r="CV242" s="1138"/>
      <c r="CW242" s="1138"/>
      <c r="CX242" s="1138"/>
      <c r="CY242" s="1138"/>
      <c r="CZ242" s="1138"/>
      <c r="DA242" s="1138"/>
      <c r="DB242" s="1138"/>
      <c r="DC242" s="1138"/>
      <c r="DD242" s="1138"/>
      <c r="DE242" s="1138"/>
      <c r="DF242" s="1138"/>
      <c r="DG242" s="1138"/>
      <c r="DH242" s="1138"/>
      <c r="DI242" s="1138"/>
      <c r="DJ242" s="1138"/>
      <c r="DK242" s="1138"/>
      <c r="DL242" s="1138"/>
      <c r="DM242" s="1138"/>
      <c r="DN242" s="1138"/>
      <c r="DO242" s="1138"/>
      <c r="DP242" s="1138"/>
      <c r="DQ242" s="1138"/>
      <c r="DR242" s="1138"/>
      <c r="DS242" s="1138"/>
      <c r="DT242" s="1138"/>
      <c r="DU242" s="1138"/>
      <c r="DV242" s="1138"/>
      <c r="DW242" s="1138"/>
      <c r="DX242" s="1138"/>
      <c r="DY242" s="1138"/>
      <c r="DZ242" s="1138"/>
      <c r="EA242" s="1138"/>
      <c r="EB242" s="1138"/>
      <c r="EC242" s="1138"/>
      <c r="ED242" s="1138"/>
      <c r="EE242" s="1138"/>
      <c r="EF242" s="1138"/>
      <c r="EG242" s="1138"/>
      <c r="EH242" s="1138"/>
      <c r="EI242" s="1138"/>
      <c r="EJ242" s="1138"/>
      <c r="EK242" s="1138"/>
      <c r="EL242" s="1138"/>
      <c r="EM242" s="1138"/>
      <c r="EN242" s="1138"/>
      <c r="EO242" s="1138"/>
      <c r="EP242" s="1138"/>
      <c r="EQ242" s="1138"/>
      <c r="ER242" s="1138"/>
      <c r="ES242" s="1138"/>
      <c r="ET242" s="1138"/>
      <c r="EU242" s="1138"/>
      <c r="EV242" s="1138"/>
      <c r="EW242" s="1138"/>
      <c r="EX242" s="1138"/>
      <c r="EY242" s="1138"/>
      <c r="EZ242" s="1138"/>
      <c r="FA242" s="1138"/>
      <c r="FB242" s="1138"/>
      <c r="FC242" s="1138"/>
      <c r="FD242" s="1138"/>
      <c r="FE242" s="1138"/>
      <c r="FF242" s="1138"/>
      <c r="FG242" s="1138"/>
      <c r="FH242" s="1138"/>
      <c r="FI242" s="1138"/>
      <c r="FJ242" s="1138"/>
      <c r="FK242" s="1138"/>
      <c r="FL242" s="1138"/>
      <c r="FM242" s="1138"/>
      <c r="FN242" s="1138"/>
      <c r="FO242" s="1138"/>
      <c r="FP242" s="1138"/>
      <c r="FQ242" s="1138"/>
      <c r="FR242" s="1138"/>
      <c r="FS242" s="1138"/>
      <c r="FT242" s="1138"/>
      <c r="FU242" s="1138"/>
      <c r="FV242" s="1138"/>
      <c r="FW242" s="1138"/>
      <c r="FX242" s="1138"/>
      <c r="FY242" s="1138"/>
      <c r="FZ242" s="1138"/>
      <c r="GA242" s="1138"/>
      <c r="GB242" s="1138"/>
      <c r="GC242" s="1138"/>
      <c r="GD242" s="1138"/>
      <c r="GE242" s="1138"/>
      <c r="GF242" s="1138"/>
      <c r="GG242" s="1138"/>
      <c r="GH242" s="1138"/>
      <c r="GI242" s="1138"/>
      <c r="GJ242" s="1138"/>
      <c r="GK242" s="1138"/>
      <c r="GL242" s="1138"/>
      <c r="GM242" s="1138"/>
      <c r="GN242" s="1138"/>
      <c r="GO242" s="1138"/>
      <c r="GP242" s="1138"/>
      <c r="GQ242" s="1138"/>
      <c r="GR242" s="1138"/>
      <c r="GS242" s="1138"/>
      <c r="GT242" s="1138"/>
      <c r="GU242" s="1138"/>
      <c r="GV242" s="1138"/>
      <c r="GW242" s="1138"/>
      <c r="GX242" s="1138"/>
      <c r="GY242" s="1138"/>
      <c r="GZ242" s="1138"/>
      <c r="HA242" s="1138"/>
      <c r="HB242" s="1138"/>
      <c r="HC242" s="1138"/>
      <c r="HD242" s="1138"/>
      <c r="HE242" s="1138"/>
      <c r="HF242" s="1138"/>
      <c r="HG242" s="1138"/>
      <c r="HH242" s="1138"/>
      <c r="HI242" s="1138"/>
      <c r="HJ242" s="1138"/>
      <c r="HK242" s="1138"/>
      <c r="HL242" s="1138"/>
      <c r="HM242" s="1138"/>
      <c r="HN242" s="1138"/>
      <c r="HO242" s="1138"/>
      <c r="HP242" s="1138"/>
      <c r="HQ242" s="1138"/>
      <c r="HR242" s="1138"/>
      <c r="HS242" s="1138"/>
      <c r="HT242" s="1138"/>
      <c r="HU242" s="1138"/>
      <c r="HV242" s="1138"/>
      <c r="HW242" s="1138"/>
      <c r="HX242" s="1138"/>
      <c r="HY242" s="1138"/>
      <c r="HZ242" s="1138"/>
      <c r="IA242" s="1138"/>
      <c r="IB242" s="1138"/>
      <c r="IC242" s="1138"/>
      <c r="ID242" s="1138"/>
      <c r="IE242" s="1138"/>
      <c r="IF242" s="1138"/>
      <c r="IG242" s="1138"/>
      <c r="IH242" s="1138"/>
      <c r="II242" s="1138"/>
      <c r="IJ242" s="1138"/>
      <c r="IK242" s="1138"/>
      <c r="IL242" s="1138"/>
      <c r="IM242" s="1138"/>
      <c r="IN242" s="1138"/>
      <c r="IO242" s="1138"/>
      <c r="IP242" s="1138"/>
      <c r="IQ242" s="1138"/>
      <c r="IR242" s="1138"/>
      <c r="IS242" s="1138"/>
      <c r="IT242" s="1138"/>
      <c r="IU242" s="1138"/>
      <c r="IV242" s="1138"/>
    </row>
    <row r="243" spans="1:256" ht="15.75">
      <c r="A243" s="1138"/>
      <c r="B243" s="1492"/>
      <c r="C243" s="1492"/>
      <c r="D243" s="1492"/>
      <c r="E243" s="1138"/>
      <c r="F243" s="1138"/>
      <c r="G243" s="1138"/>
      <c r="H243" s="1138"/>
      <c r="I243" s="1138"/>
      <c r="J243" s="1138"/>
      <c r="K243" s="1138"/>
      <c r="L243" s="1138"/>
      <c r="M243" s="1138"/>
      <c r="N243" s="1138"/>
      <c r="O243" s="1138"/>
      <c r="P243" s="1138"/>
      <c r="Q243" s="1138"/>
      <c r="R243" s="1138"/>
      <c r="S243" s="1138"/>
      <c r="T243" s="1138"/>
      <c r="U243" s="1138"/>
      <c r="V243" s="1138"/>
      <c r="W243" s="1138"/>
      <c r="X243" s="1138"/>
      <c r="Y243" s="1138"/>
      <c r="Z243" s="1138"/>
      <c r="AA243" s="1138"/>
      <c r="AB243" s="1138"/>
      <c r="AC243" s="1138"/>
      <c r="AD243" s="1138"/>
      <c r="AE243" s="1138"/>
      <c r="AF243" s="1138"/>
      <c r="AG243" s="1138"/>
      <c r="AH243" s="1138"/>
      <c r="AI243" s="1138"/>
      <c r="AJ243" s="1138"/>
      <c r="AK243" s="1138"/>
      <c r="AL243" s="1138"/>
      <c r="AM243" s="1138"/>
      <c r="AN243" s="1138"/>
      <c r="AO243" s="1138"/>
      <c r="AP243" s="1138"/>
      <c r="AQ243" s="1138"/>
      <c r="AR243" s="1138"/>
      <c r="AS243" s="1138"/>
      <c r="AT243" s="1138"/>
      <c r="AU243" s="1138"/>
      <c r="AV243" s="1138"/>
      <c r="AW243" s="1138"/>
      <c r="AX243" s="1138"/>
      <c r="AY243" s="1138"/>
      <c r="AZ243" s="1138"/>
      <c r="BA243" s="1138"/>
      <c r="BB243" s="1138"/>
      <c r="BC243" s="1138"/>
      <c r="BD243" s="1138"/>
      <c r="BE243" s="1138"/>
      <c r="BF243" s="1138"/>
      <c r="BG243" s="1138"/>
      <c r="BH243" s="1138"/>
      <c r="BI243" s="1138"/>
      <c r="BJ243" s="1138"/>
      <c r="BK243" s="1138"/>
      <c r="BL243" s="1138"/>
      <c r="BM243" s="1138"/>
      <c r="BN243" s="1138"/>
      <c r="BO243" s="1138"/>
      <c r="BP243" s="1138"/>
      <c r="BQ243" s="1138"/>
      <c r="BR243" s="1138"/>
      <c r="BS243" s="1138"/>
      <c r="BT243" s="1138"/>
      <c r="BU243" s="1138"/>
      <c r="BV243" s="1138"/>
      <c r="BW243" s="1138"/>
      <c r="BX243" s="1138"/>
      <c r="BY243" s="1138"/>
      <c r="BZ243" s="1138"/>
      <c r="CA243" s="1138"/>
      <c r="CB243" s="1138"/>
      <c r="CC243" s="1138"/>
      <c r="CD243" s="1138"/>
      <c r="CE243" s="1138"/>
      <c r="CF243" s="1138"/>
      <c r="CG243" s="1138"/>
      <c r="CH243" s="1138"/>
      <c r="CI243" s="1138"/>
      <c r="CJ243" s="1138"/>
      <c r="CK243" s="1138"/>
      <c r="CL243" s="1138"/>
      <c r="CM243" s="1138"/>
      <c r="CN243" s="1138"/>
      <c r="CO243" s="1138"/>
      <c r="CP243" s="1138"/>
      <c r="CQ243" s="1138"/>
      <c r="CR243" s="1138"/>
      <c r="CS243" s="1138"/>
      <c r="CT243" s="1138"/>
      <c r="CU243" s="1138"/>
      <c r="CV243" s="1138"/>
      <c r="CW243" s="1138"/>
      <c r="CX243" s="1138"/>
      <c r="CY243" s="1138"/>
      <c r="CZ243" s="1138"/>
      <c r="DA243" s="1138"/>
      <c r="DB243" s="1138"/>
      <c r="DC243" s="1138"/>
      <c r="DD243" s="1138"/>
      <c r="DE243" s="1138"/>
      <c r="DF243" s="1138"/>
      <c r="DG243" s="1138"/>
      <c r="DH243" s="1138"/>
      <c r="DI243" s="1138"/>
      <c r="DJ243" s="1138"/>
      <c r="DK243" s="1138"/>
      <c r="DL243" s="1138"/>
      <c r="DM243" s="1138"/>
      <c r="DN243" s="1138"/>
      <c r="DO243" s="1138"/>
      <c r="DP243" s="1138"/>
      <c r="DQ243" s="1138"/>
      <c r="DR243" s="1138"/>
      <c r="DS243" s="1138"/>
      <c r="DT243" s="1138"/>
      <c r="DU243" s="1138"/>
      <c r="DV243" s="1138"/>
      <c r="DW243" s="1138"/>
      <c r="DX243" s="1138"/>
      <c r="DY243" s="1138"/>
      <c r="DZ243" s="1138"/>
      <c r="EA243" s="1138"/>
      <c r="EB243" s="1138"/>
      <c r="EC243" s="1138"/>
      <c r="ED243" s="1138"/>
      <c r="EE243" s="1138"/>
      <c r="EF243" s="1138"/>
      <c r="EG243" s="1138"/>
      <c r="EH243" s="1138"/>
      <c r="EI243" s="1138"/>
      <c r="EJ243" s="1138"/>
      <c r="EK243" s="1138"/>
      <c r="EL243" s="1138"/>
      <c r="EM243" s="1138"/>
      <c r="EN243" s="1138"/>
      <c r="EO243" s="1138"/>
      <c r="EP243" s="1138"/>
      <c r="EQ243" s="1138"/>
      <c r="ER243" s="1138"/>
      <c r="ES243" s="1138"/>
      <c r="ET243" s="1138"/>
      <c r="EU243" s="1138"/>
      <c r="EV243" s="1138"/>
      <c r="EW243" s="1138"/>
      <c r="EX243" s="1138"/>
      <c r="EY243" s="1138"/>
      <c r="EZ243" s="1138"/>
      <c r="FA243" s="1138"/>
      <c r="FB243" s="1138"/>
      <c r="FC243" s="1138"/>
      <c r="FD243" s="1138"/>
      <c r="FE243" s="1138"/>
      <c r="FF243" s="1138"/>
      <c r="FG243" s="1138"/>
      <c r="FH243" s="1138"/>
      <c r="FI243" s="1138"/>
      <c r="FJ243" s="1138"/>
      <c r="FK243" s="1138"/>
      <c r="FL243" s="1138"/>
      <c r="FM243" s="1138"/>
      <c r="FN243" s="1138"/>
      <c r="FO243" s="1138"/>
      <c r="FP243" s="1138"/>
      <c r="FQ243" s="1138"/>
      <c r="FR243" s="1138"/>
      <c r="FS243" s="1138"/>
      <c r="FT243" s="1138"/>
      <c r="FU243" s="1138"/>
      <c r="FV243" s="1138"/>
      <c r="FW243" s="1138"/>
      <c r="FX243" s="1138"/>
      <c r="FY243" s="1138"/>
      <c r="FZ243" s="1138"/>
      <c r="GA243" s="1138"/>
      <c r="GB243" s="1138"/>
      <c r="GC243" s="1138"/>
      <c r="GD243" s="1138"/>
      <c r="GE243" s="1138"/>
      <c r="GF243" s="1138"/>
      <c r="GG243" s="1138"/>
      <c r="GH243" s="1138"/>
      <c r="GI243" s="1138"/>
      <c r="GJ243" s="1138"/>
      <c r="GK243" s="1138"/>
      <c r="GL243" s="1138"/>
      <c r="GM243" s="1138"/>
      <c r="GN243" s="1138"/>
      <c r="GO243" s="1138"/>
      <c r="GP243" s="1138"/>
      <c r="GQ243" s="1138"/>
      <c r="GR243" s="1138"/>
      <c r="GS243" s="1138"/>
      <c r="GT243" s="1138"/>
      <c r="GU243" s="1138"/>
      <c r="GV243" s="1138"/>
      <c r="GW243" s="1138"/>
      <c r="GX243" s="1138"/>
      <c r="GY243" s="1138"/>
      <c r="GZ243" s="1138"/>
      <c r="HA243" s="1138"/>
      <c r="HB243" s="1138"/>
      <c r="HC243" s="1138"/>
      <c r="HD243" s="1138"/>
      <c r="HE243" s="1138"/>
      <c r="HF243" s="1138"/>
      <c r="HG243" s="1138"/>
      <c r="HH243" s="1138"/>
      <c r="HI243" s="1138"/>
      <c r="HJ243" s="1138"/>
      <c r="HK243" s="1138"/>
      <c r="HL243" s="1138"/>
      <c r="HM243" s="1138"/>
      <c r="HN243" s="1138"/>
      <c r="HO243" s="1138"/>
      <c r="HP243" s="1138"/>
      <c r="HQ243" s="1138"/>
      <c r="HR243" s="1138"/>
      <c r="HS243" s="1138"/>
      <c r="HT243" s="1138"/>
      <c r="HU243" s="1138"/>
      <c r="HV243" s="1138"/>
      <c r="HW243" s="1138"/>
      <c r="HX243" s="1138"/>
      <c r="HY243" s="1138"/>
      <c r="HZ243" s="1138"/>
      <c r="IA243" s="1138"/>
      <c r="IB243" s="1138"/>
      <c r="IC243" s="1138"/>
      <c r="ID243" s="1138"/>
      <c r="IE243" s="1138"/>
      <c r="IF243" s="1138"/>
      <c r="IG243" s="1138"/>
      <c r="IH243" s="1138"/>
      <c r="II243" s="1138"/>
      <c r="IJ243" s="1138"/>
      <c r="IK243" s="1138"/>
      <c r="IL243" s="1138"/>
      <c r="IM243" s="1138"/>
      <c r="IN243" s="1138"/>
      <c r="IO243" s="1138"/>
      <c r="IP243" s="1138"/>
      <c r="IQ243" s="1138"/>
      <c r="IR243" s="1138"/>
      <c r="IS243" s="1138"/>
      <c r="IT243" s="1138"/>
      <c r="IU243" s="1138"/>
      <c r="IV243" s="1138"/>
    </row>
    <row r="244" spans="1:256" ht="15.75">
      <c r="A244" s="1502" t="s">
        <v>357</v>
      </c>
      <c r="B244" s="1509"/>
      <c r="C244" s="1510"/>
      <c r="D244" s="1492"/>
      <c r="E244" s="1138"/>
      <c r="F244" s="1138"/>
      <c r="G244" s="1138"/>
      <c r="H244" s="1138"/>
      <c r="I244" s="1138"/>
      <c r="J244" s="1138"/>
      <c r="K244" s="1138"/>
      <c r="L244" s="1138"/>
      <c r="M244" s="1138"/>
      <c r="N244" s="1138"/>
      <c r="O244" s="1138"/>
      <c r="P244" s="1138"/>
      <c r="Q244" s="1138"/>
      <c r="R244" s="1138"/>
      <c r="S244" s="1138"/>
      <c r="T244" s="1138"/>
      <c r="U244" s="1138"/>
      <c r="V244" s="1138"/>
      <c r="W244" s="1138"/>
      <c r="X244" s="1138"/>
      <c r="Y244" s="1138"/>
      <c r="Z244" s="1138"/>
      <c r="AA244" s="1138"/>
      <c r="AB244" s="1138"/>
      <c r="AC244" s="1138"/>
      <c r="AD244" s="1138"/>
      <c r="AE244" s="1138"/>
      <c r="AF244" s="1138"/>
      <c r="AG244" s="1138"/>
      <c r="AH244" s="1138"/>
      <c r="AI244" s="1138"/>
      <c r="AJ244" s="1138"/>
      <c r="AK244" s="1138"/>
      <c r="AL244" s="1138"/>
      <c r="AM244" s="1138"/>
      <c r="AN244" s="1138"/>
      <c r="AO244" s="1138"/>
      <c r="AP244" s="1138"/>
      <c r="AQ244" s="1138"/>
      <c r="AR244" s="1138"/>
      <c r="AS244" s="1138"/>
      <c r="AT244" s="1138"/>
      <c r="AU244" s="1138"/>
      <c r="AV244" s="1138"/>
      <c r="AW244" s="1138"/>
      <c r="AX244" s="1138"/>
      <c r="AY244" s="1138"/>
      <c r="AZ244" s="1138"/>
      <c r="BA244" s="1138"/>
      <c r="BB244" s="1138"/>
      <c r="BC244" s="1138"/>
      <c r="BD244" s="1138"/>
      <c r="BE244" s="1138"/>
      <c r="BF244" s="1138"/>
      <c r="BG244" s="1138"/>
      <c r="BH244" s="1138"/>
      <c r="BI244" s="1138"/>
      <c r="BJ244" s="1138"/>
      <c r="BK244" s="1138"/>
      <c r="BL244" s="1138"/>
      <c r="BM244" s="1138"/>
      <c r="BN244" s="1138"/>
      <c r="BO244" s="1138"/>
      <c r="BP244" s="1138"/>
      <c r="BQ244" s="1138"/>
      <c r="BR244" s="1138"/>
      <c r="BS244" s="1138"/>
      <c r="BT244" s="1138"/>
      <c r="BU244" s="1138"/>
      <c r="BV244" s="1138"/>
      <c r="BW244" s="1138"/>
      <c r="BX244" s="1138"/>
      <c r="BY244" s="1138"/>
      <c r="BZ244" s="1138"/>
      <c r="CA244" s="1138"/>
      <c r="CB244" s="1138"/>
      <c r="CC244" s="1138"/>
      <c r="CD244" s="1138"/>
      <c r="CE244" s="1138"/>
      <c r="CF244" s="1138"/>
      <c r="CG244" s="1138"/>
      <c r="CH244" s="1138"/>
      <c r="CI244" s="1138"/>
      <c r="CJ244" s="1138"/>
      <c r="CK244" s="1138"/>
      <c r="CL244" s="1138"/>
      <c r="CM244" s="1138"/>
      <c r="CN244" s="1138"/>
      <c r="CO244" s="1138"/>
      <c r="CP244" s="1138"/>
      <c r="CQ244" s="1138"/>
      <c r="CR244" s="1138"/>
      <c r="CS244" s="1138"/>
      <c r="CT244" s="1138"/>
      <c r="CU244" s="1138"/>
      <c r="CV244" s="1138"/>
      <c r="CW244" s="1138"/>
      <c r="CX244" s="1138"/>
      <c r="CY244" s="1138"/>
      <c r="CZ244" s="1138"/>
      <c r="DA244" s="1138"/>
      <c r="DB244" s="1138"/>
      <c r="DC244" s="1138"/>
      <c r="DD244" s="1138"/>
      <c r="DE244" s="1138"/>
      <c r="DF244" s="1138"/>
      <c r="DG244" s="1138"/>
      <c r="DH244" s="1138"/>
      <c r="DI244" s="1138"/>
      <c r="DJ244" s="1138"/>
      <c r="DK244" s="1138"/>
      <c r="DL244" s="1138"/>
      <c r="DM244" s="1138"/>
      <c r="DN244" s="1138"/>
      <c r="DO244" s="1138"/>
      <c r="DP244" s="1138"/>
      <c r="DQ244" s="1138"/>
      <c r="DR244" s="1138"/>
      <c r="DS244" s="1138"/>
      <c r="DT244" s="1138"/>
      <c r="DU244" s="1138"/>
      <c r="DV244" s="1138"/>
      <c r="DW244" s="1138"/>
      <c r="DX244" s="1138"/>
      <c r="DY244" s="1138"/>
      <c r="DZ244" s="1138"/>
      <c r="EA244" s="1138"/>
      <c r="EB244" s="1138"/>
      <c r="EC244" s="1138"/>
      <c r="ED244" s="1138"/>
      <c r="EE244" s="1138"/>
      <c r="EF244" s="1138"/>
      <c r="EG244" s="1138"/>
      <c r="EH244" s="1138"/>
      <c r="EI244" s="1138"/>
      <c r="EJ244" s="1138"/>
      <c r="EK244" s="1138"/>
      <c r="EL244" s="1138"/>
      <c r="EM244" s="1138"/>
      <c r="EN244" s="1138"/>
      <c r="EO244" s="1138"/>
      <c r="EP244" s="1138"/>
      <c r="EQ244" s="1138"/>
      <c r="ER244" s="1138"/>
      <c r="ES244" s="1138"/>
      <c r="ET244" s="1138"/>
      <c r="EU244" s="1138"/>
      <c r="EV244" s="1138"/>
      <c r="EW244" s="1138"/>
      <c r="EX244" s="1138"/>
      <c r="EY244" s="1138"/>
      <c r="EZ244" s="1138"/>
      <c r="FA244" s="1138"/>
      <c r="FB244" s="1138"/>
      <c r="FC244" s="1138"/>
      <c r="FD244" s="1138"/>
      <c r="FE244" s="1138"/>
      <c r="FF244" s="1138"/>
      <c r="FG244" s="1138"/>
      <c r="FH244" s="1138"/>
      <c r="FI244" s="1138"/>
      <c r="FJ244" s="1138"/>
      <c r="FK244" s="1138"/>
      <c r="FL244" s="1138"/>
      <c r="FM244" s="1138"/>
      <c r="FN244" s="1138"/>
      <c r="FO244" s="1138"/>
      <c r="FP244" s="1138"/>
      <c r="FQ244" s="1138"/>
      <c r="FR244" s="1138"/>
      <c r="FS244" s="1138"/>
      <c r="FT244" s="1138"/>
      <c r="FU244" s="1138"/>
      <c r="FV244" s="1138"/>
      <c r="FW244" s="1138"/>
      <c r="FX244" s="1138"/>
      <c r="FY244" s="1138"/>
      <c r="FZ244" s="1138"/>
      <c r="GA244" s="1138"/>
      <c r="GB244" s="1138"/>
      <c r="GC244" s="1138"/>
      <c r="GD244" s="1138"/>
      <c r="GE244" s="1138"/>
      <c r="GF244" s="1138"/>
      <c r="GG244" s="1138"/>
      <c r="GH244" s="1138"/>
      <c r="GI244" s="1138"/>
      <c r="GJ244" s="1138"/>
      <c r="GK244" s="1138"/>
      <c r="GL244" s="1138"/>
      <c r="GM244" s="1138"/>
      <c r="GN244" s="1138"/>
      <c r="GO244" s="1138"/>
      <c r="GP244" s="1138"/>
      <c r="GQ244" s="1138"/>
      <c r="GR244" s="1138"/>
      <c r="GS244" s="1138"/>
      <c r="GT244" s="1138"/>
      <c r="GU244" s="1138"/>
      <c r="GV244" s="1138"/>
      <c r="GW244" s="1138"/>
      <c r="GX244" s="1138"/>
      <c r="GY244" s="1138"/>
      <c r="GZ244" s="1138"/>
      <c r="HA244" s="1138"/>
      <c r="HB244" s="1138"/>
      <c r="HC244" s="1138"/>
      <c r="HD244" s="1138"/>
      <c r="HE244" s="1138"/>
      <c r="HF244" s="1138"/>
      <c r="HG244" s="1138"/>
      <c r="HH244" s="1138"/>
      <c r="HI244" s="1138"/>
      <c r="HJ244" s="1138"/>
      <c r="HK244" s="1138"/>
      <c r="HL244" s="1138"/>
      <c r="HM244" s="1138"/>
      <c r="HN244" s="1138"/>
      <c r="HO244" s="1138"/>
      <c r="HP244" s="1138"/>
      <c r="HQ244" s="1138"/>
      <c r="HR244" s="1138"/>
      <c r="HS244" s="1138"/>
      <c r="HT244" s="1138"/>
      <c r="HU244" s="1138"/>
      <c r="HV244" s="1138"/>
      <c r="HW244" s="1138"/>
      <c r="HX244" s="1138"/>
      <c r="HY244" s="1138"/>
      <c r="HZ244" s="1138"/>
      <c r="IA244" s="1138"/>
      <c r="IB244" s="1138"/>
      <c r="IC244" s="1138"/>
      <c r="ID244" s="1138"/>
      <c r="IE244" s="1138"/>
      <c r="IF244" s="1138"/>
      <c r="IG244" s="1138"/>
      <c r="IH244" s="1138"/>
      <c r="II244" s="1138"/>
      <c r="IJ244" s="1138"/>
      <c r="IK244" s="1138"/>
      <c r="IL244" s="1138"/>
      <c r="IM244" s="1138"/>
      <c r="IN244" s="1138"/>
      <c r="IO244" s="1138"/>
      <c r="IP244" s="1138"/>
      <c r="IQ244" s="1138"/>
      <c r="IR244" s="1138"/>
      <c r="IS244" s="1138"/>
      <c r="IT244" s="1138"/>
      <c r="IU244" s="1138"/>
      <c r="IV244" s="1138"/>
    </row>
    <row r="245" spans="1:256">
      <c r="A245" s="1138"/>
      <c r="B245" s="1493"/>
      <c r="C245" s="1493"/>
      <c r="D245" s="1493"/>
      <c r="E245" s="1138"/>
      <c r="F245" s="1138"/>
      <c r="G245" s="1138"/>
      <c r="H245" s="1138"/>
      <c r="I245" s="1138"/>
      <c r="J245" s="1138"/>
      <c r="K245" s="1138"/>
      <c r="L245" s="1138"/>
      <c r="M245" s="1138"/>
      <c r="N245" s="1138"/>
      <c r="O245" s="1138"/>
      <c r="P245" s="1138"/>
      <c r="Q245" s="1138"/>
      <c r="R245" s="1138"/>
      <c r="S245" s="1138"/>
      <c r="T245" s="1138"/>
      <c r="U245" s="1138"/>
      <c r="V245" s="1138"/>
      <c r="W245" s="1138"/>
      <c r="X245" s="1138"/>
      <c r="Y245" s="1138"/>
      <c r="Z245" s="1138"/>
      <c r="AA245" s="1138"/>
      <c r="AB245" s="1138"/>
      <c r="AC245" s="1138"/>
      <c r="AD245" s="1138"/>
      <c r="AE245" s="1138"/>
      <c r="AF245" s="1138"/>
      <c r="AG245" s="1138"/>
      <c r="AH245" s="1138"/>
      <c r="AI245" s="1138"/>
      <c r="AJ245" s="1138"/>
      <c r="AK245" s="1138"/>
      <c r="AL245" s="1138"/>
      <c r="AM245" s="1138"/>
      <c r="AN245" s="1138"/>
      <c r="AO245" s="1138"/>
      <c r="AP245" s="1138"/>
      <c r="AQ245" s="1138"/>
      <c r="AR245" s="1138"/>
      <c r="AS245" s="1138"/>
      <c r="AT245" s="1138"/>
      <c r="AU245" s="1138"/>
      <c r="AV245" s="1138"/>
      <c r="AW245" s="1138"/>
      <c r="AX245" s="1138"/>
      <c r="AY245" s="1138"/>
      <c r="AZ245" s="1138"/>
      <c r="BA245" s="1138"/>
      <c r="BB245" s="1138"/>
      <c r="BC245" s="1138"/>
      <c r="BD245" s="1138"/>
      <c r="BE245" s="1138"/>
      <c r="BF245" s="1138"/>
      <c r="BG245" s="1138"/>
      <c r="BH245" s="1138"/>
      <c r="BI245" s="1138"/>
      <c r="BJ245" s="1138"/>
      <c r="BK245" s="1138"/>
      <c r="BL245" s="1138"/>
      <c r="BM245" s="1138"/>
      <c r="BN245" s="1138"/>
      <c r="BO245" s="1138"/>
      <c r="BP245" s="1138"/>
      <c r="BQ245" s="1138"/>
      <c r="BR245" s="1138"/>
      <c r="BS245" s="1138"/>
      <c r="BT245" s="1138"/>
      <c r="BU245" s="1138"/>
      <c r="BV245" s="1138"/>
      <c r="BW245" s="1138"/>
      <c r="BX245" s="1138"/>
      <c r="BY245" s="1138"/>
      <c r="BZ245" s="1138"/>
      <c r="CA245" s="1138"/>
      <c r="CB245" s="1138"/>
      <c r="CC245" s="1138"/>
      <c r="CD245" s="1138"/>
      <c r="CE245" s="1138"/>
      <c r="CF245" s="1138"/>
      <c r="CG245" s="1138"/>
      <c r="CH245" s="1138"/>
      <c r="CI245" s="1138"/>
      <c r="CJ245" s="1138"/>
      <c r="CK245" s="1138"/>
      <c r="CL245" s="1138"/>
      <c r="CM245" s="1138"/>
      <c r="CN245" s="1138"/>
      <c r="CO245" s="1138"/>
      <c r="CP245" s="1138"/>
      <c r="CQ245" s="1138"/>
      <c r="CR245" s="1138"/>
      <c r="CS245" s="1138"/>
      <c r="CT245" s="1138"/>
      <c r="CU245" s="1138"/>
      <c r="CV245" s="1138"/>
      <c r="CW245" s="1138"/>
      <c r="CX245" s="1138"/>
      <c r="CY245" s="1138"/>
      <c r="CZ245" s="1138"/>
      <c r="DA245" s="1138"/>
      <c r="DB245" s="1138"/>
      <c r="DC245" s="1138"/>
      <c r="DD245" s="1138"/>
      <c r="DE245" s="1138"/>
      <c r="DF245" s="1138"/>
      <c r="DG245" s="1138"/>
      <c r="DH245" s="1138"/>
      <c r="DI245" s="1138"/>
      <c r="DJ245" s="1138"/>
      <c r="DK245" s="1138"/>
      <c r="DL245" s="1138"/>
      <c r="DM245" s="1138"/>
      <c r="DN245" s="1138"/>
      <c r="DO245" s="1138"/>
      <c r="DP245" s="1138"/>
      <c r="DQ245" s="1138"/>
      <c r="DR245" s="1138"/>
      <c r="DS245" s="1138"/>
      <c r="DT245" s="1138"/>
      <c r="DU245" s="1138"/>
      <c r="DV245" s="1138"/>
      <c r="DW245" s="1138"/>
      <c r="DX245" s="1138"/>
      <c r="DY245" s="1138"/>
      <c r="DZ245" s="1138"/>
      <c r="EA245" s="1138"/>
      <c r="EB245" s="1138"/>
      <c r="EC245" s="1138"/>
      <c r="ED245" s="1138"/>
      <c r="EE245" s="1138"/>
      <c r="EF245" s="1138"/>
      <c r="EG245" s="1138"/>
      <c r="EH245" s="1138"/>
      <c r="EI245" s="1138"/>
      <c r="EJ245" s="1138"/>
      <c r="EK245" s="1138"/>
      <c r="EL245" s="1138"/>
      <c r="EM245" s="1138"/>
      <c r="EN245" s="1138"/>
      <c r="EO245" s="1138"/>
      <c r="EP245" s="1138"/>
      <c r="EQ245" s="1138"/>
      <c r="ER245" s="1138"/>
      <c r="ES245" s="1138"/>
      <c r="ET245" s="1138"/>
      <c r="EU245" s="1138"/>
      <c r="EV245" s="1138"/>
      <c r="EW245" s="1138"/>
      <c r="EX245" s="1138"/>
      <c r="EY245" s="1138"/>
      <c r="EZ245" s="1138"/>
      <c r="FA245" s="1138"/>
      <c r="FB245" s="1138"/>
      <c r="FC245" s="1138"/>
      <c r="FD245" s="1138"/>
      <c r="FE245" s="1138"/>
      <c r="FF245" s="1138"/>
      <c r="FG245" s="1138"/>
      <c r="FH245" s="1138"/>
      <c r="FI245" s="1138"/>
      <c r="FJ245" s="1138"/>
      <c r="FK245" s="1138"/>
      <c r="FL245" s="1138"/>
      <c r="FM245" s="1138"/>
      <c r="FN245" s="1138"/>
      <c r="FO245" s="1138"/>
      <c r="FP245" s="1138"/>
      <c r="FQ245" s="1138"/>
      <c r="FR245" s="1138"/>
      <c r="FS245" s="1138"/>
      <c r="FT245" s="1138"/>
      <c r="FU245" s="1138"/>
      <c r="FV245" s="1138"/>
      <c r="FW245" s="1138"/>
      <c r="FX245" s="1138"/>
      <c r="FY245" s="1138"/>
      <c r="FZ245" s="1138"/>
      <c r="GA245" s="1138"/>
      <c r="GB245" s="1138"/>
      <c r="GC245" s="1138"/>
      <c r="GD245" s="1138"/>
      <c r="GE245" s="1138"/>
      <c r="GF245" s="1138"/>
      <c r="GG245" s="1138"/>
      <c r="GH245" s="1138"/>
      <c r="GI245" s="1138"/>
      <c r="GJ245" s="1138"/>
      <c r="GK245" s="1138"/>
      <c r="GL245" s="1138"/>
      <c r="GM245" s="1138"/>
      <c r="GN245" s="1138"/>
      <c r="GO245" s="1138"/>
      <c r="GP245" s="1138"/>
      <c r="GQ245" s="1138"/>
      <c r="GR245" s="1138"/>
      <c r="GS245" s="1138"/>
      <c r="GT245" s="1138"/>
      <c r="GU245" s="1138"/>
      <c r="GV245" s="1138"/>
      <c r="GW245" s="1138"/>
      <c r="GX245" s="1138"/>
      <c r="GY245" s="1138"/>
      <c r="GZ245" s="1138"/>
      <c r="HA245" s="1138"/>
      <c r="HB245" s="1138"/>
      <c r="HC245" s="1138"/>
      <c r="HD245" s="1138"/>
      <c r="HE245" s="1138"/>
      <c r="HF245" s="1138"/>
      <c r="HG245" s="1138"/>
      <c r="HH245" s="1138"/>
      <c r="HI245" s="1138"/>
      <c r="HJ245" s="1138"/>
      <c r="HK245" s="1138"/>
      <c r="HL245" s="1138"/>
      <c r="HM245" s="1138"/>
      <c r="HN245" s="1138"/>
      <c r="HO245" s="1138"/>
      <c r="HP245" s="1138"/>
      <c r="HQ245" s="1138"/>
      <c r="HR245" s="1138"/>
      <c r="HS245" s="1138"/>
      <c r="HT245" s="1138"/>
      <c r="HU245" s="1138"/>
      <c r="HV245" s="1138"/>
      <c r="HW245" s="1138"/>
      <c r="HX245" s="1138"/>
      <c r="HY245" s="1138"/>
      <c r="HZ245" s="1138"/>
      <c r="IA245" s="1138"/>
      <c r="IB245" s="1138"/>
      <c r="IC245" s="1138"/>
      <c r="ID245" s="1138"/>
      <c r="IE245" s="1138"/>
      <c r="IF245" s="1138"/>
      <c r="IG245" s="1138"/>
      <c r="IH245" s="1138"/>
      <c r="II245" s="1138"/>
      <c r="IJ245" s="1138"/>
      <c r="IK245" s="1138"/>
      <c r="IL245" s="1138"/>
      <c r="IM245" s="1138"/>
      <c r="IN245" s="1138"/>
      <c r="IO245" s="1138"/>
      <c r="IP245" s="1138"/>
      <c r="IQ245" s="1138"/>
      <c r="IR245" s="1138"/>
      <c r="IS245" s="1138"/>
      <c r="IT245" s="1138"/>
      <c r="IU245" s="1138"/>
      <c r="IV245" s="1138"/>
    </row>
    <row r="246" spans="1:256">
      <c r="A246" s="1138" t="s">
        <v>358</v>
      </c>
      <c r="B246" s="1493" t="s">
        <v>359</v>
      </c>
      <c r="C246" s="1511">
        <f>'7277'!D343</f>
        <v>1397</v>
      </c>
      <c r="D246" s="1493"/>
      <c r="E246" s="1138"/>
      <c r="F246" s="1138"/>
      <c r="G246" s="1138"/>
      <c r="H246" s="1138"/>
      <c r="I246" s="1138"/>
      <c r="J246" s="1138"/>
      <c r="K246" s="1138"/>
      <c r="L246" s="1138"/>
      <c r="M246" s="1138"/>
      <c r="N246" s="1138"/>
      <c r="O246" s="1138"/>
      <c r="P246" s="1138"/>
      <c r="Q246" s="1138"/>
      <c r="R246" s="1138"/>
      <c r="S246" s="1138"/>
      <c r="T246" s="1138"/>
      <c r="U246" s="1138"/>
      <c r="V246" s="1138"/>
      <c r="W246" s="1138"/>
      <c r="X246" s="1138"/>
      <c r="Y246" s="1138"/>
      <c r="Z246" s="1138"/>
      <c r="AA246" s="1138"/>
      <c r="AB246" s="1138"/>
      <c r="AC246" s="1138"/>
      <c r="AD246" s="1138"/>
      <c r="AE246" s="1138"/>
      <c r="AF246" s="1138"/>
      <c r="AG246" s="1138"/>
      <c r="AH246" s="1138"/>
      <c r="AI246" s="1138"/>
      <c r="AJ246" s="1138"/>
      <c r="AK246" s="1138"/>
      <c r="AL246" s="1138"/>
      <c r="AM246" s="1138"/>
      <c r="AN246" s="1138"/>
      <c r="AO246" s="1138"/>
      <c r="AP246" s="1138"/>
      <c r="AQ246" s="1138"/>
      <c r="AR246" s="1138"/>
      <c r="AS246" s="1138"/>
      <c r="AT246" s="1138"/>
      <c r="AU246" s="1138"/>
      <c r="AV246" s="1138"/>
      <c r="AW246" s="1138"/>
      <c r="AX246" s="1138"/>
      <c r="AY246" s="1138"/>
      <c r="AZ246" s="1138"/>
      <c r="BA246" s="1138"/>
      <c r="BB246" s="1138"/>
      <c r="BC246" s="1138"/>
      <c r="BD246" s="1138"/>
      <c r="BE246" s="1138"/>
      <c r="BF246" s="1138"/>
      <c r="BG246" s="1138"/>
      <c r="BH246" s="1138"/>
      <c r="BI246" s="1138"/>
      <c r="BJ246" s="1138"/>
      <c r="BK246" s="1138"/>
      <c r="BL246" s="1138"/>
      <c r="BM246" s="1138"/>
      <c r="BN246" s="1138"/>
      <c r="BO246" s="1138"/>
      <c r="BP246" s="1138"/>
      <c r="BQ246" s="1138"/>
      <c r="BR246" s="1138"/>
      <c r="BS246" s="1138"/>
      <c r="BT246" s="1138"/>
      <c r="BU246" s="1138"/>
      <c r="BV246" s="1138"/>
      <c r="BW246" s="1138"/>
      <c r="BX246" s="1138"/>
      <c r="BY246" s="1138"/>
      <c r="BZ246" s="1138"/>
      <c r="CA246" s="1138"/>
      <c r="CB246" s="1138"/>
      <c r="CC246" s="1138"/>
      <c r="CD246" s="1138"/>
      <c r="CE246" s="1138"/>
      <c r="CF246" s="1138"/>
      <c r="CG246" s="1138"/>
      <c r="CH246" s="1138"/>
      <c r="CI246" s="1138"/>
      <c r="CJ246" s="1138"/>
      <c r="CK246" s="1138"/>
      <c r="CL246" s="1138"/>
      <c r="CM246" s="1138"/>
      <c r="CN246" s="1138"/>
      <c r="CO246" s="1138"/>
      <c r="CP246" s="1138"/>
      <c r="CQ246" s="1138"/>
      <c r="CR246" s="1138"/>
      <c r="CS246" s="1138"/>
      <c r="CT246" s="1138"/>
      <c r="CU246" s="1138"/>
      <c r="CV246" s="1138"/>
      <c r="CW246" s="1138"/>
      <c r="CX246" s="1138"/>
      <c r="CY246" s="1138"/>
      <c r="CZ246" s="1138"/>
      <c r="DA246" s="1138"/>
      <c r="DB246" s="1138"/>
      <c r="DC246" s="1138"/>
      <c r="DD246" s="1138"/>
      <c r="DE246" s="1138"/>
      <c r="DF246" s="1138"/>
      <c r="DG246" s="1138"/>
      <c r="DH246" s="1138"/>
      <c r="DI246" s="1138"/>
      <c r="DJ246" s="1138"/>
      <c r="DK246" s="1138"/>
      <c r="DL246" s="1138"/>
      <c r="DM246" s="1138"/>
      <c r="DN246" s="1138"/>
      <c r="DO246" s="1138"/>
      <c r="DP246" s="1138"/>
      <c r="DQ246" s="1138"/>
      <c r="DR246" s="1138"/>
      <c r="DS246" s="1138"/>
      <c r="DT246" s="1138"/>
      <c r="DU246" s="1138"/>
      <c r="DV246" s="1138"/>
      <c r="DW246" s="1138"/>
      <c r="DX246" s="1138"/>
      <c r="DY246" s="1138"/>
      <c r="DZ246" s="1138"/>
      <c r="EA246" s="1138"/>
      <c r="EB246" s="1138"/>
      <c r="EC246" s="1138"/>
      <c r="ED246" s="1138"/>
      <c r="EE246" s="1138"/>
      <c r="EF246" s="1138"/>
      <c r="EG246" s="1138"/>
      <c r="EH246" s="1138"/>
      <c r="EI246" s="1138"/>
      <c r="EJ246" s="1138"/>
      <c r="EK246" s="1138"/>
      <c r="EL246" s="1138"/>
      <c r="EM246" s="1138"/>
      <c r="EN246" s="1138"/>
      <c r="EO246" s="1138"/>
      <c r="EP246" s="1138"/>
      <c r="EQ246" s="1138"/>
      <c r="ER246" s="1138"/>
      <c r="ES246" s="1138"/>
      <c r="ET246" s="1138"/>
      <c r="EU246" s="1138"/>
      <c r="EV246" s="1138"/>
      <c r="EW246" s="1138"/>
      <c r="EX246" s="1138"/>
      <c r="EY246" s="1138"/>
      <c r="EZ246" s="1138"/>
      <c r="FA246" s="1138"/>
      <c r="FB246" s="1138"/>
      <c r="FC246" s="1138"/>
      <c r="FD246" s="1138"/>
      <c r="FE246" s="1138"/>
      <c r="FF246" s="1138"/>
      <c r="FG246" s="1138"/>
      <c r="FH246" s="1138"/>
      <c r="FI246" s="1138"/>
      <c r="FJ246" s="1138"/>
      <c r="FK246" s="1138"/>
      <c r="FL246" s="1138"/>
      <c r="FM246" s="1138"/>
      <c r="FN246" s="1138"/>
      <c r="FO246" s="1138"/>
      <c r="FP246" s="1138"/>
      <c r="FQ246" s="1138"/>
      <c r="FR246" s="1138"/>
      <c r="FS246" s="1138"/>
      <c r="FT246" s="1138"/>
      <c r="FU246" s="1138"/>
      <c r="FV246" s="1138"/>
      <c r="FW246" s="1138"/>
      <c r="FX246" s="1138"/>
      <c r="FY246" s="1138"/>
      <c r="FZ246" s="1138"/>
      <c r="GA246" s="1138"/>
      <c r="GB246" s="1138"/>
      <c r="GC246" s="1138"/>
      <c r="GD246" s="1138"/>
      <c r="GE246" s="1138"/>
      <c r="GF246" s="1138"/>
      <c r="GG246" s="1138"/>
      <c r="GH246" s="1138"/>
      <c r="GI246" s="1138"/>
      <c r="GJ246" s="1138"/>
      <c r="GK246" s="1138"/>
      <c r="GL246" s="1138"/>
      <c r="GM246" s="1138"/>
      <c r="GN246" s="1138"/>
      <c r="GO246" s="1138"/>
      <c r="GP246" s="1138"/>
      <c r="GQ246" s="1138"/>
      <c r="GR246" s="1138"/>
      <c r="GS246" s="1138"/>
      <c r="GT246" s="1138"/>
      <c r="GU246" s="1138"/>
      <c r="GV246" s="1138"/>
      <c r="GW246" s="1138"/>
      <c r="GX246" s="1138"/>
      <c r="GY246" s="1138"/>
      <c r="GZ246" s="1138"/>
      <c r="HA246" s="1138"/>
      <c r="HB246" s="1138"/>
      <c r="HC246" s="1138"/>
      <c r="HD246" s="1138"/>
      <c r="HE246" s="1138"/>
      <c r="HF246" s="1138"/>
      <c r="HG246" s="1138"/>
      <c r="HH246" s="1138"/>
      <c r="HI246" s="1138"/>
      <c r="HJ246" s="1138"/>
      <c r="HK246" s="1138"/>
      <c r="HL246" s="1138"/>
      <c r="HM246" s="1138"/>
      <c r="HN246" s="1138"/>
      <c r="HO246" s="1138"/>
      <c r="HP246" s="1138"/>
      <c r="HQ246" s="1138"/>
      <c r="HR246" s="1138"/>
      <c r="HS246" s="1138"/>
      <c r="HT246" s="1138"/>
      <c r="HU246" s="1138"/>
      <c r="HV246" s="1138"/>
      <c r="HW246" s="1138"/>
      <c r="HX246" s="1138"/>
      <c r="HY246" s="1138"/>
      <c r="HZ246" s="1138"/>
      <c r="IA246" s="1138"/>
      <c r="IB246" s="1138"/>
      <c r="IC246" s="1138"/>
      <c r="ID246" s="1138"/>
      <c r="IE246" s="1138"/>
      <c r="IF246" s="1138"/>
      <c r="IG246" s="1138"/>
      <c r="IH246" s="1138"/>
      <c r="II246" s="1138"/>
      <c r="IJ246" s="1138"/>
      <c r="IK246" s="1138"/>
      <c r="IL246" s="1138"/>
      <c r="IM246" s="1138"/>
      <c r="IN246" s="1138"/>
      <c r="IO246" s="1138"/>
      <c r="IP246" s="1138"/>
      <c r="IQ246" s="1138"/>
      <c r="IR246" s="1138"/>
      <c r="IS246" s="1138"/>
      <c r="IT246" s="1138"/>
      <c r="IU246" s="1138"/>
      <c r="IV246" s="1138"/>
    </row>
    <row r="247" spans="1:256">
      <c r="A247" s="1138"/>
      <c r="B247" s="1493"/>
      <c r="C247" s="1493"/>
      <c r="D247" s="1493"/>
      <c r="E247" s="1138"/>
      <c r="F247" s="1138"/>
      <c r="G247" s="1138"/>
      <c r="H247" s="1138"/>
      <c r="I247" s="1138"/>
      <c r="J247" s="1138"/>
      <c r="K247" s="1138"/>
      <c r="L247" s="1138"/>
      <c r="M247" s="1138"/>
      <c r="N247" s="1138"/>
      <c r="O247" s="1138"/>
      <c r="P247" s="1138"/>
      <c r="Q247" s="1138"/>
      <c r="R247" s="1138"/>
      <c r="S247" s="1138"/>
      <c r="T247" s="1138"/>
      <c r="U247" s="1138"/>
      <c r="V247" s="1138"/>
      <c r="W247" s="1138"/>
      <c r="X247" s="1138"/>
      <c r="Y247" s="1138"/>
      <c r="Z247" s="1138"/>
      <c r="AA247" s="1138"/>
      <c r="AB247" s="1138"/>
      <c r="AC247" s="1138"/>
      <c r="AD247" s="1138"/>
      <c r="AE247" s="1138"/>
      <c r="AF247" s="1138"/>
      <c r="AG247" s="1138"/>
      <c r="AH247" s="1138"/>
      <c r="AI247" s="1138"/>
      <c r="AJ247" s="1138"/>
      <c r="AK247" s="1138"/>
      <c r="AL247" s="1138"/>
      <c r="AM247" s="1138"/>
      <c r="AN247" s="1138"/>
      <c r="AO247" s="1138"/>
      <c r="AP247" s="1138"/>
      <c r="AQ247" s="1138"/>
      <c r="AR247" s="1138"/>
      <c r="AS247" s="1138"/>
      <c r="AT247" s="1138"/>
      <c r="AU247" s="1138"/>
      <c r="AV247" s="1138"/>
      <c r="AW247" s="1138"/>
      <c r="AX247" s="1138"/>
      <c r="AY247" s="1138"/>
      <c r="AZ247" s="1138"/>
      <c r="BA247" s="1138"/>
      <c r="BB247" s="1138"/>
      <c r="BC247" s="1138"/>
      <c r="BD247" s="1138"/>
      <c r="BE247" s="1138"/>
      <c r="BF247" s="1138"/>
      <c r="BG247" s="1138"/>
      <c r="BH247" s="1138"/>
      <c r="BI247" s="1138"/>
      <c r="BJ247" s="1138"/>
      <c r="BK247" s="1138"/>
      <c r="BL247" s="1138"/>
      <c r="BM247" s="1138"/>
      <c r="BN247" s="1138"/>
      <c r="BO247" s="1138"/>
      <c r="BP247" s="1138"/>
      <c r="BQ247" s="1138"/>
      <c r="BR247" s="1138"/>
      <c r="BS247" s="1138"/>
      <c r="BT247" s="1138"/>
      <c r="BU247" s="1138"/>
      <c r="BV247" s="1138"/>
      <c r="BW247" s="1138"/>
      <c r="BX247" s="1138"/>
      <c r="BY247" s="1138"/>
      <c r="BZ247" s="1138"/>
      <c r="CA247" s="1138"/>
      <c r="CB247" s="1138"/>
      <c r="CC247" s="1138"/>
      <c r="CD247" s="1138"/>
      <c r="CE247" s="1138"/>
      <c r="CF247" s="1138"/>
      <c r="CG247" s="1138"/>
      <c r="CH247" s="1138"/>
      <c r="CI247" s="1138"/>
      <c r="CJ247" s="1138"/>
      <c r="CK247" s="1138"/>
      <c r="CL247" s="1138"/>
      <c r="CM247" s="1138"/>
      <c r="CN247" s="1138"/>
      <c r="CO247" s="1138"/>
      <c r="CP247" s="1138"/>
      <c r="CQ247" s="1138"/>
      <c r="CR247" s="1138"/>
      <c r="CS247" s="1138"/>
      <c r="CT247" s="1138"/>
      <c r="CU247" s="1138"/>
      <c r="CV247" s="1138"/>
      <c r="CW247" s="1138"/>
      <c r="CX247" s="1138"/>
      <c r="CY247" s="1138"/>
      <c r="CZ247" s="1138"/>
      <c r="DA247" s="1138"/>
      <c r="DB247" s="1138"/>
      <c r="DC247" s="1138"/>
      <c r="DD247" s="1138"/>
      <c r="DE247" s="1138"/>
      <c r="DF247" s="1138"/>
      <c r="DG247" s="1138"/>
      <c r="DH247" s="1138"/>
      <c r="DI247" s="1138"/>
      <c r="DJ247" s="1138"/>
      <c r="DK247" s="1138"/>
      <c r="DL247" s="1138"/>
      <c r="DM247" s="1138"/>
      <c r="DN247" s="1138"/>
      <c r="DO247" s="1138"/>
      <c r="DP247" s="1138"/>
      <c r="DQ247" s="1138"/>
      <c r="DR247" s="1138"/>
      <c r="DS247" s="1138"/>
      <c r="DT247" s="1138"/>
      <c r="DU247" s="1138"/>
      <c r="DV247" s="1138"/>
      <c r="DW247" s="1138"/>
      <c r="DX247" s="1138"/>
      <c r="DY247" s="1138"/>
      <c r="DZ247" s="1138"/>
      <c r="EA247" s="1138"/>
      <c r="EB247" s="1138"/>
      <c r="EC247" s="1138"/>
      <c r="ED247" s="1138"/>
      <c r="EE247" s="1138"/>
      <c r="EF247" s="1138"/>
      <c r="EG247" s="1138"/>
      <c r="EH247" s="1138"/>
      <c r="EI247" s="1138"/>
      <c r="EJ247" s="1138"/>
      <c r="EK247" s="1138"/>
      <c r="EL247" s="1138"/>
      <c r="EM247" s="1138"/>
      <c r="EN247" s="1138"/>
      <c r="EO247" s="1138"/>
      <c r="EP247" s="1138"/>
      <c r="EQ247" s="1138"/>
      <c r="ER247" s="1138"/>
      <c r="ES247" s="1138"/>
      <c r="ET247" s="1138"/>
      <c r="EU247" s="1138"/>
      <c r="EV247" s="1138"/>
      <c r="EW247" s="1138"/>
      <c r="EX247" s="1138"/>
      <c r="EY247" s="1138"/>
      <c r="EZ247" s="1138"/>
      <c r="FA247" s="1138"/>
      <c r="FB247" s="1138"/>
      <c r="FC247" s="1138"/>
      <c r="FD247" s="1138"/>
      <c r="FE247" s="1138"/>
      <c r="FF247" s="1138"/>
      <c r="FG247" s="1138"/>
      <c r="FH247" s="1138"/>
      <c r="FI247" s="1138"/>
      <c r="FJ247" s="1138"/>
      <c r="FK247" s="1138"/>
      <c r="FL247" s="1138"/>
      <c r="FM247" s="1138"/>
      <c r="FN247" s="1138"/>
      <c r="FO247" s="1138"/>
      <c r="FP247" s="1138"/>
      <c r="FQ247" s="1138"/>
      <c r="FR247" s="1138"/>
      <c r="FS247" s="1138"/>
      <c r="FT247" s="1138"/>
      <c r="FU247" s="1138"/>
      <c r="FV247" s="1138"/>
      <c r="FW247" s="1138"/>
      <c r="FX247" s="1138"/>
      <c r="FY247" s="1138"/>
      <c r="FZ247" s="1138"/>
      <c r="GA247" s="1138"/>
      <c r="GB247" s="1138"/>
      <c r="GC247" s="1138"/>
      <c r="GD247" s="1138"/>
      <c r="GE247" s="1138"/>
      <c r="GF247" s="1138"/>
      <c r="GG247" s="1138"/>
      <c r="GH247" s="1138"/>
      <c r="GI247" s="1138"/>
      <c r="GJ247" s="1138"/>
      <c r="GK247" s="1138"/>
      <c r="GL247" s="1138"/>
      <c r="GM247" s="1138"/>
      <c r="GN247" s="1138"/>
      <c r="GO247" s="1138"/>
      <c r="GP247" s="1138"/>
      <c r="GQ247" s="1138"/>
      <c r="GR247" s="1138"/>
      <c r="GS247" s="1138"/>
      <c r="GT247" s="1138"/>
      <c r="GU247" s="1138"/>
      <c r="GV247" s="1138"/>
      <c r="GW247" s="1138"/>
      <c r="GX247" s="1138"/>
      <c r="GY247" s="1138"/>
      <c r="GZ247" s="1138"/>
      <c r="HA247" s="1138"/>
      <c r="HB247" s="1138"/>
      <c r="HC247" s="1138"/>
      <c r="HD247" s="1138"/>
      <c r="HE247" s="1138"/>
      <c r="HF247" s="1138"/>
      <c r="HG247" s="1138"/>
      <c r="HH247" s="1138"/>
      <c r="HI247" s="1138"/>
      <c r="HJ247" s="1138"/>
      <c r="HK247" s="1138"/>
      <c r="HL247" s="1138"/>
      <c r="HM247" s="1138"/>
      <c r="HN247" s="1138"/>
      <c r="HO247" s="1138"/>
      <c r="HP247" s="1138"/>
      <c r="HQ247" s="1138"/>
      <c r="HR247" s="1138"/>
      <c r="HS247" s="1138"/>
      <c r="HT247" s="1138"/>
      <c r="HU247" s="1138"/>
      <c r="HV247" s="1138"/>
      <c r="HW247" s="1138"/>
      <c r="HX247" s="1138"/>
      <c r="HY247" s="1138"/>
      <c r="HZ247" s="1138"/>
      <c r="IA247" s="1138"/>
      <c r="IB247" s="1138"/>
      <c r="IC247" s="1138"/>
      <c r="ID247" s="1138"/>
      <c r="IE247" s="1138"/>
      <c r="IF247" s="1138"/>
      <c r="IG247" s="1138"/>
      <c r="IH247" s="1138"/>
      <c r="II247" s="1138"/>
      <c r="IJ247" s="1138"/>
      <c r="IK247" s="1138"/>
      <c r="IL247" s="1138"/>
      <c r="IM247" s="1138"/>
      <c r="IN247" s="1138"/>
      <c r="IO247" s="1138"/>
      <c r="IP247" s="1138"/>
      <c r="IQ247" s="1138"/>
      <c r="IR247" s="1138"/>
      <c r="IS247" s="1138"/>
      <c r="IT247" s="1138"/>
      <c r="IU247" s="1138"/>
      <c r="IV247" s="1138"/>
    </row>
    <row r="248" spans="1:256">
      <c r="A248" s="1138"/>
      <c r="B248" s="1138"/>
      <c r="C248" s="1138"/>
      <c r="D248" s="1138"/>
      <c r="E248" s="1138"/>
      <c r="F248" s="1138"/>
      <c r="G248" s="1138"/>
      <c r="H248" s="1138"/>
      <c r="I248" s="1138"/>
      <c r="J248" s="1138"/>
      <c r="K248" s="1138"/>
      <c r="L248" s="1138"/>
      <c r="M248" s="1138"/>
      <c r="N248" s="1138"/>
      <c r="O248" s="1138"/>
      <c r="P248" s="1138"/>
      <c r="Q248" s="1138"/>
      <c r="R248" s="1138"/>
      <c r="S248" s="1138"/>
      <c r="T248" s="1138"/>
      <c r="U248" s="1138"/>
      <c r="V248" s="1138"/>
      <c r="W248" s="1138"/>
      <c r="X248" s="1138"/>
      <c r="Y248" s="1138"/>
      <c r="Z248" s="1138"/>
      <c r="AA248" s="1138"/>
      <c r="AB248" s="1138"/>
      <c r="AC248" s="1138"/>
      <c r="AD248" s="1138"/>
      <c r="AE248" s="1138"/>
      <c r="AF248" s="1138"/>
      <c r="AG248" s="1138"/>
      <c r="AH248" s="1138"/>
      <c r="AI248" s="1138"/>
      <c r="AJ248" s="1138"/>
      <c r="AK248" s="1138"/>
      <c r="AL248" s="1138"/>
      <c r="AM248" s="1138"/>
      <c r="AN248" s="1138"/>
      <c r="AO248" s="1138"/>
      <c r="AP248" s="1138"/>
      <c r="AQ248" s="1138"/>
      <c r="AR248" s="1138"/>
      <c r="AS248" s="1138"/>
      <c r="AT248" s="1138"/>
      <c r="AU248" s="1138"/>
      <c r="AV248" s="1138"/>
      <c r="AW248" s="1138"/>
      <c r="AX248" s="1138"/>
      <c r="AY248" s="1138"/>
      <c r="AZ248" s="1138"/>
      <c r="BA248" s="1138"/>
      <c r="BB248" s="1138"/>
      <c r="BC248" s="1138"/>
      <c r="BD248" s="1138"/>
      <c r="BE248" s="1138"/>
      <c r="BF248" s="1138"/>
      <c r="BG248" s="1138"/>
      <c r="BH248" s="1138"/>
      <c r="BI248" s="1138"/>
      <c r="BJ248" s="1138"/>
      <c r="BK248" s="1138"/>
      <c r="BL248" s="1138"/>
      <c r="BM248" s="1138"/>
      <c r="BN248" s="1138"/>
      <c r="BO248" s="1138"/>
      <c r="BP248" s="1138"/>
      <c r="BQ248" s="1138"/>
      <c r="BR248" s="1138"/>
      <c r="BS248" s="1138"/>
      <c r="BT248" s="1138"/>
      <c r="BU248" s="1138"/>
      <c r="BV248" s="1138"/>
      <c r="BW248" s="1138"/>
      <c r="BX248" s="1138"/>
      <c r="BY248" s="1138"/>
      <c r="BZ248" s="1138"/>
      <c r="CA248" s="1138"/>
      <c r="CB248" s="1138"/>
      <c r="CC248" s="1138"/>
      <c r="CD248" s="1138"/>
      <c r="CE248" s="1138"/>
      <c r="CF248" s="1138"/>
      <c r="CG248" s="1138"/>
      <c r="CH248" s="1138"/>
      <c r="CI248" s="1138"/>
      <c r="CJ248" s="1138"/>
      <c r="CK248" s="1138"/>
      <c r="CL248" s="1138"/>
      <c r="CM248" s="1138"/>
      <c r="CN248" s="1138"/>
      <c r="CO248" s="1138"/>
      <c r="CP248" s="1138"/>
      <c r="CQ248" s="1138"/>
      <c r="CR248" s="1138"/>
      <c r="CS248" s="1138"/>
      <c r="CT248" s="1138"/>
      <c r="CU248" s="1138"/>
      <c r="CV248" s="1138"/>
      <c r="CW248" s="1138"/>
      <c r="CX248" s="1138"/>
      <c r="CY248" s="1138"/>
      <c r="CZ248" s="1138"/>
      <c r="DA248" s="1138"/>
      <c r="DB248" s="1138"/>
      <c r="DC248" s="1138"/>
      <c r="DD248" s="1138"/>
      <c r="DE248" s="1138"/>
      <c r="DF248" s="1138"/>
      <c r="DG248" s="1138"/>
      <c r="DH248" s="1138"/>
      <c r="DI248" s="1138"/>
      <c r="DJ248" s="1138"/>
      <c r="DK248" s="1138"/>
      <c r="DL248" s="1138"/>
      <c r="DM248" s="1138"/>
      <c r="DN248" s="1138"/>
      <c r="DO248" s="1138"/>
      <c r="DP248" s="1138"/>
      <c r="DQ248" s="1138"/>
      <c r="DR248" s="1138"/>
      <c r="DS248" s="1138"/>
      <c r="DT248" s="1138"/>
      <c r="DU248" s="1138"/>
      <c r="DV248" s="1138"/>
      <c r="DW248" s="1138"/>
      <c r="DX248" s="1138"/>
      <c r="DY248" s="1138"/>
      <c r="DZ248" s="1138"/>
      <c r="EA248" s="1138"/>
      <c r="EB248" s="1138"/>
      <c r="EC248" s="1138"/>
      <c r="ED248" s="1138"/>
      <c r="EE248" s="1138"/>
      <c r="EF248" s="1138"/>
      <c r="EG248" s="1138"/>
      <c r="EH248" s="1138"/>
      <c r="EI248" s="1138"/>
      <c r="EJ248" s="1138"/>
      <c r="EK248" s="1138"/>
      <c r="EL248" s="1138"/>
      <c r="EM248" s="1138"/>
      <c r="EN248" s="1138"/>
      <c r="EO248" s="1138"/>
      <c r="EP248" s="1138"/>
      <c r="EQ248" s="1138"/>
      <c r="ER248" s="1138"/>
      <c r="ES248" s="1138"/>
      <c r="ET248" s="1138"/>
      <c r="EU248" s="1138"/>
      <c r="EV248" s="1138"/>
      <c r="EW248" s="1138"/>
      <c r="EX248" s="1138"/>
      <c r="EY248" s="1138"/>
      <c r="EZ248" s="1138"/>
      <c r="FA248" s="1138"/>
      <c r="FB248" s="1138"/>
      <c r="FC248" s="1138"/>
      <c r="FD248" s="1138"/>
      <c r="FE248" s="1138"/>
      <c r="FF248" s="1138"/>
      <c r="FG248" s="1138"/>
      <c r="FH248" s="1138"/>
      <c r="FI248" s="1138"/>
      <c r="FJ248" s="1138"/>
      <c r="FK248" s="1138"/>
      <c r="FL248" s="1138"/>
      <c r="FM248" s="1138"/>
      <c r="FN248" s="1138"/>
      <c r="FO248" s="1138"/>
      <c r="FP248" s="1138"/>
      <c r="FQ248" s="1138"/>
      <c r="FR248" s="1138"/>
      <c r="FS248" s="1138"/>
      <c r="FT248" s="1138"/>
      <c r="FU248" s="1138"/>
      <c r="FV248" s="1138"/>
      <c r="FW248" s="1138"/>
      <c r="FX248" s="1138"/>
      <c r="FY248" s="1138"/>
      <c r="FZ248" s="1138"/>
      <c r="GA248" s="1138"/>
      <c r="GB248" s="1138"/>
      <c r="GC248" s="1138"/>
      <c r="GD248" s="1138"/>
      <c r="GE248" s="1138"/>
      <c r="GF248" s="1138"/>
      <c r="GG248" s="1138"/>
      <c r="GH248" s="1138"/>
      <c r="GI248" s="1138"/>
      <c r="GJ248" s="1138"/>
      <c r="GK248" s="1138"/>
      <c r="GL248" s="1138"/>
      <c r="GM248" s="1138"/>
      <c r="GN248" s="1138"/>
      <c r="GO248" s="1138"/>
      <c r="GP248" s="1138"/>
      <c r="GQ248" s="1138"/>
      <c r="GR248" s="1138"/>
      <c r="GS248" s="1138"/>
      <c r="GT248" s="1138"/>
      <c r="GU248" s="1138"/>
      <c r="GV248" s="1138"/>
      <c r="GW248" s="1138"/>
      <c r="GX248" s="1138"/>
      <c r="GY248" s="1138"/>
      <c r="GZ248" s="1138"/>
      <c r="HA248" s="1138"/>
      <c r="HB248" s="1138"/>
      <c r="HC248" s="1138"/>
      <c r="HD248" s="1138"/>
      <c r="HE248" s="1138"/>
      <c r="HF248" s="1138"/>
      <c r="HG248" s="1138"/>
      <c r="HH248" s="1138"/>
      <c r="HI248" s="1138"/>
      <c r="HJ248" s="1138"/>
      <c r="HK248" s="1138"/>
      <c r="HL248" s="1138"/>
      <c r="HM248" s="1138"/>
      <c r="HN248" s="1138"/>
      <c r="HO248" s="1138"/>
      <c r="HP248" s="1138"/>
      <c r="HQ248" s="1138"/>
      <c r="HR248" s="1138"/>
      <c r="HS248" s="1138"/>
      <c r="HT248" s="1138"/>
      <c r="HU248" s="1138"/>
      <c r="HV248" s="1138"/>
      <c r="HW248" s="1138"/>
      <c r="HX248" s="1138"/>
      <c r="HY248" s="1138"/>
      <c r="HZ248" s="1138"/>
      <c r="IA248" s="1138"/>
      <c r="IB248" s="1138"/>
      <c r="IC248" s="1138"/>
      <c r="ID248" s="1138"/>
      <c r="IE248" s="1138"/>
      <c r="IF248" s="1138"/>
      <c r="IG248" s="1138"/>
      <c r="IH248" s="1138"/>
      <c r="II248" s="1138"/>
      <c r="IJ248" s="1138"/>
      <c r="IK248" s="1138"/>
      <c r="IL248" s="1138"/>
      <c r="IM248" s="1138"/>
      <c r="IN248" s="1138"/>
      <c r="IO248" s="1138"/>
      <c r="IP248" s="1138"/>
      <c r="IQ248" s="1138"/>
      <c r="IR248" s="1138"/>
      <c r="IS248" s="1138"/>
      <c r="IT248" s="1138"/>
      <c r="IU248" s="1138"/>
      <c r="IV248" s="1138"/>
    </row>
    <row r="249" spans="1:256">
      <c r="A249" s="1138"/>
      <c r="B249" s="1138"/>
      <c r="C249" s="1138"/>
      <c r="D249" s="1138"/>
      <c r="E249" s="1138"/>
      <c r="F249" s="1138"/>
      <c r="G249" s="1138"/>
      <c r="H249" s="1138"/>
      <c r="I249" s="1138"/>
      <c r="J249" s="1138"/>
      <c r="K249" s="1138"/>
      <c r="L249" s="1138"/>
      <c r="M249" s="1138"/>
      <c r="N249" s="1138"/>
      <c r="O249" s="1138"/>
      <c r="P249" s="1138"/>
      <c r="Q249" s="1138"/>
      <c r="R249" s="1138"/>
      <c r="S249" s="1138"/>
      <c r="T249" s="1138"/>
      <c r="U249" s="1138"/>
      <c r="V249" s="1138"/>
      <c r="W249" s="1138"/>
      <c r="X249" s="1138"/>
      <c r="Y249" s="1138"/>
      <c r="Z249" s="1138"/>
      <c r="AA249" s="1138"/>
      <c r="AB249" s="1138"/>
      <c r="AC249" s="1138"/>
      <c r="AD249" s="1138"/>
      <c r="AE249" s="1138"/>
      <c r="AF249" s="1138"/>
      <c r="AG249" s="1138"/>
      <c r="AH249" s="1138"/>
      <c r="AI249" s="1138"/>
      <c r="AJ249" s="1138"/>
      <c r="AK249" s="1138"/>
      <c r="AL249" s="1138"/>
      <c r="AM249" s="1138"/>
      <c r="AN249" s="1138"/>
      <c r="AO249" s="1138"/>
      <c r="AP249" s="1138"/>
      <c r="AQ249" s="1138"/>
      <c r="AR249" s="1138"/>
      <c r="AS249" s="1138"/>
      <c r="AT249" s="1138"/>
      <c r="AU249" s="1138"/>
      <c r="AV249" s="1138"/>
      <c r="AW249" s="1138"/>
      <c r="AX249" s="1138"/>
      <c r="AY249" s="1138"/>
      <c r="AZ249" s="1138"/>
      <c r="BA249" s="1138"/>
      <c r="BB249" s="1138"/>
      <c r="BC249" s="1138"/>
      <c r="BD249" s="1138"/>
      <c r="BE249" s="1138"/>
      <c r="BF249" s="1138"/>
      <c r="BG249" s="1138"/>
      <c r="BH249" s="1138"/>
      <c r="BI249" s="1138"/>
      <c r="BJ249" s="1138"/>
      <c r="BK249" s="1138"/>
      <c r="BL249" s="1138"/>
      <c r="BM249" s="1138"/>
      <c r="BN249" s="1138"/>
      <c r="BO249" s="1138"/>
      <c r="BP249" s="1138"/>
      <c r="BQ249" s="1138"/>
      <c r="BR249" s="1138"/>
      <c r="BS249" s="1138"/>
      <c r="BT249" s="1138"/>
      <c r="BU249" s="1138"/>
      <c r="BV249" s="1138"/>
      <c r="BW249" s="1138"/>
      <c r="BX249" s="1138"/>
      <c r="BY249" s="1138"/>
      <c r="BZ249" s="1138"/>
      <c r="CA249" s="1138"/>
      <c r="CB249" s="1138"/>
      <c r="CC249" s="1138"/>
      <c r="CD249" s="1138"/>
      <c r="CE249" s="1138"/>
      <c r="CF249" s="1138"/>
      <c r="CG249" s="1138"/>
      <c r="CH249" s="1138"/>
      <c r="CI249" s="1138"/>
      <c r="CJ249" s="1138"/>
      <c r="CK249" s="1138"/>
      <c r="CL249" s="1138"/>
      <c r="CM249" s="1138"/>
      <c r="CN249" s="1138"/>
      <c r="CO249" s="1138"/>
      <c r="CP249" s="1138"/>
      <c r="CQ249" s="1138"/>
      <c r="CR249" s="1138"/>
      <c r="CS249" s="1138"/>
      <c r="CT249" s="1138"/>
      <c r="CU249" s="1138"/>
      <c r="CV249" s="1138"/>
      <c r="CW249" s="1138"/>
      <c r="CX249" s="1138"/>
      <c r="CY249" s="1138"/>
      <c r="CZ249" s="1138"/>
      <c r="DA249" s="1138"/>
      <c r="DB249" s="1138"/>
      <c r="DC249" s="1138"/>
      <c r="DD249" s="1138"/>
      <c r="DE249" s="1138"/>
      <c r="DF249" s="1138"/>
      <c r="DG249" s="1138"/>
      <c r="DH249" s="1138"/>
      <c r="DI249" s="1138"/>
      <c r="DJ249" s="1138"/>
      <c r="DK249" s="1138"/>
      <c r="DL249" s="1138"/>
      <c r="DM249" s="1138"/>
      <c r="DN249" s="1138"/>
      <c r="DO249" s="1138"/>
      <c r="DP249" s="1138"/>
      <c r="DQ249" s="1138"/>
      <c r="DR249" s="1138"/>
      <c r="DS249" s="1138"/>
      <c r="DT249" s="1138"/>
      <c r="DU249" s="1138"/>
      <c r="DV249" s="1138"/>
      <c r="DW249" s="1138"/>
      <c r="DX249" s="1138"/>
      <c r="DY249" s="1138"/>
      <c r="DZ249" s="1138"/>
      <c r="EA249" s="1138"/>
      <c r="EB249" s="1138"/>
      <c r="EC249" s="1138"/>
      <c r="ED249" s="1138"/>
      <c r="EE249" s="1138"/>
      <c r="EF249" s="1138"/>
      <c r="EG249" s="1138"/>
      <c r="EH249" s="1138"/>
      <c r="EI249" s="1138"/>
      <c r="EJ249" s="1138"/>
      <c r="EK249" s="1138"/>
      <c r="EL249" s="1138"/>
      <c r="EM249" s="1138"/>
      <c r="EN249" s="1138"/>
      <c r="EO249" s="1138"/>
      <c r="EP249" s="1138"/>
      <c r="EQ249" s="1138"/>
      <c r="ER249" s="1138"/>
      <c r="ES249" s="1138"/>
      <c r="ET249" s="1138"/>
      <c r="EU249" s="1138"/>
      <c r="EV249" s="1138"/>
      <c r="EW249" s="1138"/>
      <c r="EX249" s="1138"/>
      <c r="EY249" s="1138"/>
      <c r="EZ249" s="1138"/>
      <c r="FA249" s="1138"/>
      <c r="FB249" s="1138"/>
      <c r="FC249" s="1138"/>
      <c r="FD249" s="1138"/>
      <c r="FE249" s="1138"/>
      <c r="FF249" s="1138"/>
      <c r="FG249" s="1138"/>
      <c r="FH249" s="1138"/>
      <c r="FI249" s="1138"/>
      <c r="FJ249" s="1138"/>
      <c r="FK249" s="1138"/>
      <c r="FL249" s="1138"/>
      <c r="FM249" s="1138"/>
      <c r="FN249" s="1138"/>
      <c r="FO249" s="1138"/>
      <c r="FP249" s="1138"/>
      <c r="FQ249" s="1138"/>
      <c r="FR249" s="1138"/>
      <c r="FS249" s="1138"/>
      <c r="FT249" s="1138"/>
      <c r="FU249" s="1138"/>
      <c r="FV249" s="1138"/>
      <c r="FW249" s="1138"/>
      <c r="FX249" s="1138"/>
      <c r="FY249" s="1138"/>
      <c r="FZ249" s="1138"/>
      <c r="GA249" s="1138"/>
      <c r="GB249" s="1138"/>
      <c r="GC249" s="1138"/>
      <c r="GD249" s="1138"/>
      <c r="GE249" s="1138"/>
      <c r="GF249" s="1138"/>
      <c r="GG249" s="1138"/>
      <c r="GH249" s="1138"/>
      <c r="GI249" s="1138"/>
      <c r="GJ249" s="1138"/>
      <c r="GK249" s="1138"/>
      <c r="GL249" s="1138"/>
      <c r="GM249" s="1138"/>
      <c r="GN249" s="1138"/>
      <c r="GO249" s="1138"/>
      <c r="GP249" s="1138"/>
      <c r="GQ249" s="1138"/>
      <c r="GR249" s="1138"/>
      <c r="GS249" s="1138"/>
      <c r="GT249" s="1138"/>
      <c r="GU249" s="1138"/>
      <c r="GV249" s="1138"/>
      <c r="GW249" s="1138"/>
      <c r="GX249" s="1138"/>
      <c r="GY249" s="1138"/>
      <c r="GZ249" s="1138"/>
      <c r="HA249" s="1138"/>
      <c r="HB249" s="1138"/>
      <c r="HC249" s="1138"/>
      <c r="HD249" s="1138"/>
      <c r="HE249" s="1138"/>
      <c r="HF249" s="1138"/>
      <c r="HG249" s="1138"/>
      <c r="HH249" s="1138"/>
      <c r="HI249" s="1138"/>
      <c r="HJ249" s="1138"/>
      <c r="HK249" s="1138"/>
      <c r="HL249" s="1138"/>
      <c r="HM249" s="1138"/>
      <c r="HN249" s="1138"/>
      <c r="HO249" s="1138"/>
      <c r="HP249" s="1138"/>
      <c r="HQ249" s="1138"/>
      <c r="HR249" s="1138"/>
      <c r="HS249" s="1138"/>
      <c r="HT249" s="1138"/>
      <c r="HU249" s="1138"/>
      <c r="HV249" s="1138"/>
      <c r="HW249" s="1138"/>
      <c r="HX249" s="1138"/>
      <c r="HY249" s="1138"/>
      <c r="HZ249" s="1138"/>
      <c r="IA249" s="1138"/>
      <c r="IB249" s="1138"/>
      <c r="IC249" s="1138"/>
      <c r="ID249" s="1138"/>
      <c r="IE249" s="1138"/>
      <c r="IF249" s="1138"/>
      <c r="IG249" s="1138"/>
      <c r="IH249" s="1138"/>
      <c r="II249" s="1138"/>
      <c r="IJ249" s="1138"/>
      <c r="IK249" s="1138"/>
      <c r="IL249" s="1138"/>
      <c r="IM249" s="1138"/>
      <c r="IN249" s="1138"/>
      <c r="IO249" s="1138"/>
      <c r="IP249" s="1138"/>
      <c r="IQ249" s="1138"/>
      <c r="IR249" s="1138"/>
      <c r="IS249" s="1138"/>
      <c r="IT249" s="1138"/>
      <c r="IU249" s="1138"/>
      <c r="IV249" s="1138"/>
    </row>
    <row r="255" spans="1:256">
      <c r="A255" s="348"/>
    </row>
    <row r="256" spans="1:256">
      <c r="A256" s="1138"/>
    </row>
    <row r="257" spans="1:1">
      <c r="A257" s="1138"/>
    </row>
    <row r="258" spans="1:1">
      <c r="A258" s="348"/>
    </row>
    <row r="259" spans="1:1">
      <c r="A259" s="348"/>
    </row>
    <row r="260" spans="1:1">
      <c r="A260" s="348"/>
    </row>
    <row r="261" spans="1:1">
      <c r="A261" s="348"/>
    </row>
    <row r="262" spans="1:1">
      <c r="A262" s="348"/>
    </row>
    <row r="263" spans="1:1">
      <c r="A263" s="1138"/>
    </row>
  </sheetData>
  <pageMargins left="0.5" right="0.5" top="0.5" bottom="0.5" header="0.5" footer="0.5"/>
  <pageSetup scale="63" orientation="portrait" r:id="rId1"/>
  <headerFooter alignWithMargins="0"/>
  <rowBreaks count="3" manualBreakCount="3">
    <brk id="67" max="2" man="1"/>
    <brk id="103" max="2" man="1"/>
    <brk id="172"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73"/>
  <sheetViews>
    <sheetView topLeftCell="A28" zoomScale="70" zoomScaleNormal="70" workbookViewId="0">
      <selection activeCell="B37" sqref="B37"/>
    </sheetView>
  </sheetViews>
  <sheetFormatPr defaultColWidth="8.77734375" defaultRowHeight="20.25"/>
  <cols>
    <col min="1" max="1" width="6.109375" style="174" customWidth="1"/>
    <col min="2" max="2" width="141" style="174" customWidth="1"/>
    <col min="3" max="16384" width="8.77734375" style="174"/>
  </cols>
  <sheetData>
    <row r="1" spans="1:2" ht="21" thickBot="1">
      <c r="A1" s="130" t="s">
        <v>3093</v>
      </c>
    </row>
    <row r="2" spans="1:2">
      <c r="A2" s="175"/>
      <c r="B2" s="176"/>
    </row>
    <row r="3" spans="1:2">
      <c r="A3" s="177" t="s">
        <v>2285</v>
      </c>
      <c r="B3" s="178"/>
    </row>
    <row r="4" spans="1:2">
      <c r="A4" s="177" t="s">
        <v>1737</v>
      </c>
      <c r="B4" s="178"/>
    </row>
    <row r="5" spans="1:2">
      <c r="A5" s="179"/>
      <c r="B5" s="178"/>
    </row>
    <row r="6" spans="1:2" ht="60.75">
      <c r="A6" s="180"/>
      <c r="B6" s="181" t="s">
        <v>2028</v>
      </c>
    </row>
    <row r="7" spans="1:2">
      <c r="A7" s="179"/>
      <c r="B7" s="182"/>
    </row>
    <row r="8" spans="1:2" ht="81">
      <c r="A8" s="179"/>
      <c r="B8" s="181" t="s">
        <v>2029</v>
      </c>
    </row>
    <row r="9" spans="1:2">
      <c r="A9" s="179"/>
      <c r="B9" s="182"/>
    </row>
    <row r="10" spans="1:2" ht="60.75">
      <c r="A10" s="179"/>
      <c r="B10" s="181" t="s">
        <v>954</v>
      </c>
    </row>
    <row r="11" spans="1:2">
      <c r="A11" s="179"/>
      <c r="B11" s="183"/>
    </row>
    <row r="12" spans="1:2" ht="121.5">
      <c r="A12" s="179"/>
      <c r="B12" s="1542" t="s">
        <v>3032</v>
      </c>
    </row>
    <row r="13" spans="1:2">
      <c r="A13" s="179"/>
      <c r="B13" s="1542"/>
    </row>
    <row r="14" spans="1:2" ht="40.5">
      <c r="A14" s="179"/>
      <c r="B14" s="1596" t="s">
        <v>3080</v>
      </c>
    </row>
    <row r="15" spans="1:2">
      <c r="A15" s="179"/>
      <c r="B15" s="1597"/>
    </row>
    <row r="16" spans="1:2">
      <c r="A16" s="179"/>
      <c r="B16" s="1598" t="s">
        <v>3081</v>
      </c>
    </row>
    <row r="17" spans="1:2">
      <c r="A17" s="179"/>
      <c r="B17" s="1598" t="s">
        <v>3082</v>
      </c>
    </row>
    <row r="18" spans="1:2">
      <c r="A18" s="179"/>
      <c r="B18" s="1598" t="s">
        <v>3083</v>
      </c>
    </row>
    <row r="19" spans="1:2">
      <c r="A19" s="179"/>
      <c r="B19" s="1597"/>
    </row>
    <row r="20" spans="1:2">
      <c r="A20" s="179"/>
      <c r="B20" s="1597" t="s">
        <v>3097</v>
      </c>
    </row>
    <row r="21" spans="1:2">
      <c r="A21" s="179"/>
      <c r="B21" s="1597" t="s">
        <v>3098</v>
      </c>
    </row>
    <row r="22" spans="1:2">
      <c r="A22" s="179"/>
      <c r="B22" s="1597"/>
    </row>
    <row r="23" spans="1:2" ht="40.5">
      <c r="A23" s="179"/>
      <c r="B23" s="1596" t="s">
        <v>3084</v>
      </c>
    </row>
    <row r="24" spans="1:2">
      <c r="A24" s="179"/>
      <c r="B24" s="1597"/>
    </row>
    <row r="25" spans="1:2">
      <c r="A25" s="179"/>
      <c r="B25" s="1598" t="s">
        <v>3030</v>
      </c>
    </row>
    <row r="26" spans="1:2">
      <c r="A26" s="179"/>
      <c r="B26" s="1598" t="s">
        <v>3085</v>
      </c>
    </row>
    <row r="27" spans="1:2">
      <c r="A27" s="179"/>
      <c r="B27" s="1598"/>
    </row>
    <row r="28" spans="1:2" ht="40.5">
      <c r="A28" s="179"/>
      <c r="B28" s="1596" t="s">
        <v>3099</v>
      </c>
    </row>
    <row r="29" spans="1:2">
      <c r="A29" s="179"/>
      <c r="B29" s="1598"/>
    </row>
    <row r="30" spans="1:2">
      <c r="A30" s="179"/>
      <c r="B30" s="1598" t="s">
        <v>3086</v>
      </c>
    </row>
    <row r="31" spans="1:2">
      <c r="A31" s="179"/>
      <c r="B31" s="1598" t="s">
        <v>3087</v>
      </c>
    </row>
    <row r="32" spans="1:2">
      <c r="A32" s="179"/>
      <c r="B32" s="1598" t="s">
        <v>3088</v>
      </c>
    </row>
    <row r="33" spans="1:2">
      <c r="A33" s="179"/>
      <c r="B33" s="1598" t="s">
        <v>3089</v>
      </c>
    </row>
    <row r="34" spans="1:2">
      <c r="A34" s="179"/>
      <c r="B34" s="1598" t="s">
        <v>3031</v>
      </c>
    </row>
    <row r="35" spans="1:2">
      <c r="A35" s="179"/>
      <c r="B35" s="1598" t="s">
        <v>3090</v>
      </c>
    </row>
    <row r="36" spans="1:2">
      <c r="A36" s="179"/>
      <c r="B36" s="1598"/>
    </row>
    <row r="37" spans="1:2">
      <c r="A37" s="179"/>
      <c r="B37" s="1598" t="s">
        <v>3091</v>
      </c>
    </row>
    <row r="38" spans="1:2">
      <c r="A38" s="179"/>
      <c r="B38" s="1598" t="s">
        <v>3092</v>
      </c>
    </row>
    <row r="39" spans="1:2">
      <c r="A39" s="179"/>
      <c r="B39" s="1543"/>
    </row>
    <row r="40" spans="1:2">
      <c r="A40" s="179"/>
      <c r="B40" s="181" t="s">
        <v>1968</v>
      </c>
    </row>
    <row r="41" spans="1:2">
      <c r="A41" s="179"/>
      <c r="B41" s="181"/>
    </row>
    <row r="42" spans="1:2" ht="21" thickBot="1">
      <c r="A42" s="184"/>
      <c r="B42" s="185"/>
    </row>
    <row r="43" spans="1:2">
      <c r="B43" s="186" t="s">
        <v>1969</v>
      </c>
    </row>
    <row r="44" spans="1:2">
      <c r="B44" s="187" t="s">
        <v>2284</v>
      </c>
    </row>
    <row r="51" spans="2:2">
      <c r="B51" s="188"/>
    </row>
    <row r="52" spans="2:2">
      <c r="B52" s="188"/>
    </row>
    <row r="53" spans="2:2">
      <c r="B53" s="188"/>
    </row>
    <row r="54" spans="2:2">
      <c r="B54" s="188"/>
    </row>
    <row r="55" spans="2:2">
      <c r="B55" s="188"/>
    </row>
    <row r="56" spans="2:2">
      <c r="B56" s="188"/>
    </row>
    <row r="57" spans="2:2">
      <c r="B57" s="188"/>
    </row>
    <row r="58" spans="2:2">
      <c r="B58" s="188"/>
    </row>
    <row r="59" spans="2:2">
      <c r="B59" s="188"/>
    </row>
    <row r="60" spans="2:2">
      <c r="B60" s="188"/>
    </row>
    <row r="61" spans="2:2">
      <c r="B61" s="188"/>
    </row>
    <row r="62" spans="2:2">
      <c r="B62" s="188"/>
    </row>
    <row r="63" spans="2:2">
      <c r="B63" s="188"/>
    </row>
    <row r="64" spans="2:2">
      <c r="B64" s="189"/>
    </row>
    <row r="65" spans="2:2">
      <c r="B65" s="190"/>
    </row>
    <row r="66" spans="2:2">
      <c r="B66" s="190"/>
    </row>
    <row r="67" spans="2:2">
      <c r="B67" s="190"/>
    </row>
    <row r="68" spans="2:2">
      <c r="B68" s="190"/>
    </row>
    <row r="69" spans="2:2">
      <c r="B69" s="190"/>
    </row>
    <row r="70" spans="2:2">
      <c r="B70" s="190"/>
    </row>
    <row r="71" spans="2:2">
      <c r="B71" s="190"/>
    </row>
    <row r="72" spans="2:2">
      <c r="B72" s="190"/>
    </row>
    <row r="73" spans="2:2">
      <c r="B73" s="190"/>
    </row>
  </sheetData>
  <printOptions verticalCentered="1"/>
  <pageMargins left="0.35" right="0.41" top="0.69" bottom="0.28000000000000003" header="0.5" footer="0.21"/>
  <pageSetup scale="5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B1:M358"/>
  <sheetViews>
    <sheetView defaultGridColor="0" colorId="22" zoomScale="80" zoomScaleNormal="80" zoomScaleSheetLayoutView="80" workbookViewId="0">
      <selection activeCell="D267" sqref="D267:M304"/>
    </sheetView>
  </sheetViews>
  <sheetFormatPr defaultColWidth="9.6640625" defaultRowHeight="15"/>
  <cols>
    <col min="1" max="2" width="4.6640625" style="1" customWidth="1"/>
    <col min="3" max="3" width="27.109375" style="1" customWidth="1"/>
    <col min="4" max="11" width="12.6640625" style="1" customWidth="1"/>
    <col min="12" max="12" width="7.6640625" style="1" customWidth="1"/>
    <col min="13" max="13" width="12.6640625" style="1" customWidth="1"/>
    <col min="14" max="16384" width="9.6640625" style="1"/>
  </cols>
  <sheetData>
    <row r="1" spans="2:13" ht="17.25" customHeight="1" thickBot="1">
      <c r="B1" s="2" t="str">
        <f>'Data Sheet'!$A$63</f>
        <v>Annual Report of The Brooklyn Union Gas Company d/b/a National Grid New York                                                                                                                    Year ended December 31, 2016</v>
      </c>
      <c r="C1" s="3"/>
      <c r="D1" s="4"/>
      <c r="E1" s="5"/>
    </row>
    <row r="2" spans="2:13" ht="13.9" customHeight="1">
      <c r="B2" s="6"/>
      <c r="C2" s="7"/>
      <c r="D2" s="8"/>
      <c r="E2" s="7"/>
      <c r="F2" s="7"/>
      <c r="G2" s="7"/>
      <c r="H2" s="7"/>
      <c r="I2" s="7"/>
      <c r="J2" s="7"/>
      <c r="K2" s="7"/>
      <c r="L2" s="7"/>
      <c r="M2" s="9"/>
    </row>
    <row r="3" spans="2:13" ht="15.75">
      <c r="B3" s="10" t="s">
        <v>2285</v>
      </c>
      <c r="C3" s="11"/>
      <c r="D3" s="12"/>
      <c r="E3" s="12"/>
      <c r="F3" s="12"/>
      <c r="G3" s="12"/>
      <c r="H3" s="12"/>
      <c r="I3" s="12"/>
      <c r="J3" s="13"/>
      <c r="K3" s="13"/>
      <c r="L3" s="13"/>
      <c r="M3" s="14"/>
    </row>
    <row r="4" spans="2:13" ht="15.75">
      <c r="B4" s="10" t="s">
        <v>1970</v>
      </c>
      <c r="C4" s="11"/>
      <c r="D4" s="12"/>
      <c r="E4" s="15"/>
      <c r="F4" s="12"/>
      <c r="G4" s="12"/>
      <c r="H4" s="12"/>
      <c r="I4" s="12"/>
      <c r="J4" s="13"/>
      <c r="K4" s="13"/>
      <c r="L4" s="13"/>
      <c r="M4" s="14"/>
    </row>
    <row r="5" spans="2:13" ht="18">
      <c r="B5" s="16" t="s">
        <v>1971</v>
      </c>
      <c r="C5" s="17"/>
      <c r="D5" s="18"/>
      <c r="E5" s="11"/>
      <c r="F5" s="11"/>
      <c r="G5" s="11"/>
      <c r="H5" s="11"/>
      <c r="I5" s="11"/>
      <c r="J5" s="11"/>
      <c r="K5" s="11"/>
      <c r="L5" s="11"/>
      <c r="M5" s="19"/>
    </row>
    <row r="6" spans="2:13" ht="13.9" customHeight="1">
      <c r="B6" s="20" t="s">
        <v>1972</v>
      </c>
      <c r="C6" s="21"/>
      <c r="D6" s="22"/>
      <c r="E6" s="23"/>
      <c r="F6" s="23"/>
      <c r="G6" s="23"/>
      <c r="H6" s="23"/>
      <c r="I6" s="23"/>
      <c r="J6" s="23"/>
      <c r="K6" s="23"/>
      <c r="L6" s="23"/>
      <c r="M6" s="24"/>
    </row>
    <row r="7" spans="2:13" ht="13.9" customHeight="1">
      <c r="B7" s="25" t="s">
        <v>1973</v>
      </c>
      <c r="C7" s="26"/>
      <c r="D7" s="27" t="s">
        <v>1974</v>
      </c>
      <c r="E7" s="28"/>
      <c r="F7" s="29" t="s">
        <v>1975</v>
      </c>
      <c r="G7" s="28"/>
      <c r="H7" s="28"/>
      <c r="I7" s="28"/>
      <c r="J7" s="28"/>
      <c r="K7" s="29" t="s">
        <v>1976</v>
      </c>
      <c r="L7" s="30" t="s">
        <v>1977</v>
      </c>
      <c r="M7" s="31" t="s">
        <v>1978</v>
      </c>
    </row>
    <row r="8" spans="2:13" ht="13.9" customHeight="1">
      <c r="B8" s="32" t="s">
        <v>1979</v>
      </c>
      <c r="C8" s="33" t="s">
        <v>1802</v>
      </c>
      <c r="D8" s="34" t="s">
        <v>1980</v>
      </c>
      <c r="E8" s="35" t="s">
        <v>1981</v>
      </c>
      <c r="F8" s="35" t="s">
        <v>1980</v>
      </c>
      <c r="G8" s="36"/>
      <c r="H8" s="36"/>
      <c r="I8" s="36"/>
      <c r="J8" s="36"/>
      <c r="K8" s="35" t="s">
        <v>1982</v>
      </c>
      <c r="L8" s="37" t="s">
        <v>1983</v>
      </c>
      <c r="M8" s="38" t="s">
        <v>1984</v>
      </c>
    </row>
    <row r="9" spans="2:13" ht="13.9" customHeight="1">
      <c r="B9" s="39">
        <v>1</v>
      </c>
      <c r="C9" s="40" t="s">
        <v>1985</v>
      </c>
      <c r="D9" s="41"/>
      <c r="E9" s="28"/>
      <c r="F9" s="28"/>
      <c r="G9" s="28"/>
      <c r="H9" s="28"/>
      <c r="I9" s="28"/>
      <c r="J9" s="28"/>
      <c r="K9" s="28"/>
      <c r="L9" s="42"/>
      <c r="M9" s="43"/>
    </row>
    <row r="10" spans="2:13" ht="13.9" customHeight="1">
      <c r="B10" s="39">
        <v>2</v>
      </c>
      <c r="C10" s="44" t="s">
        <v>1986</v>
      </c>
      <c r="D10" s="29" t="s">
        <v>2708</v>
      </c>
      <c r="E10" s="28" t="s">
        <v>516</v>
      </c>
      <c r="F10" s="28"/>
      <c r="G10" s="28"/>
      <c r="H10" s="28"/>
      <c r="I10" s="28"/>
      <c r="J10" s="28"/>
      <c r="K10" s="28"/>
      <c r="L10" s="42"/>
      <c r="M10" s="43"/>
    </row>
    <row r="11" spans="2:13" ht="13.9" customHeight="1">
      <c r="B11" s="39">
        <v>3</v>
      </c>
      <c r="C11" s="26" t="s">
        <v>1987</v>
      </c>
      <c r="D11" s="45"/>
      <c r="E11" s="46"/>
      <c r="F11" s="46"/>
      <c r="G11" s="46"/>
      <c r="H11" s="46"/>
      <c r="I11" s="46"/>
      <c r="J11" s="46"/>
      <c r="K11" s="46"/>
      <c r="L11" s="47"/>
      <c r="M11" s="48"/>
    </row>
    <row r="12" spans="2:13" ht="13.9" customHeight="1">
      <c r="B12" s="39">
        <v>4</v>
      </c>
      <c r="C12" s="26"/>
      <c r="D12" s="49"/>
      <c r="E12" s="50"/>
      <c r="F12" s="50"/>
      <c r="G12" s="50"/>
      <c r="H12" s="50"/>
      <c r="I12" s="50"/>
      <c r="J12" s="50"/>
      <c r="K12" s="50"/>
      <c r="L12" s="42"/>
      <c r="M12" s="51"/>
    </row>
    <row r="13" spans="2:13" ht="13.9" customHeight="1">
      <c r="B13" s="39">
        <v>5</v>
      </c>
      <c r="C13" s="26"/>
      <c r="D13" s="49"/>
      <c r="E13" s="50"/>
      <c r="F13" s="50"/>
      <c r="G13" s="50"/>
      <c r="H13" s="50"/>
      <c r="I13" s="50"/>
      <c r="J13" s="50"/>
      <c r="K13" s="50"/>
      <c r="L13" s="42"/>
      <c r="M13" s="51"/>
    </row>
    <row r="14" spans="2:13" ht="13.9" customHeight="1">
      <c r="B14" s="39">
        <v>6</v>
      </c>
      <c r="C14" s="26"/>
      <c r="D14" s="49"/>
      <c r="E14" s="50"/>
      <c r="F14" s="50"/>
      <c r="G14" s="50"/>
      <c r="H14" s="50"/>
      <c r="I14" s="50"/>
      <c r="J14" s="50"/>
      <c r="K14" s="50"/>
      <c r="L14" s="42"/>
      <c r="M14" s="51"/>
    </row>
    <row r="15" spans="2:13" ht="13.9" customHeight="1">
      <c r="B15" s="39">
        <v>7</v>
      </c>
      <c r="C15" s="26" t="s">
        <v>1988</v>
      </c>
      <c r="D15" s="52"/>
      <c r="E15" s="50"/>
      <c r="F15" s="50"/>
      <c r="G15" s="50"/>
      <c r="H15" s="50"/>
      <c r="I15" s="50"/>
      <c r="J15" s="50"/>
      <c r="K15" s="50"/>
      <c r="L15" s="42"/>
      <c r="M15" s="51"/>
    </row>
    <row r="16" spans="2:13" ht="13.9" customHeight="1">
      <c r="B16" s="39">
        <v>8</v>
      </c>
      <c r="C16" s="26"/>
      <c r="D16" s="49"/>
      <c r="E16" s="50"/>
      <c r="F16" s="50"/>
      <c r="G16" s="50"/>
      <c r="H16" s="50"/>
      <c r="I16" s="50"/>
      <c r="J16" s="50"/>
      <c r="K16" s="50"/>
      <c r="L16" s="42"/>
      <c r="M16" s="51"/>
    </row>
    <row r="17" spans="2:13" ht="13.9" customHeight="1">
      <c r="B17" s="39">
        <v>9</v>
      </c>
      <c r="C17" s="26"/>
      <c r="D17" s="49"/>
      <c r="E17" s="50"/>
      <c r="F17" s="50"/>
      <c r="G17" s="50"/>
      <c r="H17" s="50"/>
      <c r="I17" s="50"/>
      <c r="J17" s="50"/>
      <c r="K17" s="50"/>
      <c r="L17" s="42"/>
      <c r="M17" s="51"/>
    </row>
    <row r="18" spans="2:13" ht="13.9" customHeight="1">
      <c r="B18" s="39">
        <v>10</v>
      </c>
      <c r="C18" s="26"/>
      <c r="D18" s="49"/>
      <c r="E18" s="50"/>
      <c r="F18" s="50"/>
      <c r="G18" s="50"/>
      <c r="H18" s="50"/>
      <c r="I18" s="50"/>
      <c r="J18" s="50"/>
      <c r="K18" s="50"/>
      <c r="L18" s="42"/>
      <c r="M18" s="51"/>
    </row>
    <row r="19" spans="2:13" ht="13.9" customHeight="1">
      <c r="B19" s="39">
        <v>11</v>
      </c>
      <c r="C19" s="26" t="s">
        <v>1007</v>
      </c>
      <c r="D19" s="49"/>
      <c r="E19" s="50"/>
      <c r="F19" s="50"/>
      <c r="G19" s="50"/>
      <c r="H19" s="50"/>
      <c r="I19" s="50"/>
      <c r="J19" s="50"/>
      <c r="K19" s="50"/>
      <c r="L19" s="42"/>
      <c r="M19" s="51"/>
    </row>
    <row r="20" spans="2:13" ht="13.9" customHeight="1">
      <c r="B20" s="39">
        <v>12</v>
      </c>
      <c r="C20" s="26"/>
      <c r="D20" s="49"/>
      <c r="E20" s="50"/>
      <c r="F20" s="50"/>
      <c r="G20" s="50"/>
      <c r="H20" s="50"/>
      <c r="I20" s="50"/>
      <c r="J20" s="50"/>
      <c r="K20" s="50"/>
      <c r="L20" s="42"/>
      <c r="M20" s="51"/>
    </row>
    <row r="21" spans="2:13" ht="13.9" customHeight="1">
      <c r="B21" s="39">
        <v>13</v>
      </c>
      <c r="C21" s="26"/>
      <c r="D21" s="49"/>
      <c r="E21" s="50"/>
      <c r="F21" s="50"/>
      <c r="G21" s="50"/>
      <c r="H21" s="50"/>
      <c r="I21" s="50"/>
      <c r="J21" s="50"/>
      <c r="K21" s="50"/>
      <c r="L21" s="42"/>
      <c r="M21" s="51"/>
    </row>
    <row r="22" spans="2:13" ht="13.9" customHeight="1">
      <c r="B22" s="39">
        <v>14</v>
      </c>
      <c r="C22" s="26"/>
      <c r="D22" s="49"/>
      <c r="E22" s="50"/>
      <c r="F22" s="50"/>
      <c r="G22" s="50"/>
      <c r="H22" s="50"/>
      <c r="I22" s="50"/>
      <c r="J22" s="50"/>
      <c r="K22" s="50"/>
      <c r="L22" s="42"/>
      <c r="M22" s="51"/>
    </row>
    <row r="23" spans="2:13" ht="13.9" customHeight="1">
      <c r="B23" s="39">
        <v>15</v>
      </c>
      <c r="C23" s="26" t="s">
        <v>1008</v>
      </c>
      <c r="D23" s="49"/>
      <c r="E23" s="50"/>
      <c r="F23" s="50"/>
      <c r="G23" s="50"/>
      <c r="H23" s="50"/>
      <c r="I23" s="50"/>
      <c r="J23" s="50"/>
      <c r="K23" s="50"/>
      <c r="L23" s="42"/>
      <c r="M23" s="51"/>
    </row>
    <row r="24" spans="2:13" ht="13.9" customHeight="1">
      <c r="B24" s="39">
        <v>16</v>
      </c>
      <c r="C24" s="26"/>
      <c r="D24" s="49"/>
      <c r="E24" s="50"/>
      <c r="F24" s="50"/>
      <c r="G24" s="50"/>
      <c r="H24" s="50"/>
      <c r="I24" s="50"/>
      <c r="J24" s="50"/>
      <c r="K24" s="50"/>
      <c r="L24" s="42"/>
      <c r="M24" s="51"/>
    </row>
    <row r="25" spans="2:13" ht="13.9" customHeight="1">
      <c r="B25" s="39">
        <v>17</v>
      </c>
      <c r="C25" s="26"/>
      <c r="D25" s="49"/>
      <c r="E25" s="50"/>
      <c r="F25" s="50"/>
      <c r="G25" s="50"/>
      <c r="H25" s="50"/>
      <c r="I25" s="50"/>
      <c r="J25" s="50"/>
      <c r="K25" s="50"/>
      <c r="L25" s="42"/>
      <c r="M25" s="51"/>
    </row>
    <row r="26" spans="2:13" ht="13.9" customHeight="1">
      <c r="B26" s="39">
        <v>18</v>
      </c>
      <c r="C26" s="26"/>
      <c r="D26" s="49"/>
      <c r="E26" s="50"/>
      <c r="F26" s="50"/>
      <c r="G26" s="50"/>
      <c r="H26" s="50"/>
      <c r="I26" s="50"/>
      <c r="J26" s="50"/>
      <c r="K26" s="50"/>
      <c r="L26" s="42"/>
      <c r="M26" s="51"/>
    </row>
    <row r="27" spans="2:13" ht="13.9" customHeight="1">
      <c r="B27" s="39">
        <v>19</v>
      </c>
      <c r="C27" s="26"/>
      <c r="D27" s="49"/>
      <c r="E27" s="50"/>
      <c r="F27" s="50"/>
      <c r="G27" s="50"/>
      <c r="H27" s="50"/>
      <c r="I27" s="50"/>
      <c r="J27" s="50"/>
      <c r="K27" s="50"/>
      <c r="L27" s="42"/>
      <c r="M27" s="51"/>
    </row>
    <row r="28" spans="2:13" ht="13.9" customHeight="1">
      <c r="B28" s="39">
        <v>20</v>
      </c>
      <c r="C28" s="53" t="s">
        <v>1009</v>
      </c>
      <c r="D28" s="54">
        <f t="shared" ref="D28:K28" si="0">SUM(D11:D27)</f>
        <v>0</v>
      </c>
      <c r="E28" s="54">
        <f t="shared" si="0"/>
        <v>0</v>
      </c>
      <c r="F28" s="54">
        <f t="shared" si="0"/>
        <v>0</v>
      </c>
      <c r="G28" s="54">
        <f t="shared" si="0"/>
        <v>0</v>
      </c>
      <c r="H28" s="54">
        <f t="shared" si="0"/>
        <v>0</v>
      </c>
      <c r="I28" s="54">
        <f t="shared" si="0"/>
        <v>0</v>
      </c>
      <c r="J28" s="54">
        <f t="shared" si="0"/>
        <v>0</v>
      </c>
      <c r="K28" s="54">
        <f t="shared" si="0"/>
        <v>0</v>
      </c>
      <c r="L28" s="55"/>
      <c r="M28" s="56">
        <f>SUM(M11:M27)</f>
        <v>0</v>
      </c>
    </row>
    <row r="29" spans="2:13" ht="13.9" customHeight="1">
      <c r="B29" s="39">
        <v>21</v>
      </c>
      <c r="C29" s="44" t="s">
        <v>1010</v>
      </c>
      <c r="D29" s="27" t="s">
        <v>2708</v>
      </c>
      <c r="E29" s="28"/>
      <c r="F29" s="28"/>
      <c r="G29" s="28"/>
      <c r="H29" s="28"/>
      <c r="I29" s="28"/>
      <c r="J29" s="28"/>
      <c r="K29" s="28"/>
      <c r="L29" s="42"/>
      <c r="M29" s="43"/>
    </row>
    <row r="30" spans="2:13" ht="13.9" customHeight="1">
      <c r="B30" s="39">
        <v>22</v>
      </c>
      <c r="C30" s="26" t="s">
        <v>1011</v>
      </c>
      <c r="D30" s="45" t="s">
        <v>516</v>
      </c>
      <c r="E30" s="57" t="s">
        <v>516</v>
      </c>
      <c r="F30" s="57"/>
      <c r="G30" s="57"/>
      <c r="H30" s="57"/>
      <c r="I30" s="57"/>
      <c r="J30" s="57"/>
      <c r="K30" s="57"/>
      <c r="L30" s="42"/>
      <c r="M30" s="58"/>
    </row>
    <row r="31" spans="2:13" ht="13.9" customHeight="1">
      <c r="B31" s="39">
        <v>23</v>
      </c>
      <c r="C31" s="26"/>
      <c r="D31" s="49"/>
      <c r="E31" s="50"/>
      <c r="F31" s="50"/>
      <c r="G31" s="50"/>
      <c r="H31" s="50"/>
      <c r="I31" s="50"/>
      <c r="J31" s="50"/>
      <c r="K31" s="50"/>
      <c r="L31" s="42"/>
      <c r="M31" s="51"/>
    </row>
    <row r="32" spans="2:13" ht="13.9" customHeight="1">
      <c r="B32" s="39">
        <v>24</v>
      </c>
      <c r="C32" s="26"/>
      <c r="D32" s="49"/>
      <c r="E32" s="50"/>
      <c r="F32" s="50"/>
      <c r="G32" s="50"/>
      <c r="H32" s="50"/>
      <c r="I32" s="50"/>
      <c r="J32" s="50"/>
      <c r="K32" s="50"/>
      <c r="L32" s="42"/>
      <c r="M32" s="51"/>
    </row>
    <row r="33" spans="2:13" ht="13.9" customHeight="1">
      <c r="B33" s="39">
        <v>25</v>
      </c>
      <c r="C33" s="26"/>
      <c r="D33" s="49"/>
      <c r="E33" s="50"/>
      <c r="F33" s="50"/>
      <c r="G33" s="50"/>
      <c r="H33" s="50"/>
      <c r="I33" s="50"/>
      <c r="J33" s="50"/>
      <c r="K33" s="50"/>
      <c r="L33" s="42"/>
      <c r="M33" s="51"/>
    </row>
    <row r="34" spans="2:13" ht="13.9" customHeight="1">
      <c r="B34" s="39">
        <v>26</v>
      </c>
      <c r="C34" s="26" t="s">
        <v>1012</v>
      </c>
      <c r="D34" s="49"/>
      <c r="E34" s="50"/>
      <c r="F34" s="50"/>
      <c r="G34" s="50"/>
      <c r="H34" s="50"/>
      <c r="I34" s="50"/>
      <c r="J34" s="50"/>
      <c r="K34" s="50"/>
      <c r="L34" s="42"/>
      <c r="M34" s="51"/>
    </row>
    <row r="35" spans="2:13" ht="13.9" customHeight="1">
      <c r="B35" s="39">
        <v>27</v>
      </c>
      <c r="C35" s="26"/>
      <c r="D35" s="49"/>
      <c r="E35" s="50"/>
      <c r="F35" s="50"/>
      <c r="G35" s="50"/>
      <c r="H35" s="50"/>
      <c r="I35" s="50"/>
      <c r="J35" s="50"/>
      <c r="K35" s="50"/>
      <c r="L35" s="42"/>
      <c r="M35" s="51"/>
    </row>
    <row r="36" spans="2:13" ht="13.9" customHeight="1">
      <c r="B36" s="39">
        <v>28</v>
      </c>
      <c r="C36" s="26" t="s">
        <v>475</v>
      </c>
      <c r="D36" s="49"/>
      <c r="E36" s="50"/>
      <c r="F36" s="50"/>
      <c r="G36" s="50"/>
      <c r="H36" s="50"/>
      <c r="I36" s="50"/>
      <c r="J36" s="50"/>
      <c r="K36" s="50"/>
      <c r="L36" s="42"/>
      <c r="M36" s="51"/>
    </row>
    <row r="37" spans="2:13" ht="13.9" customHeight="1">
      <c r="B37" s="39">
        <v>29</v>
      </c>
      <c r="C37" s="26"/>
      <c r="D37" s="49"/>
      <c r="E37" s="50"/>
      <c r="F37" s="50"/>
      <c r="G37" s="50"/>
      <c r="H37" s="50"/>
      <c r="I37" s="50"/>
      <c r="J37" s="50"/>
      <c r="K37" s="50"/>
      <c r="L37" s="42"/>
      <c r="M37" s="51"/>
    </row>
    <row r="38" spans="2:13" ht="13.9" customHeight="1">
      <c r="B38" s="39">
        <v>30</v>
      </c>
      <c r="C38" s="26"/>
      <c r="D38" s="49"/>
      <c r="E38" s="50"/>
      <c r="F38" s="50"/>
      <c r="G38" s="50"/>
      <c r="H38" s="50"/>
      <c r="I38" s="50"/>
      <c r="J38" s="50"/>
      <c r="K38" s="50"/>
      <c r="L38" s="42"/>
      <c r="M38" s="51"/>
    </row>
    <row r="39" spans="2:13" ht="13.9" customHeight="1">
      <c r="B39" s="39">
        <v>31</v>
      </c>
      <c r="C39" s="26" t="s">
        <v>476</v>
      </c>
      <c r="D39" s="49"/>
      <c r="E39" s="50"/>
      <c r="F39" s="50"/>
      <c r="G39" s="50"/>
      <c r="H39" s="50"/>
      <c r="I39" s="50"/>
      <c r="J39" s="50"/>
      <c r="K39" s="50"/>
      <c r="L39" s="42"/>
      <c r="M39" s="51"/>
    </row>
    <row r="40" spans="2:13" ht="13.9" customHeight="1">
      <c r="B40" s="39">
        <v>32</v>
      </c>
      <c r="C40" s="26"/>
      <c r="D40" s="49"/>
      <c r="E40" s="50"/>
      <c r="F40" s="50"/>
      <c r="G40" s="50"/>
      <c r="H40" s="50"/>
      <c r="I40" s="50"/>
      <c r="J40" s="50"/>
      <c r="K40" s="50"/>
      <c r="L40" s="42"/>
      <c r="M40" s="51"/>
    </row>
    <row r="41" spans="2:13" ht="13.9" customHeight="1">
      <c r="B41" s="39">
        <v>33</v>
      </c>
      <c r="C41" s="26"/>
      <c r="D41" s="49"/>
      <c r="E41" s="50"/>
      <c r="F41" s="50"/>
      <c r="G41" s="50"/>
      <c r="H41" s="50"/>
      <c r="I41" s="50"/>
      <c r="J41" s="50"/>
      <c r="K41" s="50"/>
      <c r="L41" s="42"/>
      <c r="M41" s="51"/>
    </row>
    <row r="42" spans="2:13" ht="13.9" customHeight="1">
      <c r="B42" s="39">
        <v>34</v>
      </c>
      <c r="C42" s="26" t="s">
        <v>477</v>
      </c>
      <c r="D42" s="49"/>
      <c r="E42" s="50"/>
      <c r="F42" s="50"/>
      <c r="G42" s="50"/>
      <c r="H42" s="50"/>
      <c r="I42" s="50"/>
      <c r="J42" s="50"/>
      <c r="K42" s="50"/>
      <c r="L42" s="42"/>
      <c r="M42" s="51"/>
    </row>
    <row r="43" spans="2:13" ht="13.9" customHeight="1">
      <c r="B43" s="39">
        <v>35</v>
      </c>
      <c r="C43" s="26"/>
      <c r="D43" s="49"/>
      <c r="E43" s="50"/>
      <c r="F43" s="50"/>
      <c r="G43" s="50"/>
      <c r="H43" s="50"/>
      <c r="I43" s="50"/>
      <c r="J43" s="50"/>
      <c r="K43" s="50"/>
      <c r="L43" s="42"/>
      <c r="M43" s="51"/>
    </row>
    <row r="44" spans="2:13" ht="13.9" customHeight="1">
      <c r="B44" s="39">
        <v>36</v>
      </c>
      <c r="C44" s="42"/>
      <c r="D44" s="49"/>
      <c r="E44" s="50"/>
      <c r="F44" s="50"/>
      <c r="G44" s="50"/>
      <c r="H44" s="50"/>
      <c r="I44" s="50"/>
      <c r="J44" s="50"/>
      <c r="K44" s="50"/>
      <c r="L44" s="42"/>
      <c r="M44" s="51"/>
    </row>
    <row r="45" spans="2:13" ht="13.9" customHeight="1">
      <c r="B45" s="59">
        <v>37</v>
      </c>
      <c r="C45" s="42"/>
      <c r="D45" s="49"/>
      <c r="E45" s="50"/>
      <c r="F45" s="50"/>
      <c r="G45" s="50"/>
      <c r="H45" s="50"/>
      <c r="I45" s="50"/>
      <c r="J45" s="50"/>
      <c r="K45" s="50"/>
      <c r="L45" s="42"/>
      <c r="M45" s="51"/>
    </row>
    <row r="46" spans="2:13" ht="13.9" customHeight="1">
      <c r="B46" s="59">
        <v>38</v>
      </c>
      <c r="C46" s="42"/>
      <c r="D46" s="49"/>
      <c r="E46" s="50"/>
      <c r="F46" s="50"/>
      <c r="G46" s="50"/>
      <c r="H46" s="50"/>
      <c r="I46" s="50"/>
      <c r="J46" s="50"/>
      <c r="K46" s="50"/>
      <c r="L46" s="42"/>
      <c r="M46" s="51"/>
    </row>
    <row r="47" spans="2:13" ht="13.9" customHeight="1">
      <c r="B47" s="59">
        <v>39</v>
      </c>
      <c r="C47" s="42" t="s">
        <v>478</v>
      </c>
      <c r="D47" s="49"/>
      <c r="E47" s="50"/>
      <c r="F47" s="50"/>
      <c r="G47" s="50"/>
      <c r="H47" s="50"/>
      <c r="I47" s="50"/>
      <c r="J47" s="50"/>
      <c r="K47" s="50"/>
      <c r="L47" s="42"/>
      <c r="M47" s="51"/>
    </row>
    <row r="48" spans="2:13" ht="13.9" customHeight="1">
      <c r="B48" s="59">
        <v>40</v>
      </c>
      <c r="C48" s="42"/>
      <c r="D48" s="49"/>
      <c r="E48" s="50"/>
      <c r="F48" s="50"/>
      <c r="G48" s="50"/>
      <c r="H48" s="50"/>
      <c r="I48" s="50"/>
      <c r="J48" s="50"/>
      <c r="K48" s="50"/>
      <c r="L48" s="42"/>
      <c r="M48" s="51"/>
    </row>
    <row r="49" spans="2:13" ht="13.9" customHeight="1">
      <c r="B49" s="59">
        <v>41</v>
      </c>
      <c r="C49" s="42" t="s">
        <v>479</v>
      </c>
      <c r="D49" s="49"/>
      <c r="E49" s="50"/>
      <c r="F49" s="50"/>
      <c r="G49" s="50"/>
      <c r="H49" s="50"/>
      <c r="I49" s="50"/>
      <c r="J49" s="50"/>
      <c r="K49" s="50"/>
      <c r="L49" s="42"/>
      <c r="M49" s="51"/>
    </row>
    <row r="50" spans="2:13" ht="13.9" customHeight="1">
      <c r="B50" s="59">
        <v>42</v>
      </c>
      <c r="C50" s="42"/>
      <c r="D50" s="49"/>
      <c r="E50" s="50"/>
      <c r="F50" s="50"/>
      <c r="G50" s="50"/>
      <c r="H50" s="50"/>
      <c r="I50" s="50"/>
      <c r="J50" s="50"/>
      <c r="K50" s="50"/>
      <c r="L50" s="42"/>
      <c r="M50" s="51"/>
    </row>
    <row r="51" spans="2:13" ht="13.9" customHeight="1" thickBot="1">
      <c r="B51" s="60">
        <v>43</v>
      </c>
      <c r="C51" s="61" t="s">
        <v>1009</v>
      </c>
      <c r="D51" s="62">
        <f t="shared" ref="D51:K51" si="1">SUM(D30:D50)</f>
        <v>0</v>
      </c>
      <c r="E51" s="63">
        <f t="shared" si="1"/>
        <v>0</v>
      </c>
      <c r="F51" s="63">
        <f t="shared" si="1"/>
        <v>0</v>
      </c>
      <c r="G51" s="63">
        <f t="shared" si="1"/>
        <v>0</v>
      </c>
      <c r="H51" s="63">
        <f t="shared" si="1"/>
        <v>0</v>
      </c>
      <c r="I51" s="63">
        <f t="shared" si="1"/>
        <v>0</v>
      </c>
      <c r="J51" s="63">
        <f t="shared" si="1"/>
        <v>0</v>
      </c>
      <c r="K51" s="63">
        <f t="shared" si="1"/>
        <v>0</v>
      </c>
      <c r="L51" s="64"/>
      <c r="M51" s="65">
        <f>SUM(M30:M50)</f>
        <v>0</v>
      </c>
    </row>
    <row r="52" spans="2:13" ht="13.9" customHeight="1">
      <c r="D52" s="66"/>
      <c r="E52" s="66"/>
      <c r="F52" s="66"/>
      <c r="G52" s="66"/>
      <c r="H52" s="66"/>
      <c r="I52" s="66"/>
      <c r="J52" s="66"/>
      <c r="K52" s="66"/>
      <c r="M52" s="1" t="s">
        <v>2284</v>
      </c>
    </row>
    <row r="53" spans="2:13" ht="13.9" customHeight="1">
      <c r="B53" s="13" t="s">
        <v>480</v>
      </c>
      <c r="C53" s="13"/>
      <c r="D53" s="13"/>
      <c r="E53" s="13"/>
      <c r="F53" s="13"/>
      <c r="G53" s="13"/>
      <c r="H53" s="13"/>
      <c r="I53" s="13"/>
      <c r="J53" s="13"/>
      <c r="K53" s="13"/>
      <c r="L53" s="13"/>
      <c r="M53" s="13"/>
    </row>
    <row r="54" spans="2:13" ht="13.9" customHeight="1" thickBot="1">
      <c r="B54" s="2" t="str">
        <f>'Data Sheet'!$A$63</f>
        <v>Annual Report of The Brooklyn Union Gas Company d/b/a National Grid New York                                                                                                                    Year ended December 31, 2016</v>
      </c>
      <c r="C54" s="3"/>
      <c r="D54" s="4"/>
      <c r="E54" s="5"/>
    </row>
    <row r="55" spans="2:13" ht="13.9" customHeight="1">
      <c r="B55" s="6"/>
      <c r="C55" s="7"/>
      <c r="D55" s="8"/>
      <c r="E55" s="7"/>
      <c r="F55" s="7"/>
      <c r="G55" s="7"/>
      <c r="H55" s="7"/>
      <c r="I55" s="7"/>
      <c r="J55" s="7"/>
      <c r="K55" s="7"/>
      <c r="L55" s="7"/>
      <c r="M55" s="9"/>
    </row>
    <row r="56" spans="2:13" ht="13.9" customHeight="1">
      <c r="B56" s="10" t="s">
        <v>2285</v>
      </c>
      <c r="C56" s="11"/>
      <c r="D56" s="12"/>
      <c r="E56" s="12"/>
      <c r="F56" s="12"/>
      <c r="G56" s="12"/>
      <c r="H56" s="12"/>
      <c r="I56" s="12"/>
      <c r="J56" s="13"/>
      <c r="K56" s="13"/>
      <c r="L56" s="13"/>
      <c r="M56" s="14"/>
    </row>
    <row r="57" spans="2:13" ht="13.9" customHeight="1">
      <c r="B57" s="10" t="s">
        <v>1970</v>
      </c>
      <c r="C57" s="11"/>
      <c r="D57" s="12"/>
      <c r="E57" s="15"/>
      <c r="F57" s="12"/>
      <c r="G57" s="12"/>
      <c r="H57" s="12"/>
      <c r="I57" s="12"/>
      <c r="J57" s="13"/>
      <c r="K57" s="13"/>
      <c r="L57" s="13"/>
      <c r="M57" s="14"/>
    </row>
    <row r="58" spans="2:13" ht="13.9" customHeight="1">
      <c r="B58" s="10" t="s">
        <v>481</v>
      </c>
      <c r="C58" s="11"/>
      <c r="D58" s="12"/>
      <c r="E58" s="15"/>
      <c r="F58" s="12"/>
      <c r="G58" s="12"/>
      <c r="H58" s="12"/>
      <c r="I58" s="12"/>
      <c r="J58" s="13"/>
      <c r="K58" s="13"/>
      <c r="L58" s="13"/>
      <c r="M58" s="14"/>
    </row>
    <row r="59" spans="2:13" ht="13.9" customHeight="1">
      <c r="B59" s="16" t="s">
        <v>1971</v>
      </c>
      <c r="C59" s="17"/>
      <c r="D59" s="18"/>
      <c r="E59" s="11"/>
      <c r="F59" s="11"/>
      <c r="G59" s="11"/>
      <c r="H59" s="11"/>
      <c r="I59" s="11"/>
      <c r="J59" s="11"/>
      <c r="K59" s="11"/>
      <c r="L59" s="11"/>
      <c r="M59" s="19"/>
    </row>
    <row r="60" spans="2:13" ht="13.9" customHeight="1">
      <c r="B60" s="20"/>
      <c r="C60" s="21"/>
      <c r="D60" s="22"/>
      <c r="E60" s="23"/>
      <c r="F60" s="23"/>
      <c r="G60" s="23"/>
      <c r="H60" s="23"/>
      <c r="I60" s="23"/>
      <c r="J60" s="23"/>
      <c r="K60" s="23"/>
      <c r="L60" s="23"/>
      <c r="M60" s="24"/>
    </row>
    <row r="61" spans="2:13" ht="13.9" customHeight="1">
      <c r="B61" s="67"/>
      <c r="C61" s="4"/>
      <c r="D61" s="68"/>
      <c r="M61" s="43"/>
    </row>
    <row r="62" spans="2:13" ht="13.9" customHeight="1">
      <c r="B62" s="67"/>
      <c r="C62" s="4"/>
      <c r="D62" s="68"/>
      <c r="M62" s="43"/>
    </row>
    <row r="63" spans="2:13" ht="13.9" customHeight="1">
      <c r="B63" s="67"/>
      <c r="C63" s="4"/>
      <c r="D63" s="68"/>
      <c r="M63" s="43"/>
    </row>
    <row r="64" spans="2:13" ht="13.9" customHeight="1">
      <c r="B64" s="67"/>
      <c r="C64" s="69"/>
      <c r="D64" s="68"/>
      <c r="M64" s="43"/>
    </row>
    <row r="65" spans="2:13" ht="13.9" customHeight="1">
      <c r="B65" s="67"/>
      <c r="C65" s="70"/>
      <c r="D65" s="71"/>
      <c r="M65" s="43"/>
    </row>
    <row r="66" spans="2:13" ht="13.9" customHeight="1">
      <c r="B66" s="67"/>
      <c r="C66" s="4"/>
      <c r="D66" s="68"/>
      <c r="M66" s="43"/>
    </row>
    <row r="67" spans="2:13" ht="13.9" customHeight="1">
      <c r="B67" s="67"/>
      <c r="C67" s="4"/>
      <c r="D67" s="68"/>
      <c r="M67" s="43"/>
    </row>
    <row r="68" spans="2:13" ht="13.9" customHeight="1">
      <c r="B68" s="67"/>
      <c r="C68" s="4"/>
      <c r="D68" s="68"/>
      <c r="M68" s="43"/>
    </row>
    <row r="69" spans="2:13" ht="13.9" customHeight="1">
      <c r="B69" s="67"/>
      <c r="C69" s="4"/>
      <c r="D69" s="68"/>
      <c r="M69" s="43"/>
    </row>
    <row r="70" spans="2:13" ht="13.9" customHeight="1">
      <c r="B70" s="67"/>
      <c r="C70" s="4"/>
      <c r="D70" s="71"/>
      <c r="M70" s="43"/>
    </row>
    <row r="71" spans="2:13" ht="13.9" customHeight="1">
      <c r="B71" s="67"/>
      <c r="C71" s="4"/>
      <c r="D71" s="72"/>
      <c r="M71" s="43"/>
    </row>
    <row r="72" spans="2:13" ht="13.9" customHeight="1">
      <c r="B72" s="67"/>
      <c r="C72" s="4"/>
      <c r="D72" s="72"/>
      <c r="M72" s="43"/>
    </row>
    <row r="73" spans="2:13" ht="13.9" customHeight="1">
      <c r="B73" s="67"/>
      <c r="C73" s="4"/>
      <c r="D73" s="72"/>
      <c r="M73" s="43"/>
    </row>
    <row r="74" spans="2:13" ht="13.9" customHeight="1">
      <c r="B74" s="67"/>
      <c r="C74" s="4"/>
      <c r="D74" s="72"/>
      <c r="M74" s="43"/>
    </row>
    <row r="75" spans="2:13" ht="13.9" customHeight="1">
      <c r="B75" s="67"/>
      <c r="C75" s="4"/>
      <c r="D75" s="72"/>
      <c r="M75" s="43"/>
    </row>
    <row r="76" spans="2:13" ht="13.9" customHeight="1">
      <c r="B76" s="67"/>
      <c r="C76" s="4"/>
      <c r="D76" s="72"/>
      <c r="M76" s="43"/>
    </row>
    <row r="77" spans="2:13" ht="13.9" customHeight="1">
      <c r="B77" s="67"/>
      <c r="C77" s="4"/>
      <c r="D77" s="72"/>
      <c r="M77" s="43"/>
    </row>
    <row r="78" spans="2:13" ht="13.9" customHeight="1">
      <c r="B78" s="67"/>
      <c r="C78" s="4"/>
      <c r="D78" s="72"/>
      <c r="M78" s="43"/>
    </row>
    <row r="79" spans="2:13" ht="13.9" customHeight="1">
      <c r="B79" s="67"/>
      <c r="C79" s="4"/>
      <c r="D79" s="72"/>
      <c r="M79" s="43"/>
    </row>
    <row r="80" spans="2:13" ht="13.9" customHeight="1">
      <c r="B80" s="67"/>
      <c r="C80" s="4"/>
      <c r="D80" s="72"/>
      <c r="M80" s="43"/>
    </row>
    <row r="81" spans="2:13" ht="13.9" customHeight="1">
      <c r="B81" s="67"/>
      <c r="C81" s="4"/>
      <c r="D81" s="72"/>
      <c r="M81" s="43"/>
    </row>
    <row r="82" spans="2:13" ht="13.9" customHeight="1">
      <c r="B82" s="67"/>
      <c r="C82" s="4"/>
      <c r="D82" s="72"/>
      <c r="M82" s="43"/>
    </row>
    <row r="83" spans="2:13" ht="13.9" customHeight="1">
      <c r="B83" s="67"/>
      <c r="C83" s="4"/>
      <c r="D83" s="72"/>
      <c r="M83" s="43"/>
    </row>
    <row r="84" spans="2:13" ht="13.9" customHeight="1">
      <c r="B84" s="67"/>
      <c r="C84" s="4"/>
      <c r="D84" s="72"/>
      <c r="M84" s="43"/>
    </row>
    <row r="85" spans="2:13" ht="13.9" customHeight="1">
      <c r="B85" s="67"/>
      <c r="C85" s="70"/>
      <c r="D85" s="72"/>
      <c r="M85" s="43"/>
    </row>
    <row r="86" spans="2:13" ht="13.9" customHeight="1">
      <c r="B86" s="67"/>
      <c r="C86" s="4"/>
      <c r="D86" s="68"/>
      <c r="M86" s="43"/>
    </row>
    <row r="87" spans="2:13" ht="13.9" customHeight="1">
      <c r="B87" s="67"/>
      <c r="C87" s="4"/>
      <c r="D87" s="68"/>
      <c r="M87" s="43"/>
    </row>
    <row r="88" spans="2:13" ht="13.9" customHeight="1">
      <c r="B88" s="67"/>
      <c r="C88" s="4"/>
      <c r="D88" s="68"/>
      <c r="M88" s="43"/>
    </row>
    <row r="89" spans="2:13" ht="13.9" customHeight="1">
      <c r="B89" s="67"/>
      <c r="C89" s="4"/>
      <c r="D89" s="68"/>
      <c r="M89" s="43"/>
    </row>
    <row r="90" spans="2:13" ht="13.9" customHeight="1">
      <c r="B90" s="67"/>
      <c r="C90" s="4"/>
      <c r="D90" s="68"/>
      <c r="M90" s="43"/>
    </row>
    <row r="91" spans="2:13" ht="13.9" customHeight="1">
      <c r="B91" s="67"/>
      <c r="C91" s="4"/>
      <c r="D91" s="68"/>
      <c r="M91" s="43"/>
    </row>
    <row r="92" spans="2:13" ht="13.9" customHeight="1">
      <c r="B92" s="67"/>
      <c r="C92" s="4"/>
      <c r="D92" s="68"/>
      <c r="M92" s="43"/>
    </row>
    <row r="93" spans="2:13" ht="13.9" customHeight="1">
      <c r="B93" s="67"/>
      <c r="C93" s="4"/>
      <c r="D93" s="68"/>
      <c r="M93" s="43"/>
    </row>
    <row r="94" spans="2:13" ht="13.9" customHeight="1">
      <c r="B94" s="67"/>
      <c r="C94" s="4"/>
      <c r="D94" s="68"/>
      <c r="M94" s="43"/>
    </row>
    <row r="95" spans="2:13" ht="13.9" customHeight="1">
      <c r="B95" s="67"/>
      <c r="C95" s="4"/>
      <c r="D95" s="68"/>
      <c r="M95" s="43"/>
    </row>
    <row r="96" spans="2:13" ht="13.9" customHeight="1">
      <c r="B96" s="67"/>
      <c r="C96" s="4"/>
      <c r="D96" s="68"/>
      <c r="M96" s="43"/>
    </row>
    <row r="97" spans="2:13" ht="13.9" customHeight="1">
      <c r="B97" s="67"/>
      <c r="C97" s="4"/>
      <c r="D97" s="68"/>
      <c r="M97" s="43"/>
    </row>
    <row r="98" spans="2:13" ht="13.9" customHeight="1">
      <c r="B98" s="67"/>
      <c r="C98" s="4"/>
      <c r="D98" s="68"/>
      <c r="M98" s="43"/>
    </row>
    <row r="99" spans="2:13" ht="13.9" customHeight="1">
      <c r="B99" s="67"/>
      <c r="C99" s="4"/>
      <c r="D99" s="68"/>
      <c r="M99" s="43"/>
    </row>
    <row r="100" spans="2:13" ht="13.9" customHeight="1">
      <c r="B100" s="73"/>
      <c r="D100" s="68"/>
      <c r="M100" s="43"/>
    </row>
    <row r="101" spans="2:13" ht="13.9" customHeight="1">
      <c r="B101" s="73"/>
      <c r="D101" s="68"/>
      <c r="M101" s="43"/>
    </row>
    <row r="102" spans="2:13" ht="13.9" customHeight="1">
      <c r="B102" s="73"/>
      <c r="D102" s="68"/>
      <c r="M102" s="43"/>
    </row>
    <row r="103" spans="2:13" ht="13.9" customHeight="1" thickBot="1">
      <c r="B103" s="74"/>
      <c r="C103" s="75"/>
      <c r="D103" s="76"/>
      <c r="E103" s="75"/>
      <c r="F103" s="75"/>
      <c r="G103" s="75"/>
      <c r="H103" s="75"/>
      <c r="I103" s="75"/>
      <c r="J103" s="75"/>
      <c r="K103" s="75"/>
      <c r="L103" s="75"/>
      <c r="M103" s="77"/>
    </row>
    <row r="104" spans="2:13" ht="13.9" customHeight="1">
      <c r="D104" s="68"/>
      <c r="M104" s="1" t="s">
        <v>2284</v>
      </c>
    </row>
    <row r="105" spans="2:13" ht="13.9" customHeight="1">
      <c r="B105" s="13" t="s">
        <v>482</v>
      </c>
      <c r="C105" s="13"/>
      <c r="D105" s="13"/>
      <c r="E105" s="13"/>
      <c r="F105" s="13"/>
      <c r="G105" s="13"/>
      <c r="H105" s="13"/>
      <c r="I105" s="13"/>
      <c r="J105" s="13"/>
      <c r="K105" s="13"/>
      <c r="L105" s="13"/>
      <c r="M105" s="13"/>
    </row>
    <row r="106" spans="2:13" ht="13.9" customHeight="1" thickBot="1">
      <c r="B106" s="2" t="str">
        <f>'Data Sheet'!$A$63</f>
        <v>Annual Report of The Brooklyn Union Gas Company d/b/a National Grid New York                                                                                                                    Year ended December 31, 2016</v>
      </c>
      <c r="C106" s="3"/>
      <c r="D106" s="4"/>
      <c r="E106" s="5"/>
    </row>
    <row r="107" spans="2:13" ht="13.9" customHeight="1">
      <c r="B107" s="6"/>
      <c r="C107" s="7"/>
      <c r="D107" s="8"/>
      <c r="E107" s="7"/>
      <c r="F107" s="7"/>
      <c r="G107" s="7"/>
      <c r="H107" s="7"/>
      <c r="I107" s="7"/>
      <c r="J107" s="7"/>
      <c r="K107" s="7"/>
      <c r="L107" s="7"/>
      <c r="M107" s="9"/>
    </row>
    <row r="108" spans="2:13" ht="13.9" customHeight="1">
      <c r="B108" s="10" t="s">
        <v>2285</v>
      </c>
      <c r="C108" s="11"/>
      <c r="D108" s="12"/>
      <c r="E108" s="12"/>
      <c r="F108" s="12"/>
      <c r="G108" s="12"/>
      <c r="H108" s="12"/>
      <c r="I108" s="12"/>
      <c r="J108" s="13"/>
      <c r="K108" s="13"/>
      <c r="L108" s="13"/>
      <c r="M108" s="14"/>
    </row>
    <row r="109" spans="2:13" ht="13.9" customHeight="1">
      <c r="B109" s="10" t="s">
        <v>1970</v>
      </c>
      <c r="C109" s="11"/>
      <c r="D109" s="12"/>
      <c r="E109" s="15"/>
      <c r="F109" s="12"/>
      <c r="G109" s="12"/>
      <c r="H109" s="12"/>
      <c r="I109" s="12"/>
      <c r="J109" s="13"/>
      <c r="K109" s="13"/>
      <c r="L109" s="13"/>
      <c r="M109" s="14"/>
    </row>
    <row r="110" spans="2:13" ht="13.9" customHeight="1">
      <c r="B110" s="10" t="s">
        <v>481</v>
      </c>
      <c r="C110" s="11"/>
      <c r="D110" s="12"/>
      <c r="E110" s="15"/>
      <c r="F110" s="12"/>
      <c r="G110" s="12"/>
      <c r="H110" s="12"/>
      <c r="I110" s="12"/>
      <c r="J110" s="13"/>
      <c r="K110" s="13"/>
      <c r="L110" s="13"/>
      <c r="M110" s="14"/>
    </row>
    <row r="111" spans="2:13" ht="13.9" customHeight="1">
      <c r="B111" s="16" t="s">
        <v>1971</v>
      </c>
      <c r="C111" s="17"/>
      <c r="D111" s="18"/>
      <c r="E111" s="11"/>
      <c r="F111" s="11"/>
      <c r="G111" s="11"/>
      <c r="H111" s="11"/>
      <c r="I111" s="11"/>
      <c r="J111" s="11"/>
      <c r="K111" s="11"/>
      <c r="L111" s="11"/>
      <c r="M111" s="19"/>
    </row>
    <row r="112" spans="2:13" ht="13.9" customHeight="1">
      <c r="B112" s="20"/>
      <c r="C112" s="21"/>
      <c r="D112" s="22"/>
      <c r="E112" s="23"/>
      <c r="F112" s="23"/>
      <c r="G112" s="23"/>
      <c r="H112" s="23"/>
      <c r="I112" s="23"/>
      <c r="J112" s="23"/>
      <c r="K112" s="23"/>
      <c r="L112" s="23"/>
      <c r="M112" s="24"/>
    </row>
    <row r="113" spans="2:13" ht="13.9" customHeight="1">
      <c r="B113" s="67"/>
      <c r="C113" s="4"/>
      <c r="D113" s="68"/>
      <c r="M113" s="43"/>
    </row>
    <row r="114" spans="2:13" ht="13.9" customHeight="1">
      <c r="B114" s="67"/>
      <c r="C114" s="4"/>
      <c r="D114" s="68"/>
      <c r="M114" s="43"/>
    </row>
    <row r="115" spans="2:13" ht="13.9" customHeight="1">
      <c r="B115" s="67"/>
      <c r="C115" s="4"/>
      <c r="D115" s="68"/>
      <c r="M115" s="43"/>
    </row>
    <row r="116" spans="2:13" ht="13.9" customHeight="1">
      <c r="B116" s="67"/>
      <c r="C116" s="69"/>
      <c r="D116" s="68"/>
      <c r="M116" s="43"/>
    </row>
    <row r="117" spans="2:13" ht="13.9" customHeight="1">
      <c r="B117" s="67"/>
      <c r="C117" s="70"/>
      <c r="D117" s="71"/>
      <c r="M117" s="43"/>
    </row>
    <row r="118" spans="2:13" ht="13.9" customHeight="1">
      <c r="B118" s="67"/>
      <c r="C118" s="4"/>
      <c r="D118" s="68"/>
      <c r="M118" s="43"/>
    </row>
    <row r="119" spans="2:13" ht="13.9" customHeight="1">
      <c r="B119" s="67"/>
      <c r="C119" s="4"/>
      <c r="D119" s="68"/>
      <c r="M119" s="43"/>
    </row>
    <row r="120" spans="2:13" ht="13.9" customHeight="1">
      <c r="B120" s="67"/>
      <c r="C120" s="4"/>
      <c r="D120" s="68"/>
      <c r="M120" s="43"/>
    </row>
    <row r="121" spans="2:13" ht="13.9" customHeight="1">
      <c r="B121" s="67"/>
      <c r="C121" s="4"/>
      <c r="D121" s="68"/>
      <c r="M121" s="43"/>
    </row>
    <row r="122" spans="2:13" ht="13.9" customHeight="1">
      <c r="B122" s="67"/>
      <c r="C122" s="4"/>
      <c r="D122" s="71"/>
      <c r="M122" s="43"/>
    </row>
    <row r="123" spans="2:13" ht="13.9" customHeight="1">
      <c r="B123" s="67"/>
      <c r="C123" s="4"/>
      <c r="D123" s="72"/>
      <c r="M123" s="43"/>
    </row>
    <row r="124" spans="2:13" ht="13.9" customHeight="1">
      <c r="B124" s="67"/>
      <c r="C124" s="4"/>
      <c r="D124" s="72"/>
      <c r="M124" s="43"/>
    </row>
    <row r="125" spans="2:13" ht="13.9" customHeight="1">
      <c r="B125" s="67"/>
      <c r="C125" s="4"/>
      <c r="D125" s="72"/>
      <c r="M125" s="43"/>
    </row>
    <row r="126" spans="2:13" ht="13.9" customHeight="1">
      <c r="B126" s="67"/>
      <c r="C126" s="4"/>
      <c r="D126" s="72"/>
      <c r="M126" s="43"/>
    </row>
    <row r="127" spans="2:13" ht="13.9" customHeight="1">
      <c r="B127" s="67"/>
      <c r="C127" s="4"/>
      <c r="D127" s="72"/>
      <c r="M127" s="43"/>
    </row>
    <row r="128" spans="2:13" ht="13.9" customHeight="1">
      <c r="B128" s="67"/>
      <c r="C128" s="4"/>
      <c r="D128" s="72"/>
      <c r="M128" s="43"/>
    </row>
    <row r="129" spans="2:13" ht="13.9" customHeight="1">
      <c r="B129" s="67"/>
      <c r="C129" s="4"/>
      <c r="D129" s="72"/>
      <c r="M129" s="43"/>
    </row>
    <row r="130" spans="2:13" ht="13.9" customHeight="1">
      <c r="B130" s="67"/>
      <c r="C130" s="4"/>
      <c r="D130" s="72"/>
      <c r="M130" s="43"/>
    </row>
    <row r="131" spans="2:13" ht="13.9" customHeight="1">
      <c r="B131" s="67"/>
      <c r="C131" s="4"/>
      <c r="D131" s="72"/>
      <c r="M131" s="43"/>
    </row>
    <row r="132" spans="2:13" ht="13.9" customHeight="1">
      <c r="B132" s="67"/>
      <c r="C132" s="4"/>
      <c r="D132" s="72"/>
      <c r="M132" s="43"/>
    </row>
    <row r="133" spans="2:13" ht="13.9" customHeight="1">
      <c r="B133" s="67"/>
      <c r="C133" s="4"/>
      <c r="D133" s="72"/>
      <c r="M133" s="43"/>
    </row>
    <row r="134" spans="2:13" ht="13.9" customHeight="1">
      <c r="B134" s="67"/>
      <c r="C134" s="4"/>
      <c r="D134" s="72"/>
      <c r="M134" s="43"/>
    </row>
    <row r="135" spans="2:13" ht="13.9" customHeight="1">
      <c r="B135" s="67"/>
      <c r="C135" s="4"/>
      <c r="D135" s="72"/>
      <c r="M135" s="43"/>
    </row>
    <row r="136" spans="2:13" ht="13.9" customHeight="1">
      <c r="B136" s="67"/>
      <c r="C136" s="4"/>
      <c r="D136" s="72"/>
      <c r="M136" s="43"/>
    </row>
    <row r="137" spans="2:13" ht="13.9" customHeight="1">
      <c r="B137" s="67"/>
      <c r="C137" s="70"/>
      <c r="D137" s="72"/>
      <c r="M137" s="43"/>
    </row>
    <row r="138" spans="2:13" ht="13.9" customHeight="1">
      <c r="B138" s="67"/>
      <c r="C138" s="4"/>
      <c r="D138" s="68"/>
      <c r="M138" s="43"/>
    </row>
    <row r="139" spans="2:13" ht="13.9" customHeight="1">
      <c r="B139" s="67"/>
      <c r="C139" s="4"/>
      <c r="D139" s="68"/>
      <c r="M139" s="43"/>
    </row>
    <row r="140" spans="2:13" ht="13.9" customHeight="1">
      <c r="B140" s="67"/>
      <c r="C140" s="4"/>
      <c r="D140" s="68"/>
      <c r="M140" s="43"/>
    </row>
    <row r="141" spans="2:13" ht="13.9" customHeight="1">
      <c r="B141" s="67"/>
      <c r="C141" s="4"/>
      <c r="D141" s="68"/>
      <c r="M141" s="43"/>
    </row>
    <row r="142" spans="2:13" ht="13.9" customHeight="1">
      <c r="B142" s="67"/>
      <c r="C142" s="4"/>
      <c r="D142" s="68"/>
      <c r="M142" s="43"/>
    </row>
    <row r="143" spans="2:13" ht="13.9" customHeight="1">
      <c r="B143" s="67"/>
      <c r="C143" s="4"/>
      <c r="D143" s="68"/>
      <c r="M143" s="43"/>
    </row>
    <row r="144" spans="2:13" ht="13.9" customHeight="1">
      <c r="B144" s="67"/>
      <c r="C144" s="4"/>
      <c r="D144" s="68"/>
      <c r="M144" s="43"/>
    </row>
    <row r="145" spans="2:13" ht="13.9" customHeight="1">
      <c r="B145" s="67"/>
      <c r="C145" s="4"/>
      <c r="D145" s="68"/>
      <c r="M145" s="43"/>
    </row>
    <row r="146" spans="2:13" ht="13.9" customHeight="1">
      <c r="B146" s="67"/>
      <c r="C146" s="4"/>
      <c r="D146" s="68"/>
      <c r="M146" s="43"/>
    </row>
    <row r="147" spans="2:13" ht="13.9" customHeight="1">
      <c r="B147" s="67"/>
      <c r="C147" s="4"/>
      <c r="D147" s="68"/>
      <c r="M147" s="43"/>
    </row>
    <row r="148" spans="2:13" ht="13.9" customHeight="1">
      <c r="B148" s="67"/>
      <c r="C148" s="4"/>
      <c r="D148" s="68"/>
      <c r="M148" s="43"/>
    </row>
    <row r="149" spans="2:13" ht="13.9" customHeight="1">
      <c r="B149" s="67"/>
      <c r="C149" s="4"/>
      <c r="D149" s="68"/>
      <c r="M149" s="43"/>
    </row>
    <row r="150" spans="2:13" ht="13.9" customHeight="1">
      <c r="B150" s="67"/>
      <c r="C150" s="4"/>
      <c r="D150" s="68"/>
      <c r="M150" s="43"/>
    </row>
    <row r="151" spans="2:13" ht="13.9" customHeight="1">
      <c r="B151" s="67"/>
      <c r="C151" s="4"/>
      <c r="D151" s="68"/>
      <c r="M151" s="43"/>
    </row>
    <row r="152" spans="2:13" ht="13.9" customHeight="1">
      <c r="B152" s="73"/>
      <c r="D152" s="68"/>
      <c r="M152" s="43"/>
    </row>
    <row r="153" spans="2:13" ht="13.9" customHeight="1">
      <c r="B153" s="73"/>
      <c r="D153" s="68"/>
      <c r="M153" s="43"/>
    </row>
    <row r="154" spans="2:13" ht="13.9" customHeight="1">
      <c r="B154" s="73"/>
      <c r="D154" s="68"/>
      <c r="M154" s="43"/>
    </row>
    <row r="155" spans="2:13" ht="13.9" customHeight="1" thickBot="1">
      <c r="B155" s="74"/>
      <c r="C155" s="75"/>
      <c r="D155" s="76"/>
      <c r="E155" s="75"/>
      <c r="F155" s="75"/>
      <c r="G155" s="75"/>
      <c r="H155" s="75"/>
      <c r="I155" s="75"/>
      <c r="J155" s="75"/>
      <c r="K155" s="75"/>
      <c r="L155" s="75"/>
      <c r="M155" s="77"/>
    </row>
    <row r="156" spans="2:13" ht="13.9" customHeight="1">
      <c r="D156" s="68"/>
      <c r="M156" s="1" t="s">
        <v>2284</v>
      </c>
    </row>
    <row r="157" spans="2:13" ht="13.9" customHeight="1">
      <c r="B157" s="13" t="s">
        <v>483</v>
      </c>
      <c r="C157" s="13"/>
      <c r="D157" s="13"/>
      <c r="E157" s="13"/>
      <c r="F157" s="13"/>
      <c r="G157" s="13"/>
      <c r="H157" s="13"/>
      <c r="I157" s="13"/>
      <c r="J157" s="13"/>
      <c r="K157" s="13"/>
      <c r="L157" s="13"/>
      <c r="M157" s="13"/>
    </row>
    <row r="158" spans="2:13" ht="13.9" customHeight="1" thickBot="1">
      <c r="B158" s="2" t="str">
        <f>'Data Sheet'!$A$63</f>
        <v>Annual Report of The Brooklyn Union Gas Company d/b/a National Grid New York                                                                                                                    Year ended December 31, 2016</v>
      </c>
      <c r="C158" s="3"/>
      <c r="D158" s="4"/>
      <c r="E158" s="5"/>
    </row>
    <row r="159" spans="2:13" ht="13.9" customHeight="1">
      <c r="B159" s="6"/>
      <c r="C159" s="7"/>
      <c r="D159" s="8"/>
      <c r="E159" s="7"/>
      <c r="F159" s="7"/>
      <c r="G159" s="7"/>
      <c r="H159" s="7"/>
      <c r="I159" s="7"/>
      <c r="J159" s="7"/>
      <c r="K159" s="7"/>
      <c r="L159" s="7"/>
      <c r="M159" s="9"/>
    </row>
    <row r="160" spans="2:13" ht="13.9" customHeight="1">
      <c r="B160" s="10" t="s">
        <v>2285</v>
      </c>
      <c r="C160" s="11"/>
      <c r="D160" s="12"/>
      <c r="E160" s="12"/>
      <c r="F160" s="12"/>
      <c r="G160" s="12"/>
      <c r="H160" s="12"/>
      <c r="I160" s="12"/>
      <c r="J160" s="13"/>
      <c r="K160" s="13"/>
      <c r="L160" s="13"/>
      <c r="M160" s="14"/>
    </row>
    <row r="161" spans="2:13" ht="13.9" customHeight="1">
      <c r="B161" s="10" t="s">
        <v>1970</v>
      </c>
      <c r="C161" s="11"/>
      <c r="D161" s="12"/>
      <c r="E161" s="15"/>
      <c r="F161" s="12"/>
      <c r="G161" s="12"/>
      <c r="H161" s="12"/>
      <c r="I161" s="12"/>
      <c r="J161" s="13"/>
      <c r="K161" s="13"/>
      <c r="L161" s="13"/>
      <c r="M161" s="14"/>
    </row>
    <row r="162" spans="2:13" ht="13.9" customHeight="1">
      <c r="B162" s="16" t="s">
        <v>1971</v>
      </c>
      <c r="C162" s="17"/>
      <c r="D162" s="18"/>
      <c r="E162" s="11"/>
      <c r="F162" s="11"/>
      <c r="G162" s="11"/>
      <c r="H162" s="11"/>
      <c r="I162" s="11"/>
      <c r="J162" s="11"/>
      <c r="K162" s="11"/>
      <c r="L162" s="11"/>
      <c r="M162" s="19"/>
    </row>
    <row r="163" spans="2:13" ht="13.9" customHeight="1">
      <c r="B163" s="20" t="s">
        <v>1972</v>
      </c>
      <c r="C163" s="21"/>
      <c r="D163" s="22"/>
      <c r="E163" s="23"/>
      <c r="F163" s="23"/>
      <c r="G163" s="23"/>
      <c r="H163" s="23"/>
      <c r="I163" s="23"/>
      <c r="J163" s="23"/>
      <c r="K163" s="23"/>
      <c r="L163" s="23"/>
      <c r="M163" s="24"/>
    </row>
    <row r="164" spans="2:13" ht="13.9" customHeight="1">
      <c r="B164" s="25" t="s">
        <v>1973</v>
      </c>
      <c r="C164" s="26"/>
      <c r="D164" s="1607" t="s">
        <v>1974</v>
      </c>
      <c r="E164" s="26"/>
      <c r="F164" s="53" t="s">
        <v>1975</v>
      </c>
      <c r="G164" s="26"/>
      <c r="H164" s="26"/>
      <c r="I164" s="26"/>
      <c r="J164" s="26"/>
      <c r="K164" s="53" t="s">
        <v>1976</v>
      </c>
      <c r="L164" s="53" t="s">
        <v>1977</v>
      </c>
      <c r="M164" s="412" t="s">
        <v>1978</v>
      </c>
    </row>
    <row r="165" spans="2:13" ht="13.9" customHeight="1">
      <c r="B165" s="32" t="s">
        <v>1979</v>
      </c>
      <c r="C165" s="33" t="s">
        <v>1802</v>
      </c>
      <c r="D165" s="1608" t="s">
        <v>1980</v>
      </c>
      <c r="E165" s="33" t="s">
        <v>1981</v>
      </c>
      <c r="F165" s="33" t="s">
        <v>1980</v>
      </c>
      <c r="G165" s="1072"/>
      <c r="H165" s="1072"/>
      <c r="I165" s="1072"/>
      <c r="J165" s="1072"/>
      <c r="K165" s="33" t="s">
        <v>1982</v>
      </c>
      <c r="L165" s="33" t="s">
        <v>1983</v>
      </c>
      <c r="M165" s="417" t="s">
        <v>1984</v>
      </c>
    </row>
    <row r="166" spans="2:13" ht="13.9" customHeight="1">
      <c r="B166" s="25">
        <v>1</v>
      </c>
      <c r="C166" s="40" t="s">
        <v>484</v>
      </c>
      <c r="D166" s="1164"/>
      <c r="E166" s="26"/>
      <c r="F166" s="26"/>
      <c r="G166" s="26"/>
      <c r="H166" s="26"/>
      <c r="I166" s="26"/>
      <c r="J166" s="26"/>
      <c r="K166" s="26"/>
      <c r="L166" s="26"/>
      <c r="M166" s="134"/>
    </row>
    <row r="167" spans="2:13" ht="13.9" customHeight="1">
      <c r="B167" s="25">
        <v>2</v>
      </c>
      <c r="C167" s="44" t="s">
        <v>485</v>
      </c>
      <c r="D167" s="81"/>
      <c r="E167" s="663"/>
      <c r="F167" s="663"/>
      <c r="G167" s="663"/>
      <c r="H167" s="663"/>
      <c r="I167" s="663"/>
      <c r="J167" s="663"/>
      <c r="K167" s="663"/>
      <c r="L167" s="663"/>
      <c r="M167" s="436"/>
    </row>
    <row r="168" spans="2:13" ht="13.9" customHeight="1">
      <c r="B168" s="25">
        <v>3</v>
      </c>
      <c r="C168" s="26"/>
      <c r="D168" s="1164"/>
      <c r="E168" s="26"/>
      <c r="F168" s="26"/>
      <c r="G168" s="26"/>
      <c r="H168" s="26"/>
      <c r="I168" s="26"/>
      <c r="J168" s="26"/>
      <c r="K168" s="26"/>
      <c r="L168" s="26"/>
      <c r="M168" s="134"/>
    </row>
    <row r="169" spans="2:13" ht="13.9" customHeight="1">
      <c r="B169" s="25">
        <v>4</v>
      </c>
      <c r="C169" s="26"/>
      <c r="D169" s="1164"/>
      <c r="E169" s="26"/>
      <c r="F169" s="26"/>
      <c r="G169" s="26"/>
      <c r="H169" s="26"/>
      <c r="I169" s="26"/>
      <c r="J169" s="26"/>
      <c r="K169" s="26"/>
      <c r="L169" s="26"/>
      <c r="M169" s="134"/>
    </row>
    <row r="170" spans="2:13" ht="13.9" customHeight="1">
      <c r="B170" s="25">
        <v>5</v>
      </c>
      <c r="C170" s="26"/>
      <c r="D170" s="1164"/>
      <c r="E170" s="26"/>
      <c r="F170" s="26"/>
      <c r="G170" s="26"/>
      <c r="H170" s="26"/>
      <c r="I170" s="26"/>
      <c r="J170" s="26"/>
      <c r="K170" s="26"/>
      <c r="L170" s="26"/>
      <c r="M170" s="134"/>
    </row>
    <row r="171" spans="2:13" ht="13.9" customHeight="1">
      <c r="B171" s="25">
        <v>6</v>
      </c>
      <c r="C171" s="44" t="s">
        <v>486</v>
      </c>
      <c r="D171" s="1164"/>
      <c r="E171" s="26"/>
      <c r="F171" s="26"/>
      <c r="G171" s="26"/>
      <c r="H171" s="26"/>
      <c r="I171" s="26"/>
      <c r="J171" s="26"/>
      <c r="K171" s="26"/>
      <c r="L171" s="26"/>
      <c r="M171" s="134"/>
    </row>
    <row r="172" spans="2:13" ht="13.9" customHeight="1">
      <c r="B172" s="25">
        <v>7</v>
      </c>
      <c r="C172" s="26"/>
      <c r="D172" s="82"/>
      <c r="E172" s="26"/>
      <c r="F172" s="26"/>
      <c r="G172" s="26"/>
      <c r="H172" s="26"/>
      <c r="I172" s="26"/>
      <c r="J172" s="26"/>
      <c r="K172" s="26"/>
      <c r="L172" s="26"/>
      <c r="M172" s="134"/>
    </row>
    <row r="173" spans="2:13" ht="13.9" customHeight="1">
      <c r="B173" s="25">
        <v>8</v>
      </c>
      <c r="C173" s="26"/>
      <c r="D173" s="1609"/>
      <c r="E173" s="26"/>
      <c r="F173" s="26"/>
      <c r="G173" s="26"/>
      <c r="H173" s="26"/>
      <c r="I173" s="26"/>
      <c r="J173" s="26"/>
      <c r="K173" s="26"/>
      <c r="L173" s="26"/>
      <c r="M173" s="134"/>
    </row>
    <row r="174" spans="2:13" ht="13.9" customHeight="1">
      <c r="B174" s="25">
        <v>9</v>
      </c>
      <c r="C174" s="26"/>
      <c r="D174" s="1609"/>
      <c r="E174" s="26"/>
      <c r="F174" s="26"/>
      <c r="G174" s="26"/>
      <c r="H174" s="26"/>
      <c r="I174" s="26"/>
      <c r="J174" s="26"/>
      <c r="K174" s="26"/>
      <c r="L174" s="26"/>
      <c r="M174" s="134"/>
    </row>
    <row r="175" spans="2:13" ht="13.9" customHeight="1">
      <c r="B175" s="25">
        <v>10</v>
      </c>
      <c r="C175" s="44" t="s">
        <v>487</v>
      </c>
      <c r="D175" s="1609"/>
      <c r="E175" s="26"/>
      <c r="F175" s="26"/>
      <c r="G175" s="26"/>
      <c r="H175" s="26"/>
      <c r="I175" s="26"/>
      <c r="J175" s="26"/>
      <c r="K175" s="26"/>
      <c r="L175" s="26"/>
      <c r="M175" s="134"/>
    </row>
    <row r="176" spans="2:13" ht="13.9" customHeight="1">
      <c r="B176" s="25">
        <v>11</v>
      </c>
      <c r="C176" s="26"/>
      <c r="D176" s="1609"/>
      <c r="E176" s="26"/>
      <c r="F176" s="26"/>
      <c r="G176" s="26"/>
      <c r="H176" s="26"/>
      <c r="I176" s="26"/>
      <c r="J176" s="26"/>
      <c r="K176" s="26"/>
      <c r="L176" s="26"/>
      <c r="M176" s="134"/>
    </row>
    <row r="177" spans="2:13" ht="13.9" customHeight="1">
      <c r="B177" s="25">
        <v>12</v>
      </c>
      <c r="C177" s="26"/>
      <c r="D177" s="1609"/>
      <c r="E177" s="26"/>
      <c r="F177" s="26"/>
      <c r="G177" s="26"/>
      <c r="H177" s="26"/>
      <c r="I177" s="26"/>
      <c r="J177" s="26"/>
      <c r="K177" s="26"/>
      <c r="L177" s="26"/>
      <c r="M177" s="134"/>
    </row>
    <row r="178" spans="2:13" ht="13.9" customHeight="1">
      <c r="B178" s="25">
        <v>13</v>
      </c>
      <c r="C178" s="26"/>
      <c r="D178" s="1609"/>
      <c r="E178" s="26"/>
      <c r="F178" s="26"/>
      <c r="G178" s="26"/>
      <c r="H178" s="26"/>
      <c r="I178" s="26"/>
      <c r="J178" s="26"/>
      <c r="K178" s="26"/>
      <c r="L178" s="26"/>
      <c r="M178" s="134"/>
    </row>
    <row r="179" spans="2:13" ht="13.9" customHeight="1">
      <c r="B179" s="25">
        <v>14</v>
      </c>
      <c r="C179" s="44" t="s">
        <v>488</v>
      </c>
      <c r="D179" s="1609"/>
      <c r="E179" s="26"/>
      <c r="F179" s="26"/>
      <c r="G179" s="26"/>
      <c r="H179" s="26"/>
      <c r="I179" s="26"/>
      <c r="J179" s="26"/>
      <c r="K179" s="26"/>
      <c r="L179" s="26"/>
      <c r="M179" s="134"/>
    </row>
    <row r="180" spans="2:13" ht="13.9" customHeight="1">
      <c r="B180" s="25">
        <v>15</v>
      </c>
      <c r="C180" s="26"/>
      <c r="D180" s="1609"/>
      <c r="E180" s="26"/>
      <c r="F180" s="26"/>
      <c r="G180" s="26"/>
      <c r="H180" s="26"/>
      <c r="I180" s="26"/>
      <c r="J180" s="26"/>
      <c r="K180" s="26"/>
      <c r="L180" s="26"/>
      <c r="M180" s="134"/>
    </row>
    <row r="181" spans="2:13" ht="13.9" customHeight="1">
      <c r="B181" s="25">
        <v>16</v>
      </c>
      <c r="C181" s="26"/>
      <c r="D181" s="1609"/>
      <c r="E181" s="26"/>
      <c r="F181" s="26"/>
      <c r="G181" s="26"/>
      <c r="H181" s="26"/>
      <c r="I181" s="26"/>
      <c r="J181" s="26"/>
      <c r="K181" s="26"/>
      <c r="L181" s="26"/>
      <c r="M181" s="134"/>
    </row>
    <row r="182" spans="2:13" ht="13.9" customHeight="1">
      <c r="B182" s="25">
        <v>17</v>
      </c>
      <c r="C182" s="26"/>
      <c r="D182" s="1609"/>
      <c r="E182" s="26"/>
      <c r="F182" s="26"/>
      <c r="G182" s="26"/>
      <c r="H182" s="26"/>
      <c r="I182" s="26"/>
      <c r="J182" s="26"/>
      <c r="K182" s="26"/>
      <c r="L182" s="26"/>
      <c r="M182" s="134"/>
    </row>
    <row r="183" spans="2:13" ht="13.9" customHeight="1">
      <c r="B183" s="25">
        <v>18</v>
      </c>
      <c r="C183" s="44" t="s">
        <v>489</v>
      </c>
      <c r="D183" s="1609"/>
      <c r="E183" s="26"/>
      <c r="F183" s="26"/>
      <c r="G183" s="26"/>
      <c r="H183" s="26"/>
      <c r="I183" s="26"/>
      <c r="J183" s="26"/>
      <c r="K183" s="26"/>
      <c r="L183" s="26"/>
      <c r="M183" s="134"/>
    </row>
    <row r="184" spans="2:13" ht="13.9" customHeight="1">
      <c r="B184" s="25">
        <v>19</v>
      </c>
      <c r="C184" s="4"/>
      <c r="D184" s="1610"/>
      <c r="E184" s="4"/>
      <c r="F184" s="373"/>
      <c r="G184" s="4"/>
      <c r="H184" s="373"/>
      <c r="I184" s="4"/>
      <c r="J184" s="373"/>
      <c r="K184" s="4"/>
      <c r="L184" s="373"/>
      <c r="M184" s="134"/>
    </row>
    <row r="185" spans="2:13" ht="13.9" customHeight="1">
      <c r="B185" s="25">
        <v>20</v>
      </c>
      <c r="C185" s="4"/>
      <c r="D185" s="1610"/>
      <c r="E185" s="4"/>
      <c r="F185" s="373"/>
      <c r="G185" s="4"/>
      <c r="H185" s="373"/>
      <c r="I185" s="4"/>
      <c r="J185" s="373"/>
      <c r="K185" s="4"/>
      <c r="L185" s="373"/>
      <c r="M185" s="134"/>
    </row>
    <row r="186" spans="2:13" ht="13.9" customHeight="1">
      <c r="B186" s="25">
        <v>21</v>
      </c>
      <c r="C186" s="4"/>
      <c r="D186" s="1610"/>
      <c r="E186" s="4"/>
      <c r="F186" s="373"/>
      <c r="G186" s="4"/>
      <c r="H186" s="373"/>
      <c r="I186" s="4"/>
      <c r="J186" s="373"/>
      <c r="K186" s="4"/>
      <c r="L186" s="373"/>
      <c r="M186" s="134"/>
    </row>
    <row r="187" spans="2:13" ht="13.9" customHeight="1">
      <c r="B187" s="25">
        <v>22</v>
      </c>
      <c r="C187" s="70"/>
      <c r="D187" s="1610"/>
      <c r="E187" s="4"/>
      <c r="F187" s="373"/>
      <c r="G187" s="4"/>
      <c r="H187" s="373"/>
      <c r="I187" s="4"/>
      <c r="J187" s="373"/>
      <c r="K187" s="4"/>
      <c r="L187" s="373"/>
      <c r="M187" s="134"/>
    </row>
    <row r="188" spans="2:13" ht="13.9" customHeight="1">
      <c r="B188" s="25">
        <v>23</v>
      </c>
      <c r="C188" s="4"/>
      <c r="D188" s="1557"/>
      <c r="E188" s="4"/>
      <c r="F188" s="373"/>
      <c r="G188" s="4"/>
      <c r="H188" s="373"/>
      <c r="I188" s="4"/>
      <c r="J188" s="373"/>
      <c r="K188" s="4"/>
      <c r="L188" s="373"/>
      <c r="M188" s="134"/>
    </row>
    <row r="189" spans="2:13" ht="13.9" customHeight="1">
      <c r="B189" s="25">
        <v>24</v>
      </c>
      <c r="C189" s="4"/>
      <c r="D189" s="1557"/>
      <c r="E189" s="4"/>
      <c r="F189" s="373"/>
      <c r="G189" s="4"/>
      <c r="H189" s="373"/>
      <c r="I189" s="4"/>
      <c r="J189" s="373"/>
      <c r="K189" s="4"/>
      <c r="L189" s="373"/>
      <c r="M189" s="134"/>
    </row>
    <row r="190" spans="2:13" ht="13.9" customHeight="1">
      <c r="B190" s="32">
        <v>25</v>
      </c>
      <c r="C190" s="85" t="s">
        <v>490</v>
      </c>
      <c r="D190" s="1611">
        <f t="shared" ref="D190:K190" si="2">SUM(D167:D170)-SUM(D171:D174)+SUM(D175:D178)-SUM(D179:D182)-SUM(D183:D189)</f>
        <v>0</v>
      </c>
      <c r="E190" s="1611">
        <f t="shared" si="2"/>
        <v>0</v>
      </c>
      <c r="F190" s="1611">
        <f t="shared" si="2"/>
        <v>0</v>
      </c>
      <c r="G190" s="1611">
        <f t="shared" si="2"/>
        <v>0</v>
      </c>
      <c r="H190" s="1611">
        <f t="shared" si="2"/>
        <v>0</v>
      </c>
      <c r="I190" s="1611">
        <f t="shared" si="2"/>
        <v>0</v>
      </c>
      <c r="J190" s="1611">
        <f t="shared" si="2"/>
        <v>0</v>
      </c>
      <c r="K190" s="1611">
        <f t="shared" si="2"/>
        <v>0</v>
      </c>
      <c r="L190" s="249"/>
      <c r="M190" s="1612">
        <f>SUM(M167:M170)-SUM(M171:M174)+SUM(M175:M178)-SUM(M179:M182)-SUM(M183:M189)</f>
        <v>0</v>
      </c>
    </row>
    <row r="191" spans="2:13" ht="13.9" customHeight="1">
      <c r="B191" s="67"/>
      <c r="C191" s="89"/>
      <c r="D191" s="90"/>
      <c r="E191" s="91"/>
      <c r="F191" s="91"/>
      <c r="G191" s="91"/>
      <c r="H191" s="91"/>
      <c r="I191" s="91"/>
      <c r="J191" s="91"/>
      <c r="K191" s="91"/>
      <c r="L191" s="91"/>
      <c r="M191" s="92"/>
    </row>
    <row r="192" spans="2:13" ht="13.9" customHeight="1">
      <c r="B192" s="67"/>
      <c r="C192" s="11" t="s">
        <v>481</v>
      </c>
      <c r="D192" s="93"/>
      <c r="E192" s="13"/>
      <c r="F192" s="13"/>
      <c r="G192" s="13"/>
      <c r="H192" s="13"/>
      <c r="I192" s="13"/>
      <c r="J192" s="13"/>
      <c r="K192" s="13"/>
      <c r="L192" s="13"/>
      <c r="M192" s="14"/>
    </row>
    <row r="193" spans="2:13" ht="13.9" customHeight="1">
      <c r="B193" s="67"/>
      <c r="C193" s="4"/>
      <c r="D193" s="68"/>
      <c r="M193" s="43"/>
    </row>
    <row r="194" spans="2:13" ht="13.9" customHeight="1">
      <c r="B194" s="67"/>
      <c r="C194" s="4"/>
      <c r="D194" s="68"/>
      <c r="M194" s="43"/>
    </row>
    <row r="195" spans="2:13" ht="13.9" customHeight="1">
      <c r="B195" s="67"/>
      <c r="C195" s="4"/>
      <c r="D195" s="68"/>
      <c r="M195" s="43"/>
    </row>
    <row r="196" spans="2:13" ht="13.9" customHeight="1">
      <c r="B196" s="67"/>
      <c r="C196" s="4"/>
      <c r="D196" s="68"/>
      <c r="M196" s="43"/>
    </row>
    <row r="197" spans="2:13" ht="13.9" customHeight="1">
      <c r="B197" s="67"/>
      <c r="C197" s="4"/>
      <c r="D197" s="68"/>
      <c r="M197" s="43"/>
    </row>
    <row r="198" spans="2:13" ht="13.9" customHeight="1">
      <c r="B198" s="67"/>
      <c r="C198" s="4"/>
      <c r="D198" s="68"/>
      <c r="M198" s="43"/>
    </row>
    <row r="199" spans="2:13" ht="13.9" customHeight="1">
      <c r="B199" s="67"/>
      <c r="C199" s="4"/>
      <c r="D199" s="68"/>
      <c r="M199" s="43"/>
    </row>
    <row r="200" spans="2:13" ht="13.9" customHeight="1">
      <c r="B200" s="67"/>
      <c r="C200" s="4"/>
      <c r="D200" s="68"/>
      <c r="M200" s="43"/>
    </row>
    <row r="201" spans="2:13" ht="13.9" customHeight="1">
      <c r="B201" s="67"/>
      <c r="C201" s="4"/>
      <c r="D201" s="68"/>
      <c r="M201" s="43"/>
    </row>
    <row r="202" spans="2:13" ht="13.9" customHeight="1">
      <c r="B202" s="67"/>
      <c r="C202" s="4"/>
      <c r="D202" s="68"/>
      <c r="M202" s="43"/>
    </row>
    <row r="203" spans="2:13" ht="13.9" customHeight="1">
      <c r="B203" s="67"/>
      <c r="C203" s="4"/>
      <c r="D203" s="68"/>
      <c r="M203" s="43"/>
    </row>
    <row r="204" spans="2:13" ht="13.9" customHeight="1">
      <c r="B204" s="67"/>
      <c r="C204" s="4"/>
      <c r="D204" s="68"/>
      <c r="M204" s="43"/>
    </row>
    <row r="205" spans="2:13" ht="13.9" customHeight="1">
      <c r="B205" s="67"/>
      <c r="C205" s="4"/>
      <c r="D205" s="68"/>
      <c r="M205" s="43"/>
    </row>
    <row r="206" spans="2:13" ht="13.9" customHeight="1">
      <c r="B206" s="67"/>
      <c r="C206" s="4"/>
      <c r="D206" s="68"/>
      <c r="M206" s="43"/>
    </row>
    <row r="207" spans="2:13" ht="13.9" customHeight="1" thickBot="1">
      <c r="B207" s="74"/>
      <c r="C207" s="75"/>
      <c r="D207" s="76"/>
      <c r="E207" s="75"/>
      <c r="F207" s="75"/>
      <c r="G207" s="75"/>
      <c r="H207" s="75"/>
      <c r="I207" s="75"/>
      <c r="J207" s="75"/>
      <c r="K207" s="75"/>
      <c r="L207" s="75"/>
      <c r="M207" s="77"/>
    </row>
    <row r="208" spans="2:13" ht="13.9" customHeight="1">
      <c r="M208" s="1" t="s">
        <v>2284</v>
      </c>
    </row>
    <row r="209" spans="2:13" ht="13.9" customHeight="1">
      <c r="B209" s="13" t="s">
        <v>491</v>
      </c>
      <c r="C209" s="13"/>
      <c r="D209" s="13"/>
      <c r="E209" s="13"/>
      <c r="F209" s="13"/>
      <c r="G209" s="13"/>
      <c r="H209" s="13"/>
      <c r="I209" s="13"/>
      <c r="J209" s="13"/>
      <c r="K209" s="13"/>
      <c r="L209" s="13"/>
      <c r="M209" s="13"/>
    </row>
    <row r="210" spans="2:13" ht="13.9" customHeight="1" thickBot="1">
      <c r="B210" s="2" t="str">
        <f>'Data Sheet'!$A$63</f>
        <v>Annual Report of The Brooklyn Union Gas Company d/b/a National Grid New York                                                                                                                    Year ended December 31, 2016</v>
      </c>
      <c r="C210" s="3"/>
      <c r="D210" s="4"/>
      <c r="E210" s="5"/>
    </row>
    <row r="211" spans="2:13" ht="13.9" customHeight="1">
      <c r="B211" s="6"/>
      <c r="C211" s="7"/>
      <c r="D211" s="8"/>
      <c r="E211" s="7"/>
      <c r="F211" s="7"/>
      <c r="G211" s="7"/>
      <c r="H211" s="7"/>
      <c r="I211" s="7"/>
      <c r="J211" s="7"/>
      <c r="K211" s="7"/>
      <c r="L211" s="7"/>
      <c r="M211" s="9"/>
    </row>
    <row r="212" spans="2:13" ht="13.9" customHeight="1">
      <c r="B212" s="10" t="s">
        <v>2285</v>
      </c>
      <c r="C212" s="11"/>
      <c r="D212" s="12"/>
      <c r="E212" s="12"/>
      <c r="F212" s="12"/>
      <c r="G212" s="12"/>
      <c r="H212" s="12"/>
      <c r="I212" s="12"/>
      <c r="J212" s="13"/>
      <c r="K212" s="13"/>
      <c r="L212" s="13"/>
      <c r="M212" s="14"/>
    </row>
    <row r="213" spans="2:13" ht="13.9" customHeight="1">
      <c r="B213" s="10" t="s">
        <v>1970</v>
      </c>
      <c r="C213" s="11"/>
      <c r="D213" s="12"/>
      <c r="E213" s="15"/>
      <c r="F213" s="12"/>
      <c r="G213" s="12"/>
      <c r="H213" s="12"/>
      <c r="I213" s="12"/>
      <c r="J213" s="13"/>
      <c r="K213" s="13"/>
      <c r="L213" s="13"/>
      <c r="M213" s="14"/>
    </row>
    <row r="214" spans="2:13" ht="13.9" customHeight="1">
      <c r="B214" s="10" t="s">
        <v>481</v>
      </c>
      <c r="C214" s="11"/>
      <c r="D214" s="12"/>
      <c r="E214" s="15"/>
      <c r="F214" s="12"/>
      <c r="G214" s="12"/>
      <c r="H214" s="12"/>
      <c r="I214" s="12"/>
      <c r="J214" s="13"/>
      <c r="K214" s="13"/>
      <c r="L214" s="13"/>
      <c r="M214" s="14"/>
    </row>
    <row r="215" spans="2:13" ht="13.9" customHeight="1">
      <c r="B215" s="16" t="s">
        <v>1971</v>
      </c>
      <c r="C215" s="17"/>
      <c r="D215" s="18"/>
      <c r="E215" s="11"/>
      <c r="F215" s="11"/>
      <c r="G215" s="11"/>
      <c r="H215" s="11"/>
      <c r="I215" s="11"/>
      <c r="J215" s="11"/>
      <c r="K215" s="11"/>
      <c r="L215" s="11"/>
      <c r="M215" s="19"/>
    </row>
    <row r="216" spans="2:13" ht="13.9" customHeight="1">
      <c r="B216" s="20"/>
      <c r="C216" s="21"/>
      <c r="D216" s="22"/>
      <c r="E216" s="23"/>
      <c r="F216" s="23"/>
      <c r="G216" s="23"/>
      <c r="H216" s="23"/>
      <c r="I216" s="23"/>
      <c r="J216" s="23"/>
      <c r="K216" s="23"/>
      <c r="L216" s="23"/>
      <c r="M216" s="24"/>
    </row>
    <row r="217" spans="2:13" ht="13.9" customHeight="1">
      <c r="B217" s="67"/>
      <c r="C217" s="4"/>
      <c r="D217" s="68"/>
      <c r="M217" s="43"/>
    </row>
    <row r="218" spans="2:13" ht="13.9" customHeight="1">
      <c r="B218" s="67"/>
      <c r="C218" s="4"/>
      <c r="D218" s="68"/>
      <c r="M218" s="43"/>
    </row>
    <row r="219" spans="2:13" ht="13.9" customHeight="1">
      <c r="B219" s="67"/>
      <c r="C219" s="4"/>
      <c r="D219" s="68"/>
      <c r="M219" s="43"/>
    </row>
    <row r="220" spans="2:13" ht="13.9" customHeight="1">
      <c r="B220" s="67"/>
      <c r="C220" s="69"/>
      <c r="D220" s="68"/>
      <c r="M220" s="43"/>
    </row>
    <row r="221" spans="2:13" ht="13.9" customHeight="1">
      <c r="B221" s="67"/>
      <c r="C221" s="70"/>
      <c r="D221" s="71"/>
      <c r="M221" s="43"/>
    </row>
    <row r="222" spans="2:13" ht="13.9" customHeight="1">
      <c r="B222" s="67"/>
      <c r="C222" s="4"/>
      <c r="D222" s="68"/>
      <c r="M222" s="43"/>
    </row>
    <row r="223" spans="2:13" ht="13.9" customHeight="1">
      <c r="B223" s="67"/>
      <c r="C223" s="4"/>
      <c r="D223" s="68"/>
      <c r="M223" s="43"/>
    </row>
    <row r="224" spans="2:13" ht="13.9" customHeight="1">
      <c r="B224" s="67"/>
      <c r="C224" s="4"/>
      <c r="D224" s="68"/>
      <c r="M224" s="43"/>
    </row>
    <row r="225" spans="2:13" ht="13.9" customHeight="1">
      <c r="B225" s="67"/>
      <c r="C225" s="4"/>
      <c r="D225" s="68"/>
      <c r="M225" s="43"/>
    </row>
    <row r="226" spans="2:13" ht="13.9" customHeight="1">
      <c r="B226" s="67"/>
      <c r="C226" s="4"/>
      <c r="D226" s="71"/>
      <c r="M226" s="43"/>
    </row>
    <row r="227" spans="2:13" ht="13.9" customHeight="1">
      <c r="B227" s="67"/>
      <c r="C227" s="4"/>
      <c r="D227" s="72"/>
      <c r="M227" s="43"/>
    </row>
    <row r="228" spans="2:13" ht="13.9" customHeight="1">
      <c r="B228" s="67"/>
      <c r="C228" s="4"/>
      <c r="D228" s="72"/>
      <c r="M228" s="43"/>
    </row>
    <row r="229" spans="2:13" ht="13.9" customHeight="1">
      <c r="B229" s="67"/>
      <c r="C229" s="4"/>
      <c r="D229" s="72"/>
      <c r="M229" s="43"/>
    </row>
    <row r="230" spans="2:13" ht="13.9" customHeight="1">
      <c r="B230" s="67"/>
      <c r="C230" s="4"/>
      <c r="D230" s="72"/>
      <c r="M230" s="43"/>
    </row>
    <row r="231" spans="2:13" ht="13.9" customHeight="1">
      <c r="B231" s="67"/>
      <c r="C231" s="4"/>
      <c r="D231" s="72"/>
      <c r="M231" s="43"/>
    </row>
    <row r="232" spans="2:13" ht="13.9" customHeight="1">
      <c r="B232" s="67"/>
      <c r="C232" s="4"/>
      <c r="D232" s="72"/>
      <c r="M232" s="43"/>
    </row>
    <row r="233" spans="2:13" ht="13.9" customHeight="1">
      <c r="B233" s="67"/>
      <c r="C233" s="4"/>
      <c r="D233" s="72"/>
      <c r="M233" s="43"/>
    </row>
    <row r="234" spans="2:13" ht="13.9" customHeight="1">
      <c r="B234" s="67"/>
      <c r="C234" s="4"/>
      <c r="D234" s="72"/>
      <c r="M234" s="43"/>
    </row>
    <row r="235" spans="2:13" ht="13.9" customHeight="1">
      <c r="B235" s="67"/>
      <c r="C235" s="4"/>
      <c r="D235" s="72"/>
      <c r="M235" s="43"/>
    </row>
    <row r="236" spans="2:13" ht="13.9" customHeight="1">
      <c r="B236" s="67"/>
      <c r="C236" s="4"/>
      <c r="D236" s="72"/>
      <c r="M236" s="43"/>
    </row>
    <row r="237" spans="2:13" ht="13.9" customHeight="1">
      <c r="B237" s="67"/>
      <c r="C237" s="4"/>
      <c r="D237" s="72"/>
      <c r="M237" s="43"/>
    </row>
    <row r="238" spans="2:13" ht="13.9" customHeight="1">
      <c r="B238" s="67"/>
      <c r="C238" s="4"/>
      <c r="D238" s="72"/>
      <c r="M238" s="43"/>
    </row>
    <row r="239" spans="2:13" ht="13.9" customHeight="1">
      <c r="B239" s="67"/>
      <c r="C239" s="4"/>
      <c r="D239" s="72"/>
      <c r="M239" s="43"/>
    </row>
    <row r="240" spans="2:13" ht="13.9" customHeight="1">
      <c r="B240" s="67"/>
      <c r="C240" s="4"/>
      <c r="D240" s="72"/>
      <c r="M240" s="43"/>
    </row>
    <row r="241" spans="2:13" ht="13.9" customHeight="1">
      <c r="B241" s="67"/>
      <c r="C241" s="70"/>
      <c r="D241" s="72"/>
      <c r="M241" s="43"/>
    </row>
    <row r="242" spans="2:13" ht="13.9" customHeight="1">
      <c r="B242" s="67"/>
      <c r="C242" s="4"/>
      <c r="D242" s="68"/>
      <c r="M242" s="43"/>
    </row>
    <row r="243" spans="2:13" ht="13.9" customHeight="1">
      <c r="B243" s="67"/>
      <c r="C243" s="4"/>
      <c r="D243" s="68"/>
      <c r="M243" s="43"/>
    </row>
    <row r="244" spans="2:13" ht="13.9" customHeight="1">
      <c r="B244" s="67"/>
      <c r="C244" s="4"/>
      <c r="D244" s="68"/>
      <c r="M244" s="43"/>
    </row>
    <row r="245" spans="2:13" ht="13.9" customHeight="1">
      <c r="B245" s="67"/>
      <c r="C245" s="4"/>
      <c r="D245" s="68"/>
      <c r="M245" s="43"/>
    </row>
    <row r="246" spans="2:13" ht="13.9" customHeight="1">
      <c r="B246" s="67"/>
      <c r="C246" s="4"/>
      <c r="D246" s="68"/>
      <c r="M246" s="43"/>
    </row>
    <row r="247" spans="2:13" ht="13.9" customHeight="1">
      <c r="B247" s="67"/>
      <c r="C247" s="4"/>
      <c r="D247" s="68"/>
      <c r="M247" s="43"/>
    </row>
    <row r="248" spans="2:13" ht="13.9" customHeight="1">
      <c r="B248" s="67"/>
      <c r="C248" s="4"/>
      <c r="D248" s="68"/>
      <c r="M248" s="43"/>
    </row>
    <row r="249" spans="2:13" ht="13.9" customHeight="1">
      <c r="B249" s="67"/>
      <c r="C249" s="4"/>
      <c r="D249" s="68"/>
      <c r="M249" s="43"/>
    </row>
    <row r="250" spans="2:13" ht="13.9" customHeight="1">
      <c r="B250" s="67"/>
      <c r="C250" s="4"/>
      <c r="D250" s="68"/>
      <c r="M250" s="43"/>
    </row>
    <row r="251" spans="2:13" ht="13.9" customHeight="1">
      <c r="B251" s="67"/>
      <c r="C251" s="4"/>
      <c r="D251" s="68"/>
      <c r="M251" s="43"/>
    </row>
    <row r="252" spans="2:13" ht="13.9" customHeight="1">
      <c r="B252" s="67"/>
      <c r="C252" s="4"/>
      <c r="D252" s="68"/>
      <c r="M252" s="43"/>
    </row>
    <row r="253" spans="2:13" ht="13.9" customHeight="1">
      <c r="B253" s="67"/>
      <c r="C253" s="4"/>
      <c r="D253" s="68"/>
      <c r="M253" s="43"/>
    </row>
    <row r="254" spans="2:13" ht="13.9" customHeight="1">
      <c r="B254" s="67"/>
      <c r="C254" s="4"/>
      <c r="D254" s="68"/>
      <c r="M254" s="43"/>
    </row>
    <row r="255" spans="2:13" ht="13.9" customHeight="1">
      <c r="B255" s="67"/>
      <c r="C255" s="4"/>
      <c r="D255" s="68"/>
      <c r="M255" s="43"/>
    </row>
    <row r="256" spans="2:13" ht="13.9" customHeight="1">
      <c r="B256" s="73"/>
      <c r="D256" s="68"/>
      <c r="M256" s="43"/>
    </row>
    <row r="257" spans="2:13" ht="13.9" customHeight="1">
      <c r="B257" s="73"/>
      <c r="D257" s="68"/>
      <c r="M257" s="43"/>
    </row>
    <row r="258" spans="2:13" ht="13.9" customHeight="1">
      <c r="B258" s="73"/>
      <c r="D258" s="68"/>
      <c r="M258" s="43"/>
    </row>
    <row r="259" spans="2:13" ht="13.9" customHeight="1" thickBot="1">
      <c r="B259" s="74"/>
      <c r="C259" s="75"/>
      <c r="D259" s="76"/>
      <c r="E259" s="75"/>
      <c r="F259" s="75"/>
      <c r="G259" s="75"/>
      <c r="H259" s="75"/>
      <c r="I259" s="75"/>
      <c r="J259" s="75"/>
      <c r="K259" s="75"/>
      <c r="L259" s="75"/>
      <c r="M259" s="77"/>
    </row>
    <row r="260" spans="2:13" ht="13.9" customHeight="1">
      <c r="D260" s="68"/>
      <c r="M260" s="1" t="s">
        <v>2284</v>
      </c>
    </row>
    <row r="261" spans="2:13" ht="13.9" customHeight="1">
      <c r="B261" s="13" t="s">
        <v>492</v>
      </c>
      <c r="C261" s="13"/>
      <c r="D261" s="13"/>
      <c r="E261" s="13"/>
      <c r="F261" s="13"/>
      <c r="G261" s="13"/>
      <c r="H261" s="13"/>
      <c r="I261" s="13"/>
      <c r="J261" s="13"/>
      <c r="K261" s="13"/>
      <c r="L261" s="13"/>
      <c r="M261" s="13"/>
    </row>
    <row r="262" spans="2:13" ht="13.9" customHeight="1" thickBot="1">
      <c r="B262" s="2" t="str">
        <f>'Data Sheet'!$A$63</f>
        <v>Annual Report of The Brooklyn Union Gas Company d/b/a National Grid New York                                                                                                                    Year ended December 31, 2016</v>
      </c>
      <c r="C262" s="3"/>
      <c r="D262" s="4"/>
      <c r="E262" s="5"/>
    </row>
    <row r="263" spans="2:13" ht="13.9" customHeight="1">
      <c r="B263" s="6"/>
      <c r="C263" s="7"/>
      <c r="D263" s="8"/>
      <c r="E263" s="7"/>
      <c r="F263" s="7"/>
      <c r="G263" s="7"/>
      <c r="H263" s="7"/>
      <c r="I263" s="7"/>
      <c r="J263" s="7"/>
      <c r="K263" s="7"/>
      <c r="L263" s="7"/>
      <c r="M263" s="9"/>
    </row>
    <row r="264" spans="2:13" ht="13.9" customHeight="1">
      <c r="B264" s="10" t="s">
        <v>2285</v>
      </c>
      <c r="C264" s="11"/>
      <c r="D264" s="12"/>
      <c r="E264" s="12"/>
      <c r="F264" s="12"/>
      <c r="G264" s="12"/>
      <c r="H264" s="12"/>
      <c r="I264" s="12"/>
      <c r="J264" s="13"/>
      <c r="K264" s="13"/>
      <c r="L264" s="13"/>
      <c r="M264" s="14"/>
    </row>
    <row r="265" spans="2:13" ht="13.9" customHeight="1">
      <c r="B265" s="10" t="s">
        <v>1970</v>
      </c>
      <c r="C265" s="11"/>
      <c r="D265" s="12"/>
      <c r="E265" s="15"/>
      <c r="F265" s="12"/>
      <c r="G265" s="12"/>
      <c r="H265" s="12"/>
      <c r="I265" s="12"/>
      <c r="J265" s="13"/>
      <c r="K265" s="13"/>
      <c r="L265" s="13"/>
      <c r="M265" s="14"/>
    </row>
    <row r="266" spans="2:13" ht="13.9" customHeight="1">
      <c r="B266" s="16" t="s">
        <v>1971</v>
      </c>
      <c r="C266" s="17"/>
      <c r="D266" s="18"/>
      <c r="E266" s="11"/>
      <c r="F266" s="11"/>
      <c r="G266" s="11"/>
      <c r="H266" s="11"/>
      <c r="I266" s="11"/>
      <c r="J266" s="11"/>
      <c r="K266" s="11"/>
      <c r="L266" s="11"/>
      <c r="M266" s="19"/>
    </row>
    <row r="267" spans="2:13" ht="13.9" customHeight="1">
      <c r="B267" s="20" t="s">
        <v>1972</v>
      </c>
      <c r="C267" s="21"/>
      <c r="D267" s="22"/>
      <c r="E267" s="371"/>
      <c r="F267" s="371"/>
      <c r="G267" s="371"/>
      <c r="H267" s="371"/>
      <c r="I267" s="371"/>
      <c r="J267" s="371"/>
      <c r="K267" s="371"/>
      <c r="L267" s="371"/>
      <c r="M267" s="372"/>
    </row>
    <row r="268" spans="2:13" ht="13.9" customHeight="1">
      <c r="B268" s="25" t="s">
        <v>1973</v>
      </c>
      <c r="C268" s="26"/>
      <c r="D268" s="1607" t="s">
        <v>1974</v>
      </c>
      <c r="E268" s="26"/>
      <c r="F268" s="53" t="s">
        <v>1975</v>
      </c>
      <c r="G268" s="26"/>
      <c r="H268" s="26"/>
      <c r="I268" s="26"/>
      <c r="J268" s="26"/>
      <c r="K268" s="53" t="s">
        <v>1976</v>
      </c>
      <c r="L268" s="53" t="s">
        <v>1977</v>
      </c>
      <c r="M268" s="412" t="s">
        <v>1978</v>
      </c>
    </row>
    <row r="269" spans="2:13" ht="13.9" customHeight="1">
      <c r="B269" s="32" t="s">
        <v>1979</v>
      </c>
      <c r="C269" s="33" t="s">
        <v>1802</v>
      </c>
      <c r="D269" s="1608" t="s">
        <v>1980</v>
      </c>
      <c r="E269" s="33" t="s">
        <v>1981</v>
      </c>
      <c r="F269" s="33" t="s">
        <v>1980</v>
      </c>
      <c r="G269" s="1072"/>
      <c r="H269" s="1072"/>
      <c r="I269" s="1072"/>
      <c r="J269" s="1072"/>
      <c r="K269" s="33" t="s">
        <v>1982</v>
      </c>
      <c r="L269" s="33" t="s">
        <v>1983</v>
      </c>
      <c r="M269" s="417" t="s">
        <v>1984</v>
      </c>
    </row>
    <row r="270" spans="2:13" ht="13.9" customHeight="1">
      <c r="B270" s="25">
        <v>1</v>
      </c>
      <c r="C270" s="40" t="s">
        <v>493</v>
      </c>
      <c r="D270" s="1164"/>
      <c r="E270" s="26"/>
      <c r="F270" s="26"/>
      <c r="G270" s="26"/>
      <c r="H270" s="26"/>
      <c r="I270" s="26"/>
      <c r="J270" s="26"/>
      <c r="K270" s="26"/>
      <c r="L270" s="26"/>
      <c r="M270" s="134"/>
    </row>
    <row r="271" spans="2:13" ht="13.9" customHeight="1">
      <c r="B271" s="25">
        <v>2</v>
      </c>
      <c r="C271" s="44" t="s">
        <v>494</v>
      </c>
      <c r="D271" s="81"/>
      <c r="E271" s="663"/>
      <c r="F271" s="663"/>
      <c r="G271" s="663"/>
      <c r="H271" s="663"/>
      <c r="I271" s="663"/>
      <c r="J271" s="663"/>
      <c r="K271" s="663"/>
      <c r="L271" s="663"/>
      <c r="M271" s="436"/>
    </row>
    <row r="272" spans="2:13" ht="13.9" customHeight="1">
      <c r="B272" s="25">
        <v>3</v>
      </c>
      <c r="C272" s="44"/>
      <c r="D272" s="82"/>
      <c r="E272" s="26"/>
      <c r="F272" s="26"/>
      <c r="G272" s="26"/>
      <c r="H272" s="26"/>
      <c r="I272" s="26"/>
      <c r="J272" s="26"/>
      <c r="K272" s="26"/>
      <c r="L272" s="26"/>
      <c r="M272" s="134"/>
    </row>
    <row r="273" spans="2:13" ht="13.9" customHeight="1">
      <c r="B273" s="25">
        <v>4</v>
      </c>
      <c r="C273" s="44"/>
      <c r="D273" s="1609"/>
      <c r="E273" s="26"/>
      <c r="F273" s="26"/>
      <c r="G273" s="26"/>
      <c r="H273" s="26"/>
      <c r="I273" s="26"/>
      <c r="J273" s="26"/>
      <c r="K273" s="26"/>
      <c r="L273" s="26"/>
      <c r="M273" s="134"/>
    </row>
    <row r="274" spans="2:13" ht="13.9" customHeight="1">
      <c r="B274" s="25">
        <v>5</v>
      </c>
      <c r="C274" s="26"/>
      <c r="D274" s="1164"/>
      <c r="E274" s="26"/>
      <c r="F274" s="26"/>
      <c r="G274" s="26"/>
      <c r="H274" s="26"/>
      <c r="I274" s="26"/>
      <c r="J274" s="26"/>
      <c r="K274" s="26"/>
      <c r="L274" s="26"/>
      <c r="M274" s="134"/>
    </row>
    <row r="275" spans="2:13" ht="13.9" customHeight="1">
      <c r="B275" s="25">
        <v>6</v>
      </c>
      <c r="C275" s="26"/>
      <c r="D275" s="1164"/>
      <c r="E275" s="26"/>
      <c r="F275" s="26"/>
      <c r="G275" s="26"/>
      <c r="H275" s="26"/>
      <c r="I275" s="26"/>
      <c r="J275" s="26"/>
      <c r="K275" s="26"/>
      <c r="L275" s="26"/>
      <c r="M275" s="134"/>
    </row>
    <row r="276" spans="2:13" ht="13.9" customHeight="1">
      <c r="B276" s="25">
        <v>7</v>
      </c>
      <c r="C276" s="26"/>
      <c r="D276" s="1164"/>
      <c r="E276" s="26"/>
      <c r="F276" s="26"/>
      <c r="G276" s="26"/>
      <c r="H276" s="26"/>
      <c r="I276" s="26"/>
      <c r="J276" s="26"/>
      <c r="K276" s="26"/>
      <c r="L276" s="26"/>
      <c r="M276" s="134"/>
    </row>
    <row r="277" spans="2:13" ht="13.9" customHeight="1">
      <c r="B277" s="25">
        <v>8</v>
      </c>
      <c r="C277" s="44" t="s">
        <v>495</v>
      </c>
      <c r="D277" s="1164"/>
      <c r="E277" s="26"/>
      <c r="F277" s="26"/>
      <c r="G277" s="26"/>
      <c r="H277" s="26"/>
      <c r="I277" s="26"/>
      <c r="J277" s="26"/>
      <c r="K277" s="26"/>
      <c r="L277" s="26"/>
      <c r="M277" s="134"/>
    </row>
    <row r="278" spans="2:13" ht="13.9" customHeight="1">
      <c r="B278" s="25">
        <v>9</v>
      </c>
      <c r="C278" s="26"/>
      <c r="D278" s="82"/>
      <c r="E278" s="26"/>
      <c r="F278" s="26"/>
      <c r="G278" s="26"/>
      <c r="H278" s="26"/>
      <c r="I278" s="26"/>
      <c r="J278" s="26"/>
      <c r="K278" s="26"/>
      <c r="L278" s="26"/>
      <c r="M278" s="134"/>
    </row>
    <row r="279" spans="2:13" ht="13.9" customHeight="1">
      <c r="B279" s="25">
        <v>10</v>
      </c>
      <c r="C279" s="26"/>
      <c r="D279" s="82"/>
      <c r="E279" s="26"/>
      <c r="F279" s="26"/>
      <c r="G279" s="26"/>
      <c r="H279" s="26"/>
      <c r="I279" s="26"/>
      <c r="J279" s="26"/>
      <c r="K279" s="26"/>
      <c r="L279" s="26"/>
      <c r="M279" s="134"/>
    </row>
    <row r="280" spans="2:13" ht="13.9" customHeight="1">
      <c r="B280" s="25">
        <v>11</v>
      </c>
      <c r="C280" s="26"/>
      <c r="D280" s="82"/>
      <c r="E280" s="26"/>
      <c r="F280" s="26"/>
      <c r="G280" s="26"/>
      <c r="H280" s="26"/>
      <c r="I280" s="26"/>
      <c r="J280" s="26"/>
      <c r="K280" s="26"/>
      <c r="L280" s="26"/>
      <c r="M280" s="134"/>
    </row>
    <row r="281" spans="2:13" ht="13.9" customHeight="1">
      <c r="B281" s="25">
        <v>12</v>
      </c>
      <c r="C281" s="26"/>
      <c r="D281" s="1609"/>
      <c r="E281" s="26"/>
      <c r="F281" s="26"/>
      <c r="G281" s="26"/>
      <c r="H281" s="26"/>
      <c r="I281" s="26"/>
      <c r="J281" s="26"/>
      <c r="K281" s="26"/>
      <c r="L281" s="26"/>
      <c r="M281" s="134"/>
    </row>
    <row r="282" spans="2:13" ht="13.9" customHeight="1">
      <c r="B282" s="25">
        <v>13</v>
      </c>
      <c r="C282" s="26"/>
      <c r="D282" s="1609"/>
      <c r="E282" s="26"/>
      <c r="F282" s="26"/>
      <c r="G282" s="26"/>
      <c r="H282" s="26"/>
      <c r="I282" s="26"/>
      <c r="J282" s="26"/>
      <c r="K282" s="26"/>
      <c r="L282" s="26"/>
      <c r="M282" s="134"/>
    </row>
    <row r="283" spans="2:13" ht="13.9" customHeight="1">
      <c r="B283" s="25">
        <v>14</v>
      </c>
      <c r="C283" s="44" t="s">
        <v>496</v>
      </c>
      <c r="D283" s="1609"/>
      <c r="E283" s="26"/>
      <c r="F283" s="26"/>
      <c r="G283" s="26"/>
      <c r="H283" s="26"/>
      <c r="I283" s="26"/>
      <c r="J283" s="26"/>
      <c r="K283" s="26"/>
      <c r="L283" s="26"/>
      <c r="M283" s="134"/>
    </row>
    <row r="284" spans="2:13" ht="13.9" customHeight="1">
      <c r="B284" s="25">
        <v>15</v>
      </c>
      <c r="C284" s="26"/>
      <c r="D284" s="1609"/>
      <c r="E284" s="26"/>
      <c r="F284" s="26"/>
      <c r="G284" s="26"/>
      <c r="H284" s="26"/>
      <c r="I284" s="26"/>
      <c r="J284" s="26"/>
      <c r="K284" s="26"/>
      <c r="L284" s="26"/>
      <c r="M284" s="134"/>
    </row>
    <row r="285" spans="2:13" ht="13.9" customHeight="1">
      <c r="B285" s="25">
        <v>16</v>
      </c>
      <c r="C285" s="26"/>
      <c r="D285" s="1609"/>
      <c r="E285" s="26"/>
      <c r="F285" s="26"/>
      <c r="G285" s="26"/>
      <c r="H285" s="26"/>
      <c r="I285" s="26"/>
      <c r="J285" s="26"/>
      <c r="K285" s="26"/>
      <c r="L285" s="26"/>
      <c r="M285" s="134"/>
    </row>
    <row r="286" spans="2:13" ht="13.9" customHeight="1">
      <c r="B286" s="25">
        <v>17</v>
      </c>
      <c r="C286" s="26"/>
      <c r="D286" s="1613"/>
      <c r="E286" s="1072"/>
      <c r="F286" s="1072"/>
      <c r="G286" s="1072"/>
      <c r="H286" s="1072"/>
      <c r="I286" s="1072"/>
      <c r="J286" s="1072"/>
      <c r="K286" s="1072"/>
      <c r="L286" s="26"/>
      <c r="M286" s="372"/>
    </row>
    <row r="287" spans="2:13" ht="13.9" customHeight="1">
      <c r="B287" s="25">
        <v>18</v>
      </c>
      <c r="C287" s="26" t="s">
        <v>497</v>
      </c>
      <c r="D287" s="1609"/>
      <c r="E287" s="26"/>
      <c r="F287" s="26"/>
      <c r="G287" s="26"/>
      <c r="H287" s="26"/>
      <c r="I287" s="26"/>
      <c r="J287" s="26"/>
      <c r="K287" s="26"/>
      <c r="L287" s="26"/>
      <c r="M287" s="134"/>
    </row>
    <row r="288" spans="2:13" ht="13.9" customHeight="1">
      <c r="B288" s="25">
        <v>19</v>
      </c>
      <c r="C288" s="26" t="s">
        <v>498</v>
      </c>
      <c r="D288" s="1614">
        <f t="shared" ref="D288:K288" si="3">SUM(D271:D286)</f>
        <v>0</v>
      </c>
      <c r="E288" s="1614">
        <f t="shared" si="3"/>
        <v>0</v>
      </c>
      <c r="F288" s="1614">
        <f t="shared" si="3"/>
        <v>0</v>
      </c>
      <c r="G288" s="1614">
        <f t="shared" si="3"/>
        <v>0</v>
      </c>
      <c r="H288" s="1614">
        <f t="shared" si="3"/>
        <v>0</v>
      </c>
      <c r="I288" s="1614">
        <f t="shared" si="3"/>
        <v>0</v>
      </c>
      <c r="J288" s="1614">
        <f t="shared" si="3"/>
        <v>0</v>
      </c>
      <c r="K288" s="1614">
        <f t="shared" si="3"/>
        <v>0</v>
      </c>
      <c r="L288" s="665"/>
      <c r="M288" s="254">
        <f>SUM(M271:M286)</f>
        <v>0</v>
      </c>
    </row>
    <row r="289" spans="2:13" ht="13.9" customHeight="1">
      <c r="B289" s="25">
        <v>20</v>
      </c>
      <c r="C289" s="26"/>
      <c r="D289" s="1609"/>
      <c r="E289" s="26"/>
      <c r="F289" s="26"/>
      <c r="G289" s="26"/>
      <c r="H289" s="26"/>
      <c r="I289" s="26"/>
      <c r="J289" s="26"/>
      <c r="K289" s="26"/>
      <c r="L289" s="26"/>
      <c r="M289" s="134"/>
    </row>
    <row r="290" spans="2:13" ht="13.9" customHeight="1">
      <c r="B290" s="25">
        <v>21</v>
      </c>
      <c r="C290" s="26"/>
      <c r="D290" s="1609"/>
      <c r="E290" s="26"/>
      <c r="F290" s="26"/>
      <c r="G290" s="26"/>
      <c r="H290" s="26"/>
      <c r="I290" s="26"/>
      <c r="J290" s="26"/>
      <c r="K290" s="26"/>
      <c r="L290" s="26"/>
      <c r="M290" s="134"/>
    </row>
    <row r="291" spans="2:13" ht="13.9" customHeight="1">
      <c r="B291" s="25">
        <v>22</v>
      </c>
      <c r="C291" s="26" t="s">
        <v>499</v>
      </c>
      <c r="D291" s="1609"/>
      <c r="E291" s="26"/>
      <c r="F291" s="26"/>
      <c r="G291" s="26"/>
      <c r="H291" s="26"/>
      <c r="I291" s="26"/>
      <c r="J291" s="26"/>
      <c r="K291" s="26"/>
      <c r="L291" s="26"/>
      <c r="M291" s="134"/>
    </row>
    <row r="292" spans="2:13" ht="13.9" customHeight="1">
      <c r="B292" s="25">
        <v>23</v>
      </c>
      <c r="C292" s="4" t="s">
        <v>500</v>
      </c>
      <c r="D292" s="1610"/>
      <c r="E292" s="4"/>
      <c r="F292" s="373"/>
      <c r="G292" s="4"/>
      <c r="H292" s="373"/>
      <c r="I292" s="4"/>
      <c r="J292" s="373"/>
      <c r="K292" s="4"/>
      <c r="L292" s="373"/>
      <c r="M292" s="134"/>
    </row>
    <row r="293" spans="2:13" ht="13.9" customHeight="1">
      <c r="B293" s="25">
        <v>24</v>
      </c>
      <c r="C293" s="4"/>
      <c r="D293" s="1610"/>
      <c r="E293" s="4"/>
      <c r="F293" s="373"/>
      <c r="G293" s="4"/>
      <c r="H293" s="373"/>
      <c r="I293" s="4"/>
      <c r="J293" s="373"/>
      <c r="K293" s="4"/>
      <c r="L293" s="373"/>
      <c r="M293" s="134"/>
    </row>
    <row r="294" spans="2:13" ht="13.9" customHeight="1">
      <c r="B294" s="25">
        <v>25</v>
      </c>
      <c r="C294" s="26" t="s">
        <v>499</v>
      </c>
      <c r="D294" s="1610"/>
      <c r="E294" s="4"/>
      <c r="F294" s="373"/>
      <c r="G294" s="4"/>
      <c r="H294" s="373"/>
      <c r="I294" s="4"/>
      <c r="J294" s="373"/>
      <c r="K294" s="4"/>
      <c r="L294" s="373"/>
      <c r="M294" s="134"/>
    </row>
    <row r="295" spans="2:13" ht="13.9" customHeight="1">
      <c r="B295" s="32">
        <v>26</v>
      </c>
      <c r="C295" s="4" t="s">
        <v>501</v>
      </c>
      <c r="D295" s="1615">
        <f t="shared" ref="D295:K295" si="4">D288+D292</f>
        <v>0</v>
      </c>
      <c r="E295" s="1615">
        <f t="shared" si="4"/>
        <v>0</v>
      </c>
      <c r="F295" s="1615">
        <f t="shared" si="4"/>
        <v>0</v>
      </c>
      <c r="G295" s="1615">
        <f t="shared" si="4"/>
        <v>0</v>
      </c>
      <c r="H295" s="1615">
        <f t="shared" si="4"/>
        <v>0</v>
      </c>
      <c r="I295" s="1615">
        <f t="shared" si="4"/>
        <v>0</v>
      </c>
      <c r="J295" s="1615">
        <f t="shared" si="4"/>
        <v>0</v>
      </c>
      <c r="K295" s="1615">
        <f t="shared" si="4"/>
        <v>0</v>
      </c>
      <c r="L295" s="249"/>
      <c r="M295" s="1616">
        <f>M288+M292</f>
        <v>0</v>
      </c>
    </row>
    <row r="296" spans="2:13" ht="13.9" customHeight="1">
      <c r="B296" s="67"/>
      <c r="C296" s="89"/>
      <c r="D296" s="1617"/>
      <c r="E296" s="89"/>
      <c r="F296" s="89"/>
      <c r="G296" s="89"/>
      <c r="H296" s="89"/>
      <c r="I296" s="89"/>
      <c r="J296" s="89"/>
      <c r="K296" s="89"/>
      <c r="L296" s="89"/>
      <c r="M296" s="431"/>
    </row>
    <row r="297" spans="2:13" ht="13.9" customHeight="1">
      <c r="B297" s="67"/>
      <c r="C297" s="11" t="s">
        <v>481</v>
      </c>
      <c r="D297" s="442"/>
      <c r="E297" s="12"/>
      <c r="F297" s="12"/>
      <c r="G297" s="12"/>
      <c r="H297" s="12"/>
      <c r="I297" s="12"/>
      <c r="J297" s="12"/>
      <c r="K297" s="12"/>
      <c r="L297" s="12"/>
      <c r="M297" s="395"/>
    </row>
    <row r="298" spans="2:13" ht="13.9" customHeight="1">
      <c r="B298" s="67"/>
      <c r="C298" s="4"/>
      <c r="D298" s="766"/>
      <c r="E298" s="4"/>
      <c r="F298" s="4"/>
      <c r="G298" s="4"/>
      <c r="H298" s="4"/>
      <c r="I298" s="4"/>
      <c r="J298" s="4"/>
      <c r="K298" s="4"/>
      <c r="L298" s="4"/>
      <c r="M298" s="134"/>
    </row>
    <row r="299" spans="2:13" ht="13.9" customHeight="1">
      <c r="B299" s="67"/>
      <c r="C299" s="4"/>
      <c r="D299" s="766"/>
      <c r="E299" s="4"/>
      <c r="F299" s="4"/>
      <c r="G299" s="4"/>
      <c r="H299" s="4"/>
      <c r="I299" s="4"/>
      <c r="J299" s="4"/>
      <c r="K299" s="4"/>
      <c r="L299" s="4"/>
      <c r="M299" s="134"/>
    </row>
    <row r="300" spans="2:13" ht="13.9" customHeight="1">
      <c r="B300" s="67"/>
      <c r="C300" s="4"/>
      <c r="D300" s="766"/>
      <c r="E300" s="4"/>
      <c r="F300" s="4"/>
      <c r="G300" s="4"/>
      <c r="H300" s="4"/>
      <c r="I300" s="4"/>
      <c r="J300" s="4"/>
      <c r="K300" s="4"/>
      <c r="L300" s="4"/>
      <c r="M300" s="134"/>
    </row>
    <row r="301" spans="2:13" ht="13.9" customHeight="1">
      <c r="B301" s="67"/>
      <c r="C301" s="4"/>
      <c r="D301" s="766"/>
      <c r="E301" s="4"/>
      <c r="F301" s="4"/>
      <c r="G301" s="4"/>
      <c r="H301" s="4"/>
      <c r="I301" s="4"/>
      <c r="J301" s="4"/>
      <c r="K301" s="4"/>
      <c r="L301" s="4"/>
      <c r="M301" s="134"/>
    </row>
    <row r="302" spans="2:13" ht="13.9" customHeight="1">
      <c r="B302" s="67"/>
      <c r="D302" s="766"/>
      <c r="E302" s="4"/>
      <c r="F302" s="4"/>
      <c r="G302" s="4"/>
      <c r="H302" s="4"/>
      <c r="I302" s="4"/>
      <c r="J302" s="4"/>
      <c r="K302" s="4"/>
      <c r="L302" s="4"/>
      <c r="M302" s="134"/>
    </row>
    <row r="303" spans="2:13" ht="13.9" customHeight="1">
      <c r="B303" s="73"/>
      <c r="D303" s="766"/>
      <c r="E303" s="4"/>
      <c r="F303" s="4"/>
      <c r="G303" s="4"/>
      <c r="H303" s="4"/>
      <c r="I303" s="4"/>
      <c r="J303" s="4"/>
      <c r="K303" s="4"/>
      <c r="L303" s="4"/>
      <c r="M303" s="134"/>
    </row>
    <row r="304" spans="2:13" ht="13.9" customHeight="1">
      <c r="B304" s="73"/>
      <c r="D304" s="766"/>
      <c r="E304" s="4"/>
      <c r="F304" s="4"/>
      <c r="G304" s="4"/>
      <c r="H304" s="4"/>
      <c r="I304" s="4"/>
      <c r="J304" s="4"/>
      <c r="K304" s="4"/>
      <c r="L304" s="4"/>
      <c r="M304" s="134"/>
    </row>
    <row r="305" spans="2:13" ht="13.9" customHeight="1">
      <c r="B305" s="73"/>
      <c r="D305" s="68"/>
      <c r="M305" s="43"/>
    </row>
    <row r="306" spans="2:13" ht="13.9" customHeight="1">
      <c r="B306" s="73"/>
      <c r="D306" s="68"/>
      <c r="M306" s="43"/>
    </row>
    <row r="307" spans="2:13" ht="13.9" customHeight="1">
      <c r="B307" s="73"/>
      <c r="D307" s="68"/>
      <c r="M307" s="43"/>
    </row>
    <row r="308" spans="2:13" ht="13.9" customHeight="1">
      <c r="B308" s="73"/>
      <c r="D308" s="68"/>
      <c r="M308" s="43"/>
    </row>
    <row r="309" spans="2:13" ht="13.9" customHeight="1">
      <c r="B309" s="73"/>
      <c r="D309" s="68"/>
      <c r="M309" s="43"/>
    </row>
    <row r="310" spans="2:13" ht="13.9" customHeight="1" thickBot="1">
      <c r="B310" s="74"/>
      <c r="C310" s="75"/>
      <c r="D310" s="76"/>
      <c r="E310" s="75"/>
      <c r="F310" s="75"/>
      <c r="G310" s="75"/>
      <c r="H310" s="75"/>
      <c r="I310" s="75"/>
      <c r="J310" s="75"/>
      <c r="K310" s="75"/>
      <c r="L310" s="75"/>
      <c r="M310" s="77"/>
    </row>
    <row r="311" spans="2:13" ht="13.9" customHeight="1">
      <c r="M311" s="1" t="s">
        <v>2284</v>
      </c>
    </row>
    <row r="312" spans="2:13" ht="13.9" customHeight="1">
      <c r="B312" s="13" t="s">
        <v>502</v>
      </c>
      <c r="C312" s="13"/>
      <c r="D312" s="13"/>
      <c r="E312" s="13"/>
      <c r="F312" s="13"/>
      <c r="G312" s="13"/>
      <c r="H312" s="13"/>
      <c r="I312" s="13"/>
      <c r="J312" s="13"/>
      <c r="K312" s="13"/>
      <c r="L312" s="13"/>
      <c r="M312" s="13"/>
    </row>
    <row r="313" spans="2:13" ht="15" customHeight="1"/>
    <row r="314" spans="2:13" ht="15" customHeight="1"/>
    <row r="315" spans="2:13" ht="15" customHeight="1"/>
    <row r="316" spans="2:13" ht="15" customHeight="1"/>
    <row r="317" spans="2:13" ht="15" customHeight="1"/>
    <row r="318" spans="2:13" ht="15" customHeight="1"/>
    <row r="319" spans="2:13" ht="15" customHeight="1"/>
    <row r="320" spans="2:13"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sheetData>
  <printOptions horizontalCentered="1" verticalCentered="1"/>
  <pageMargins left="0.2" right="0.23" top="0.24" bottom="0.34" header="0.22" footer="0.21"/>
  <pageSetup scale="64" fitToWidth="2" fitToHeight="6" orientation="landscape" r:id="rId1"/>
  <headerFooter alignWithMargins="0"/>
  <rowBreaks count="1" manualBreakCount="1">
    <brk id="53"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83"/>
  <sheetViews>
    <sheetView defaultGridColor="0" topLeftCell="A19" colorId="22" zoomScale="70" zoomScaleNormal="70" workbookViewId="0">
      <selection activeCell="C36" sqref="C36"/>
    </sheetView>
  </sheetViews>
  <sheetFormatPr defaultColWidth="34.44140625" defaultRowHeight="15"/>
  <cols>
    <col min="1" max="1" width="8" style="1" customWidth="1"/>
    <col min="2" max="2" width="34.44140625" style="1"/>
    <col min="3" max="3" width="38.6640625" style="1" customWidth="1"/>
    <col min="4" max="4" width="39.44140625" style="1" customWidth="1"/>
    <col min="5" max="16384" width="34.44140625" style="1"/>
  </cols>
  <sheetData>
    <row r="1" spans="1:4" ht="19.5" customHeight="1" thickBot="1">
      <c r="A1" s="130" t="s">
        <v>3070</v>
      </c>
      <c r="B1" s="225"/>
      <c r="C1" s="226"/>
      <c r="D1" s="227"/>
    </row>
    <row r="2" spans="1:4" ht="15.75">
      <c r="A2" s="228"/>
      <c r="B2" s="229"/>
      <c r="C2" s="230"/>
      <c r="D2" s="231"/>
    </row>
    <row r="3" spans="1:4" ht="15.75">
      <c r="A3" s="232" t="s">
        <v>503</v>
      </c>
      <c r="B3" s="226"/>
      <c r="C3" s="226"/>
      <c r="D3" s="233"/>
    </row>
    <row r="4" spans="1:4">
      <c r="A4" s="234"/>
      <c r="B4" s="2"/>
      <c r="C4" s="2"/>
      <c r="D4" s="235"/>
    </row>
    <row r="5" spans="1:4">
      <c r="A5" s="73"/>
      <c r="B5" s="2" t="s">
        <v>504</v>
      </c>
      <c r="C5" s="2"/>
      <c r="D5" s="235"/>
    </row>
    <row r="6" spans="1:4">
      <c r="A6" s="73"/>
      <c r="B6" s="2" t="s">
        <v>505</v>
      </c>
      <c r="C6" s="2"/>
      <c r="D6" s="235"/>
    </row>
    <row r="7" spans="1:4">
      <c r="A7" s="73"/>
      <c r="B7" s="2" t="s">
        <v>506</v>
      </c>
      <c r="C7" s="2"/>
      <c r="D7" s="235"/>
    </row>
    <row r="8" spans="1:4">
      <c r="A8" s="73"/>
      <c r="B8" s="2" t="s">
        <v>507</v>
      </c>
      <c r="C8" s="2"/>
      <c r="D8" s="235"/>
    </row>
    <row r="9" spans="1:4">
      <c r="A9" s="234"/>
      <c r="B9" s="2"/>
      <c r="C9" s="2"/>
      <c r="D9" s="235"/>
    </row>
    <row r="10" spans="1:4">
      <c r="A10" s="236"/>
      <c r="B10" s="237"/>
      <c r="C10" s="237"/>
      <c r="D10" s="238"/>
    </row>
    <row r="11" spans="1:4">
      <c r="A11" s="239"/>
      <c r="B11" s="240" t="s">
        <v>1802</v>
      </c>
      <c r="C11" s="241" t="s">
        <v>508</v>
      </c>
      <c r="D11" s="242"/>
    </row>
    <row r="12" spans="1:4">
      <c r="A12" s="239" t="s">
        <v>509</v>
      </c>
      <c r="B12" s="240" t="s">
        <v>510</v>
      </c>
      <c r="C12" s="243" t="s">
        <v>511</v>
      </c>
      <c r="D12" s="244" t="s">
        <v>512</v>
      </c>
    </row>
    <row r="13" spans="1:4">
      <c r="A13" s="245" t="s">
        <v>513</v>
      </c>
      <c r="B13" s="246" t="s">
        <v>2070</v>
      </c>
      <c r="C13" s="247" t="s">
        <v>2071</v>
      </c>
      <c r="D13" s="248" t="s">
        <v>514</v>
      </c>
    </row>
    <row r="14" spans="1:4">
      <c r="A14" s="239">
        <v>1</v>
      </c>
      <c r="B14" s="2" t="s">
        <v>515</v>
      </c>
      <c r="C14" s="249" t="s">
        <v>516</v>
      </c>
      <c r="D14" s="250"/>
    </row>
    <row r="15" spans="1:4">
      <c r="A15" s="239">
        <v>2</v>
      </c>
      <c r="B15" s="2" t="s">
        <v>517</v>
      </c>
      <c r="C15" s="251">
        <v>1548970221</v>
      </c>
      <c r="D15" s="252">
        <v>27694081</v>
      </c>
    </row>
    <row r="16" spans="1:4">
      <c r="A16" s="239">
        <v>3</v>
      </c>
      <c r="B16" s="2"/>
      <c r="C16" s="253"/>
      <c r="D16" s="254"/>
    </row>
    <row r="17" spans="1:6">
      <c r="A17" s="239">
        <v>4</v>
      </c>
      <c r="B17" s="2"/>
      <c r="C17" s="253"/>
      <c r="D17" s="254"/>
    </row>
    <row r="18" spans="1:6">
      <c r="A18" s="239">
        <v>5</v>
      </c>
      <c r="B18" s="2" t="s">
        <v>516</v>
      </c>
      <c r="C18" s="253"/>
      <c r="D18" s="254"/>
    </row>
    <row r="19" spans="1:6">
      <c r="A19" s="239">
        <v>6</v>
      </c>
      <c r="B19" s="2"/>
      <c r="C19" s="253"/>
      <c r="D19" s="254"/>
    </row>
    <row r="20" spans="1:6">
      <c r="A20" s="239">
        <v>7</v>
      </c>
      <c r="B20" s="2"/>
      <c r="C20" s="253"/>
      <c r="D20" s="254"/>
    </row>
    <row r="21" spans="1:6">
      <c r="A21" s="239">
        <v>8</v>
      </c>
      <c r="B21" s="2"/>
      <c r="C21" s="253"/>
      <c r="D21" s="254"/>
    </row>
    <row r="22" spans="1:6">
      <c r="A22" s="239">
        <v>9</v>
      </c>
      <c r="B22" s="2"/>
      <c r="C22" s="255"/>
      <c r="D22" s="256"/>
    </row>
    <row r="23" spans="1:6">
      <c r="A23" s="245">
        <v>10</v>
      </c>
      <c r="B23" s="257" t="s">
        <v>518</v>
      </c>
      <c r="C23" s="258">
        <f>SUM(C14:C22)</f>
        <v>1548970221</v>
      </c>
      <c r="D23" s="259">
        <f>SUM(D14:D22)</f>
        <v>27694081</v>
      </c>
      <c r="E23" s="260"/>
      <c r="F23" s="261"/>
    </row>
    <row r="24" spans="1:6">
      <c r="A24" s="234"/>
      <c r="B24" s="2"/>
      <c r="C24" s="2"/>
      <c r="D24" s="235"/>
    </row>
    <row r="25" spans="1:6">
      <c r="A25" s="234"/>
      <c r="B25" s="262"/>
      <c r="C25" s="2"/>
      <c r="D25" s="235"/>
    </row>
    <row r="26" spans="1:6">
      <c r="A26" s="234"/>
      <c r="B26" s="262"/>
      <c r="C26" s="2"/>
      <c r="D26" s="235"/>
    </row>
    <row r="27" spans="1:6">
      <c r="A27" s="234"/>
      <c r="B27" s="2" t="s">
        <v>2916</v>
      </c>
      <c r="C27" s="2"/>
      <c r="D27" s="235"/>
    </row>
    <row r="28" spans="1:6">
      <c r="A28" s="234"/>
      <c r="B28" s="2" t="s">
        <v>2917</v>
      </c>
      <c r="C28" s="2"/>
      <c r="D28" s="235"/>
    </row>
    <row r="29" spans="1:6">
      <c r="A29" s="234"/>
      <c r="B29" s="2"/>
      <c r="C29" s="2"/>
      <c r="D29" s="235"/>
    </row>
    <row r="30" spans="1:6">
      <c r="A30" s="234"/>
      <c r="B30" s="2"/>
      <c r="C30" s="2"/>
      <c r="D30" s="235"/>
    </row>
    <row r="31" spans="1:6">
      <c r="A31" s="234"/>
      <c r="B31" s="2"/>
      <c r="C31" s="2"/>
      <c r="D31" s="235"/>
    </row>
    <row r="32" spans="1:6">
      <c r="A32" s="234"/>
      <c r="B32" s="2"/>
      <c r="C32" s="2"/>
      <c r="D32" s="235"/>
    </row>
    <row r="33" spans="1:4">
      <c r="A33" s="234"/>
      <c r="B33" s="2"/>
      <c r="C33" s="2"/>
      <c r="D33" s="235"/>
    </row>
    <row r="34" spans="1:4">
      <c r="A34" s="234"/>
      <c r="B34" s="2"/>
      <c r="C34" s="2"/>
      <c r="D34" s="235"/>
    </row>
    <row r="35" spans="1:4">
      <c r="A35" s="234"/>
      <c r="B35" s="2"/>
      <c r="C35" s="2"/>
      <c r="D35" s="235"/>
    </row>
    <row r="36" spans="1:4">
      <c r="A36" s="234"/>
      <c r="B36" s="2"/>
      <c r="C36" s="2"/>
      <c r="D36" s="235"/>
    </row>
    <row r="37" spans="1:4">
      <c r="A37" s="234"/>
      <c r="B37" s="2"/>
      <c r="C37" s="2"/>
      <c r="D37" s="235"/>
    </row>
    <row r="38" spans="1:4">
      <c r="A38" s="234"/>
      <c r="B38" s="2"/>
      <c r="C38" s="2"/>
      <c r="D38" s="235"/>
    </row>
    <row r="39" spans="1:4">
      <c r="A39" s="234"/>
      <c r="B39" s="2"/>
      <c r="C39" s="2"/>
      <c r="D39" s="235"/>
    </row>
    <row r="40" spans="1:4">
      <c r="A40" s="234"/>
      <c r="B40" s="2"/>
      <c r="C40" s="2"/>
      <c r="D40" s="235"/>
    </row>
    <row r="41" spans="1:4">
      <c r="A41" s="234"/>
      <c r="B41" s="2"/>
      <c r="C41" s="2"/>
      <c r="D41" s="235"/>
    </row>
    <row r="42" spans="1:4">
      <c r="A42" s="234"/>
      <c r="B42" s="2"/>
      <c r="C42" s="2"/>
      <c r="D42" s="235"/>
    </row>
    <row r="43" spans="1:4">
      <c r="A43" s="234"/>
      <c r="B43" s="2"/>
      <c r="C43" s="2"/>
      <c r="D43" s="235"/>
    </row>
    <row r="44" spans="1:4">
      <c r="A44" s="234"/>
      <c r="B44" s="2"/>
      <c r="C44" s="2"/>
      <c r="D44" s="235"/>
    </row>
    <row r="45" spans="1:4" ht="15.75">
      <c r="A45" s="232"/>
      <c r="B45" s="263"/>
      <c r="C45" s="226"/>
      <c r="D45" s="233"/>
    </row>
    <row r="46" spans="1:4">
      <c r="A46" s="234"/>
      <c r="B46" s="2"/>
      <c r="C46" s="2"/>
      <c r="D46" s="235"/>
    </row>
    <row r="47" spans="1:4">
      <c r="A47" s="73"/>
      <c r="B47" s="2"/>
      <c r="C47" s="2"/>
      <c r="D47" s="235"/>
    </row>
    <row r="48" spans="1:4">
      <c r="A48" s="73"/>
      <c r="B48" s="2"/>
      <c r="C48" s="2"/>
      <c r="D48" s="235"/>
    </row>
    <row r="49" spans="1:4">
      <c r="A49" s="73"/>
      <c r="B49" s="2"/>
      <c r="C49" s="2"/>
      <c r="D49" s="235"/>
    </row>
    <row r="50" spans="1:4">
      <c r="A50" s="73"/>
      <c r="B50" s="2"/>
      <c r="C50" s="2"/>
      <c r="D50" s="235"/>
    </row>
    <row r="51" spans="1:4">
      <c r="A51" s="234"/>
      <c r="B51" s="2"/>
      <c r="C51" s="2"/>
      <c r="D51" s="235"/>
    </row>
    <row r="52" spans="1:4">
      <c r="A52" s="234"/>
      <c r="B52" s="2"/>
      <c r="C52" s="2"/>
      <c r="D52" s="235"/>
    </row>
    <row r="53" spans="1:4">
      <c r="A53" s="73"/>
      <c r="D53" s="43"/>
    </row>
    <row r="54" spans="1:4">
      <c r="A54" s="234"/>
      <c r="B54" s="2"/>
      <c r="C54" s="2"/>
      <c r="D54" s="235"/>
    </row>
    <row r="55" spans="1:4">
      <c r="A55" s="234"/>
      <c r="B55" s="2"/>
      <c r="C55" s="2"/>
      <c r="D55" s="235"/>
    </row>
    <row r="56" spans="1:4">
      <c r="A56" s="234"/>
      <c r="B56" s="2"/>
      <c r="C56" s="2"/>
      <c r="D56" s="235"/>
    </row>
    <row r="57" spans="1:4">
      <c r="A57" s="234"/>
      <c r="B57" s="2"/>
      <c r="C57" s="264"/>
      <c r="D57" s="235"/>
    </row>
    <row r="58" spans="1:4">
      <c r="A58" s="234"/>
      <c r="B58" s="2"/>
      <c r="C58" s="2"/>
      <c r="D58" s="235"/>
    </row>
    <row r="59" spans="1:4">
      <c r="A59" s="234"/>
      <c r="B59" s="2"/>
      <c r="C59" s="2"/>
      <c r="D59" s="235"/>
    </row>
    <row r="60" spans="1:4">
      <c r="A60" s="234"/>
      <c r="B60" s="2"/>
      <c r="C60" s="2"/>
      <c r="D60" s="235"/>
    </row>
    <row r="61" spans="1:4">
      <c r="A61" s="234"/>
      <c r="B61" s="2"/>
      <c r="C61" s="2"/>
      <c r="D61" s="235"/>
    </row>
    <row r="62" spans="1:4">
      <c r="A62" s="234"/>
      <c r="B62" s="2"/>
      <c r="C62" s="2"/>
      <c r="D62" s="235"/>
    </row>
    <row r="63" spans="1:4">
      <c r="A63" s="234"/>
      <c r="B63" s="2"/>
      <c r="C63" s="2"/>
      <c r="D63" s="235"/>
    </row>
    <row r="64" spans="1:4">
      <c r="A64" s="234"/>
      <c r="B64" s="2"/>
      <c r="C64" s="2"/>
      <c r="D64" s="235"/>
    </row>
    <row r="65" spans="1:4">
      <c r="A65" s="234"/>
      <c r="B65" s="2"/>
      <c r="C65" s="2"/>
      <c r="D65" s="235"/>
    </row>
    <row r="66" spans="1:4" ht="15.75" thickBot="1">
      <c r="A66" s="265"/>
      <c r="B66" s="266"/>
      <c r="C66" s="267"/>
      <c r="D66" s="268"/>
    </row>
    <row r="67" spans="1:4">
      <c r="A67" s="2" t="s">
        <v>2284</v>
      </c>
      <c r="B67" s="2"/>
      <c r="C67" s="2"/>
      <c r="D67" s="2"/>
    </row>
    <row r="68" spans="1:4">
      <c r="A68" s="226" t="s">
        <v>519</v>
      </c>
      <c r="B68" s="226"/>
      <c r="C68" s="226"/>
      <c r="D68" s="226"/>
    </row>
    <row r="69" spans="1:4" ht="18">
      <c r="A69" s="129"/>
      <c r="B69" s="129"/>
      <c r="C69" s="129"/>
    </row>
    <row r="70" spans="1:4" ht="18">
      <c r="A70" s="129"/>
      <c r="B70" s="129"/>
      <c r="C70" s="129"/>
    </row>
    <row r="71" spans="1:4" ht="18">
      <c r="A71" s="129"/>
      <c r="B71" s="129"/>
      <c r="C71" s="129"/>
    </row>
    <row r="72" spans="1:4" ht="18">
      <c r="A72" s="129"/>
      <c r="B72" s="129"/>
      <c r="C72" s="129"/>
    </row>
    <row r="73" spans="1:4" ht="18">
      <c r="A73" s="129"/>
      <c r="B73" s="129"/>
      <c r="C73" s="129"/>
    </row>
    <row r="74" spans="1:4" ht="18">
      <c r="A74" s="129"/>
      <c r="B74" s="129"/>
      <c r="C74" s="129"/>
    </row>
    <row r="75" spans="1:4" ht="18">
      <c r="A75" s="129"/>
      <c r="B75" s="129"/>
      <c r="C75" s="129"/>
    </row>
    <row r="76" spans="1:4" ht="18">
      <c r="A76" s="129"/>
      <c r="B76" s="129"/>
      <c r="C76" s="129"/>
    </row>
    <row r="77" spans="1:4" ht="18">
      <c r="A77" s="129"/>
      <c r="B77" s="129"/>
      <c r="C77" s="129"/>
    </row>
    <row r="78" spans="1:4" ht="18">
      <c r="A78" s="129"/>
      <c r="B78" s="129"/>
      <c r="C78" s="129"/>
    </row>
    <row r="79" spans="1:4" ht="18">
      <c r="A79" s="129"/>
      <c r="B79" s="129"/>
      <c r="C79" s="129"/>
    </row>
    <row r="80" spans="1:4" ht="18">
      <c r="A80" s="129"/>
      <c r="B80" s="129"/>
      <c r="C80" s="129"/>
    </row>
    <row r="81" spans="1:3" ht="18">
      <c r="A81" s="129"/>
      <c r="B81" s="129"/>
      <c r="C81" s="129"/>
    </row>
    <row r="82" spans="1:3" ht="18">
      <c r="A82" s="129"/>
      <c r="B82" s="129"/>
      <c r="C82" s="129"/>
    </row>
    <row r="83" spans="1:3" ht="18">
      <c r="A83" s="129"/>
      <c r="B83" s="129"/>
      <c r="C83" s="129"/>
    </row>
  </sheetData>
  <printOptions horizontalCentered="1" verticalCentered="1"/>
  <pageMargins left="0.5" right="0.5" top="0.5" bottom="0.5" header="0.5" footer="0.5"/>
  <pageSetup scale="6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F142"/>
  <sheetViews>
    <sheetView defaultGridColor="0" topLeftCell="A103" colorId="22" zoomScale="75" zoomScaleNormal="75" zoomScaleSheetLayoutView="70" workbookViewId="0">
      <selection activeCell="H84" sqref="H84"/>
    </sheetView>
  </sheetViews>
  <sheetFormatPr defaultColWidth="9.6640625" defaultRowHeight="15"/>
  <cols>
    <col min="1" max="1" width="4.6640625" style="1" customWidth="1"/>
    <col min="2" max="2" width="38.77734375" style="1" customWidth="1"/>
    <col min="3" max="3" width="16.5546875" style="1" customWidth="1"/>
    <col min="4" max="5" width="15.6640625" style="1" customWidth="1"/>
    <col min="6" max="6" width="23" style="1" customWidth="1"/>
    <col min="7" max="16384" width="9.6640625" style="1"/>
  </cols>
  <sheetData>
    <row r="1" spans="1:6" ht="15.75" thickBot="1">
      <c r="A1" s="269" t="s">
        <v>3095</v>
      </c>
      <c r="E1" s="226"/>
      <c r="F1" s="13"/>
    </row>
    <row r="2" spans="1:6">
      <c r="A2" s="6"/>
      <c r="B2" s="7"/>
      <c r="C2" s="7"/>
      <c r="D2" s="7"/>
      <c r="E2" s="7"/>
      <c r="F2" s="9"/>
    </row>
    <row r="3" spans="1:6" ht="15.75">
      <c r="A3" s="232" t="s">
        <v>520</v>
      </c>
      <c r="B3" s="13"/>
      <c r="C3" s="263"/>
      <c r="D3" s="263"/>
      <c r="E3" s="263"/>
      <c r="F3" s="14"/>
    </row>
    <row r="4" spans="1:6" ht="15.75">
      <c r="A4" s="232" t="s">
        <v>521</v>
      </c>
      <c r="B4" s="13"/>
      <c r="C4" s="263"/>
      <c r="D4" s="263"/>
      <c r="E4" s="263"/>
      <c r="F4" s="14"/>
    </row>
    <row r="5" spans="1:6">
      <c r="A5" s="270"/>
      <c r="B5" s="23"/>
      <c r="C5" s="23"/>
      <c r="D5" s="23"/>
      <c r="E5" s="23"/>
      <c r="F5" s="24"/>
    </row>
    <row r="6" spans="1:6" ht="15.75">
      <c r="A6" s="271" t="s">
        <v>522</v>
      </c>
      <c r="F6" s="43"/>
    </row>
    <row r="7" spans="1:6">
      <c r="A7" s="73"/>
      <c r="F7" s="43"/>
    </row>
    <row r="8" spans="1:6" ht="15.75">
      <c r="A8" s="232" t="s">
        <v>523</v>
      </c>
      <c r="B8" s="13"/>
      <c r="C8" s="13"/>
      <c r="D8" s="13"/>
      <c r="E8" s="13"/>
      <c r="F8" s="14"/>
    </row>
    <row r="9" spans="1:6">
      <c r="A9" s="73"/>
      <c r="B9" s="1" t="s">
        <v>524</v>
      </c>
      <c r="F9" s="43"/>
    </row>
    <row r="10" spans="1:6">
      <c r="A10" s="73"/>
      <c r="C10" s="1" t="s">
        <v>525</v>
      </c>
      <c r="F10" s="43"/>
    </row>
    <row r="11" spans="1:6">
      <c r="A11" s="73"/>
      <c r="C11" s="1" t="s">
        <v>526</v>
      </c>
      <c r="F11" s="43"/>
    </row>
    <row r="12" spans="1:6">
      <c r="A12" s="73"/>
      <c r="C12" s="1" t="s">
        <v>527</v>
      </c>
      <c r="F12" s="43"/>
    </row>
    <row r="13" spans="1:6">
      <c r="A13" s="73"/>
      <c r="F13" s="43"/>
    </row>
    <row r="14" spans="1:6">
      <c r="A14" s="73"/>
      <c r="B14" s="1" t="s">
        <v>488</v>
      </c>
      <c r="F14" s="43"/>
    </row>
    <row r="15" spans="1:6">
      <c r="A15" s="73"/>
      <c r="C15" s="1" t="s">
        <v>528</v>
      </c>
      <c r="F15" s="43"/>
    </row>
    <row r="16" spans="1:6">
      <c r="A16" s="73"/>
      <c r="C16" s="1" t="s">
        <v>529</v>
      </c>
      <c r="F16" s="43"/>
    </row>
    <row r="17" spans="1:6">
      <c r="A17" s="73"/>
      <c r="F17" s="43"/>
    </row>
    <row r="18" spans="1:6">
      <c r="A18" s="73"/>
      <c r="B18" s="1" t="s">
        <v>530</v>
      </c>
      <c r="F18" s="43"/>
    </row>
    <row r="19" spans="1:6">
      <c r="A19" s="73"/>
      <c r="C19" s="1" t="s">
        <v>531</v>
      </c>
      <c r="F19" s="43"/>
    </row>
    <row r="20" spans="1:6">
      <c r="A20" s="73"/>
      <c r="C20" s="1" t="s">
        <v>529</v>
      </c>
      <c r="F20" s="43"/>
    </row>
    <row r="21" spans="1:6">
      <c r="A21" s="73"/>
      <c r="F21" s="43"/>
    </row>
    <row r="22" spans="1:6">
      <c r="A22" s="73"/>
      <c r="B22" s="1" t="s">
        <v>532</v>
      </c>
      <c r="F22" s="43"/>
    </row>
    <row r="23" spans="1:6">
      <c r="A23" s="73"/>
      <c r="C23" s="1" t="s">
        <v>533</v>
      </c>
      <c r="F23" s="43"/>
    </row>
    <row r="24" spans="1:6">
      <c r="A24" s="73"/>
      <c r="F24" s="43"/>
    </row>
    <row r="25" spans="1:6">
      <c r="A25" s="73"/>
      <c r="B25" s="1" t="s">
        <v>534</v>
      </c>
      <c r="C25" s="1" t="s">
        <v>535</v>
      </c>
      <c r="F25" s="43"/>
    </row>
    <row r="26" spans="1:6">
      <c r="A26" s="73"/>
      <c r="C26" s="1" t="s">
        <v>529</v>
      </c>
      <c r="F26" s="43"/>
    </row>
    <row r="27" spans="1:6">
      <c r="A27" s="73"/>
      <c r="F27" s="43"/>
    </row>
    <row r="28" spans="1:6">
      <c r="A28" s="73"/>
      <c r="B28" s="1" t="s">
        <v>536</v>
      </c>
      <c r="F28" s="43"/>
    </row>
    <row r="29" spans="1:6">
      <c r="A29" s="73"/>
      <c r="C29" s="1" t="s">
        <v>537</v>
      </c>
      <c r="F29" s="43"/>
    </row>
    <row r="30" spans="1:6">
      <c r="A30" s="73"/>
      <c r="F30" s="43"/>
    </row>
    <row r="31" spans="1:6" ht="15.75">
      <c r="A31" s="232" t="s">
        <v>538</v>
      </c>
      <c r="B31" s="13"/>
      <c r="C31" s="13"/>
      <c r="D31" s="13"/>
      <c r="E31" s="13"/>
      <c r="F31" s="14"/>
    </row>
    <row r="32" spans="1:6">
      <c r="A32" s="73"/>
      <c r="B32" s="1" t="s">
        <v>539</v>
      </c>
      <c r="F32" s="43"/>
    </row>
    <row r="33" spans="1:6">
      <c r="A33" s="73"/>
      <c r="C33" s="1" t="s">
        <v>540</v>
      </c>
      <c r="F33" s="43"/>
    </row>
    <row r="34" spans="1:6">
      <c r="A34" s="73"/>
      <c r="F34" s="43"/>
    </row>
    <row r="35" spans="1:6">
      <c r="A35" s="73"/>
      <c r="B35" s="1" t="s">
        <v>541</v>
      </c>
      <c r="F35" s="43"/>
    </row>
    <row r="36" spans="1:6">
      <c r="A36" s="73"/>
      <c r="C36" s="1" t="s">
        <v>542</v>
      </c>
      <c r="F36" s="43"/>
    </row>
    <row r="37" spans="1:6">
      <c r="A37" s="73"/>
      <c r="F37" s="43"/>
    </row>
    <row r="38" spans="1:6">
      <c r="A38" s="73"/>
      <c r="B38" s="1" t="s">
        <v>543</v>
      </c>
      <c r="F38" s="43"/>
    </row>
    <row r="39" spans="1:6">
      <c r="A39" s="73"/>
      <c r="C39" s="1" t="s">
        <v>544</v>
      </c>
      <c r="F39" s="43"/>
    </row>
    <row r="40" spans="1:6">
      <c r="A40" s="73"/>
      <c r="F40" s="43"/>
    </row>
    <row r="41" spans="1:6">
      <c r="A41" s="73"/>
      <c r="B41" s="1" t="s">
        <v>545</v>
      </c>
      <c r="F41" s="43"/>
    </row>
    <row r="42" spans="1:6">
      <c r="A42" s="73"/>
      <c r="C42" s="1" t="s">
        <v>546</v>
      </c>
      <c r="F42" s="43"/>
    </row>
    <row r="43" spans="1:6">
      <c r="A43" s="73"/>
      <c r="C43" s="1" t="s">
        <v>547</v>
      </c>
      <c r="F43" s="43"/>
    </row>
    <row r="44" spans="1:6">
      <c r="A44" s="73"/>
      <c r="F44" s="43"/>
    </row>
    <row r="45" spans="1:6">
      <c r="A45" s="73"/>
      <c r="B45" s="1" t="s">
        <v>1009</v>
      </c>
      <c r="F45" s="43"/>
    </row>
    <row r="46" spans="1:6">
      <c r="A46" s="73"/>
      <c r="C46" s="1" t="s">
        <v>548</v>
      </c>
      <c r="F46" s="43"/>
    </row>
    <row r="47" spans="1:6">
      <c r="A47" s="73"/>
      <c r="F47" s="43"/>
    </row>
    <row r="48" spans="1:6">
      <c r="A48" s="73"/>
      <c r="B48" s="1" t="s">
        <v>549</v>
      </c>
      <c r="F48" s="43"/>
    </row>
    <row r="49" spans="1:6">
      <c r="A49" s="73"/>
      <c r="C49" s="1" t="s">
        <v>550</v>
      </c>
      <c r="F49" s="43"/>
    </row>
    <row r="50" spans="1:6">
      <c r="A50" s="73"/>
      <c r="F50" s="43"/>
    </row>
    <row r="51" spans="1:6">
      <c r="A51" s="73"/>
      <c r="B51" s="1" t="s">
        <v>534</v>
      </c>
      <c r="F51" s="43"/>
    </row>
    <row r="52" spans="1:6">
      <c r="A52" s="73"/>
      <c r="C52" s="1" t="s">
        <v>551</v>
      </c>
      <c r="F52" s="43"/>
    </row>
    <row r="53" spans="1:6">
      <c r="A53" s="73"/>
      <c r="F53" s="43"/>
    </row>
    <row r="54" spans="1:6" ht="15.75">
      <c r="A54" s="232" t="s">
        <v>552</v>
      </c>
      <c r="B54" s="13"/>
      <c r="C54" s="13"/>
      <c r="D54" s="13"/>
      <c r="E54" s="13"/>
      <c r="F54" s="14"/>
    </row>
    <row r="55" spans="1:6">
      <c r="A55" s="73"/>
      <c r="B55" s="1" t="s">
        <v>553</v>
      </c>
      <c r="F55" s="43"/>
    </row>
    <row r="56" spans="1:6">
      <c r="A56" s="73"/>
      <c r="C56" s="1" t="s">
        <v>554</v>
      </c>
      <c r="F56" s="43"/>
    </row>
    <row r="57" spans="1:6">
      <c r="A57" s="73"/>
      <c r="F57" s="43"/>
    </row>
    <row r="58" spans="1:6">
      <c r="A58" s="73"/>
      <c r="B58" s="1" t="s">
        <v>555</v>
      </c>
      <c r="F58" s="43"/>
    </row>
    <row r="59" spans="1:6">
      <c r="A59" s="73"/>
      <c r="C59" s="1" t="s">
        <v>556</v>
      </c>
      <c r="F59" s="43"/>
    </row>
    <row r="60" spans="1:6">
      <c r="A60" s="73"/>
      <c r="F60" s="43"/>
    </row>
    <row r="61" spans="1:6">
      <c r="A61" s="73"/>
      <c r="B61" s="1" t="s">
        <v>557</v>
      </c>
      <c r="F61" s="43"/>
    </row>
    <row r="62" spans="1:6">
      <c r="A62" s="73"/>
      <c r="C62" s="1" t="s">
        <v>558</v>
      </c>
      <c r="F62" s="43"/>
    </row>
    <row r="63" spans="1:6">
      <c r="A63" s="73"/>
      <c r="C63" s="1" t="s">
        <v>559</v>
      </c>
      <c r="F63" s="43"/>
    </row>
    <row r="64" spans="1:6" ht="15.75" thickBot="1">
      <c r="A64" s="74"/>
      <c r="B64" s="75"/>
      <c r="C64" s="75"/>
      <c r="D64" s="75"/>
      <c r="E64" s="75"/>
      <c r="F64" s="77"/>
    </row>
    <row r="65" spans="1:6">
      <c r="A65" s="1" t="s">
        <v>2284</v>
      </c>
    </row>
    <row r="66" spans="1:6">
      <c r="A66" s="13" t="s">
        <v>560</v>
      </c>
      <c r="B66" s="13"/>
      <c r="C66" s="13"/>
      <c r="D66" s="13"/>
      <c r="E66" s="13"/>
      <c r="F66" s="13"/>
    </row>
    <row r="67" spans="1:6" ht="15.75" thickBot="1">
      <c r="A67" s="269" t="str">
        <f>'Data Sheet'!$A$49</f>
        <v>Annual Report of The Brooklyn Union Gas Company d/b/a National Grid New York</v>
      </c>
      <c r="B67" s="23"/>
      <c r="C67" s="23"/>
      <c r="D67" s="23"/>
      <c r="E67" s="226" t="str">
        <f>'Data Sheet'!$A$45</f>
        <v>Year ended December 31, 2016</v>
      </c>
      <c r="F67" s="13"/>
    </row>
    <row r="68" spans="1:6">
      <c r="A68" s="6"/>
      <c r="B68" s="7"/>
      <c r="C68" s="7"/>
      <c r="D68" s="7"/>
      <c r="E68" s="7"/>
      <c r="F68" s="9"/>
    </row>
    <row r="69" spans="1:6" ht="15.75">
      <c r="A69" s="232" t="s">
        <v>561</v>
      </c>
      <c r="B69" s="13"/>
      <c r="C69" s="263"/>
      <c r="D69" s="263"/>
      <c r="E69" s="263"/>
      <c r="F69" s="14"/>
    </row>
    <row r="70" spans="1:6">
      <c r="A70" s="270"/>
      <c r="B70" s="23"/>
      <c r="C70" s="23"/>
      <c r="D70" s="23"/>
      <c r="E70" s="23"/>
      <c r="F70" s="24"/>
    </row>
    <row r="71" spans="1:6">
      <c r="A71" s="272" t="s">
        <v>1973</v>
      </c>
      <c r="B71" s="273"/>
      <c r="C71" s="274" t="s">
        <v>1009</v>
      </c>
      <c r="D71" s="275" t="s">
        <v>562</v>
      </c>
      <c r="E71" s="274" t="s">
        <v>563</v>
      </c>
      <c r="F71" s="276" t="s">
        <v>2255</v>
      </c>
    </row>
    <row r="72" spans="1:6">
      <c r="A72" s="272" t="s">
        <v>1979</v>
      </c>
      <c r="B72" s="275" t="s">
        <v>1801</v>
      </c>
      <c r="C72" s="274" t="s">
        <v>2070</v>
      </c>
      <c r="D72" s="275" t="s">
        <v>2071</v>
      </c>
      <c r="E72" s="274" t="s">
        <v>514</v>
      </c>
      <c r="F72" s="276" t="s">
        <v>564</v>
      </c>
    </row>
    <row r="73" spans="1:6">
      <c r="A73" s="270"/>
      <c r="B73" s="277"/>
      <c r="C73" s="278"/>
      <c r="D73" s="277"/>
      <c r="E73" s="278"/>
      <c r="F73" s="279"/>
    </row>
    <row r="74" spans="1:6">
      <c r="A74" s="272" t="s">
        <v>1969</v>
      </c>
      <c r="B74" s="273" t="s">
        <v>565</v>
      </c>
      <c r="C74" s="280">
        <f>SUM(D74:F74)</f>
        <v>130186857</v>
      </c>
      <c r="D74" s="281"/>
      <c r="E74" s="280">
        <v>130186857</v>
      </c>
      <c r="F74" s="282"/>
    </row>
    <row r="75" spans="1:6">
      <c r="A75" s="73"/>
      <c r="B75" s="273"/>
      <c r="C75" s="83"/>
      <c r="D75" s="273"/>
      <c r="E75" s="83"/>
      <c r="F75" s="283"/>
    </row>
    <row r="76" spans="1:6">
      <c r="A76" s="73"/>
      <c r="B76" s="284" t="s">
        <v>566</v>
      </c>
      <c r="C76" s="285"/>
      <c r="D76" s="286"/>
      <c r="E76" s="285"/>
      <c r="F76" s="287"/>
    </row>
    <row r="77" spans="1:6">
      <c r="A77" s="272" t="s">
        <v>519</v>
      </c>
      <c r="B77" s="273" t="s">
        <v>567</v>
      </c>
      <c r="C77" s="285">
        <f>SUM(D77:F77)</f>
        <v>78209193</v>
      </c>
      <c r="D77" s="286"/>
      <c r="E77" s="285">
        <v>78209193</v>
      </c>
      <c r="F77" s="287"/>
    </row>
    <row r="78" spans="1:6">
      <c r="A78" s="272" t="s">
        <v>560</v>
      </c>
      <c r="B78" s="273" t="s">
        <v>568</v>
      </c>
      <c r="C78" s="288">
        <f>SUM(D78:F78)</f>
        <v>0</v>
      </c>
      <c r="D78" s="289"/>
      <c r="E78" s="288"/>
      <c r="F78" s="290"/>
    </row>
    <row r="79" spans="1:6">
      <c r="A79" s="73"/>
      <c r="B79" s="273"/>
      <c r="C79" s="83"/>
      <c r="D79" s="273"/>
      <c r="E79" s="83"/>
      <c r="F79" s="283"/>
    </row>
    <row r="80" spans="1:6" ht="15.75" thickBot="1">
      <c r="A80" s="272" t="s">
        <v>569</v>
      </c>
      <c r="B80" s="273" t="s">
        <v>532</v>
      </c>
      <c r="C80" s="291">
        <f>C74-SUM(C77:C78)</f>
        <v>51977664</v>
      </c>
      <c r="D80" s="291">
        <f>D74-SUM(D77:D78)</f>
        <v>0</v>
      </c>
      <c r="E80" s="291">
        <f>E74-SUM(E77:E78)</f>
        <v>51977664</v>
      </c>
      <c r="F80" s="292">
        <f>F74-SUM(F77:F78)</f>
        <v>0</v>
      </c>
    </row>
    <row r="81" spans="1:6" ht="15.75" thickTop="1">
      <c r="A81" s="73"/>
      <c r="B81" s="273"/>
      <c r="C81" s="83"/>
      <c r="D81" s="273"/>
      <c r="E81" s="83"/>
      <c r="F81" s="283"/>
    </row>
    <row r="82" spans="1:6" ht="15.75" thickBot="1">
      <c r="A82" s="272" t="s">
        <v>570</v>
      </c>
      <c r="B82" s="273" t="s">
        <v>1765</v>
      </c>
      <c r="C82" s="291">
        <f>F102</f>
        <v>1120498284.5</v>
      </c>
      <c r="D82" s="293">
        <f>F102*F108</f>
        <v>0</v>
      </c>
      <c r="E82" s="293">
        <f>F102*F110</f>
        <v>1120498284.5</v>
      </c>
      <c r="F82" s="292">
        <f>F102*F112</f>
        <v>0</v>
      </c>
    </row>
    <row r="83" spans="1:6" ht="15.75" thickTop="1">
      <c r="A83" s="73"/>
      <c r="B83" s="273"/>
      <c r="C83" s="83"/>
      <c r="D83" s="273"/>
      <c r="E83" s="83"/>
      <c r="F83" s="283"/>
    </row>
    <row r="84" spans="1:6" ht="15.75" thickBot="1">
      <c r="A84" s="294" t="s">
        <v>1766</v>
      </c>
      <c r="B84" s="277" t="s">
        <v>536</v>
      </c>
      <c r="C84" s="295">
        <f>IF(ISERR(C80/C82=0)," ",C80/C82)</f>
        <v>4.6387990699328911E-2</v>
      </c>
      <c r="D84" s="295" t="str">
        <f>IF(ISERR(D80/D82=0)," ",D80/D82)</f>
        <v xml:space="preserve"> </v>
      </c>
      <c r="E84" s="295">
        <f>IF(ISERR(E80/E82=0)," ",E80/E82)</f>
        <v>4.6387990699328911E-2</v>
      </c>
      <c r="F84" s="296" t="str">
        <f>IF(ISERR(F80/F82=0)," ",F80/F82)</f>
        <v xml:space="preserve"> </v>
      </c>
    </row>
    <row r="85" spans="1:6" ht="15.75" thickTop="1">
      <c r="A85" s="73"/>
      <c r="F85" s="43"/>
    </row>
    <row r="86" spans="1:6" ht="15.75">
      <c r="A86" s="232" t="s">
        <v>1767</v>
      </c>
      <c r="B86" s="263"/>
      <c r="C86" s="263"/>
      <c r="D86" s="263"/>
      <c r="E86" s="263"/>
      <c r="F86" s="14"/>
    </row>
    <row r="87" spans="1:6" ht="15.75">
      <c r="A87" s="297"/>
      <c r="B87" s="298"/>
      <c r="C87" s="298"/>
      <c r="D87" s="298"/>
      <c r="E87" s="298"/>
      <c r="F87" s="299"/>
    </row>
    <row r="88" spans="1:6">
      <c r="A88" s="73"/>
      <c r="B88" s="273"/>
      <c r="C88" s="274" t="s">
        <v>1768</v>
      </c>
      <c r="D88" s="275" t="s">
        <v>1769</v>
      </c>
      <c r="E88" s="300"/>
      <c r="F88" s="276" t="s">
        <v>1770</v>
      </c>
    </row>
    <row r="89" spans="1:6">
      <c r="A89" s="270"/>
      <c r="B89" s="277"/>
      <c r="C89" s="301" t="s">
        <v>1771</v>
      </c>
      <c r="D89" s="302" t="s">
        <v>1771</v>
      </c>
      <c r="E89" s="300"/>
      <c r="F89" s="303" t="s">
        <v>1771</v>
      </c>
    </row>
    <row r="90" spans="1:6">
      <c r="A90" s="272" t="s">
        <v>1772</v>
      </c>
      <c r="B90" s="273" t="s">
        <v>539</v>
      </c>
      <c r="C90" s="87">
        <v>1</v>
      </c>
      <c r="D90" s="87">
        <v>1</v>
      </c>
      <c r="E90" s="304"/>
      <c r="F90" s="48">
        <f>SUM(C90:D90)/2</f>
        <v>1</v>
      </c>
    </row>
    <row r="91" spans="1:6">
      <c r="A91" s="73"/>
      <c r="B91" s="273"/>
      <c r="C91" s="83"/>
      <c r="D91" s="83"/>
      <c r="E91" s="305"/>
      <c r="F91" s="43"/>
    </row>
    <row r="92" spans="1:6">
      <c r="A92" s="272" t="s">
        <v>1773</v>
      </c>
      <c r="B92" s="273" t="s">
        <v>541</v>
      </c>
      <c r="C92" s="285">
        <v>364150297</v>
      </c>
      <c r="D92" s="285">
        <v>378263976</v>
      </c>
      <c r="E92" s="306"/>
      <c r="F92" s="95">
        <f>SUM(C92:D92)/2</f>
        <v>371207136.5</v>
      </c>
    </row>
    <row r="93" spans="1:6">
      <c r="A93" s="73"/>
      <c r="B93" s="273"/>
      <c r="C93" s="285"/>
      <c r="D93" s="285"/>
      <c r="E93" s="306"/>
      <c r="F93" s="95"/>
    </row>
    <row r="94" spans="1:6">
      <c r="A94" s="272" t="s">
        <v>1127</v>
      </c>
      <c r="B94" s="273" t="s">
        <v>1774</v>
      </c>
      <c r="C94" s="285"/>
      <c r="D94" s="285"/>
      <c r="E94" s="306"/>
      <c r="F94" s="95">
        <f>SUM(C94:D94)/2</f>
        <v>0</v>
      </c>
    </row>
    <row r="95" spans="1:6">
      <c r="A95" s="73"/>
      <c r="B95" s="273"/>
      <c r="C95" s="285"/>
      <c r="D95" s="285"/>
      <c r="E95" s="306"/>
      <c r="F95" s="95"/>
    </row>
    <row r="96" spans="1:6">
      <c r="A96" s="272" t="s">
        <v>1775</v>
      </c>
      <c r="B96" s="273" t="s">
        <v>545</v>
      </c>
      <c r="C96" s="288">
        <v>934477596</v>
      </c>
      <c r="D96" s="288">
        <v>995217366</v>
      </c>
      <c r="E96" s="306"/>
      <c r="F96" s="290">
        <f>SUM(C96:D96)/2</f>
        <v>964847481</v>
      </c>
    </row>
    <row r="97" spans="1:6">
      <c r="A97" s="73"/>
      <c r="B97" s="273"/>
      <c r="C97" s="285"/>
      <c r="D97" s="285"/>
      <c r="E97" s="306"/>
      <c r="F97" s="287"/>
    </row>
    <row r="98" spans="1:6">
      <c r="A98" s="272" t="s">
        <v>1776</v>
      </c>
      <c r="B98" s="273" t="s">
        <v>1777</v>
      </c>
      <c r="C98" s="285">
        <f>SUM(C90:C96)</f>
        <v>1298627894</v>
      </c>
      <c r="D98" s="285">
        <f>SUM(D90:D96)</f>
        <v>1373481343</v>
      </c>
      <c r="E98" s="306"/>
      <c r="F98" s="287">
        <f>SUM(F90:F96)</f>
        <v>1336054618.5</v>
      </c>
    </row>
    <row r="99" spans="1:6">
      <c r="A99" s="73"/>
      <c r="B99" s="273"/>
      <c r="C99" s="285"/>
      <c r="D99" s="285"/>
      <c r="E99" s="306"/>
      <c r="F99" s="287"/>
    </row>
    <row r="100" spans="1:6">
      <c r="A100" s="272" t="s">
        <v>1778</v>
      </c>
      <c r="B100" s="273" t="s">
        <v>1779</v>
      </c>
      <c r="C100" s="288">
        <v>200580223</v>
      </c>
      <c r="D100" s="288">
        <v>230532445</v>
      </c>
      <c r="E100" s="306"/>
      <c r="F100" s="307">
        <f>SUM(C100:D100)/2</f>
        <v>215556334</v>
      </c>
    </row>
    <row r="101" spans="1:6">
      <c r="A101" s="73"/>
      <c r="B101" s="273"/>
      <c r="C101" s="83"/>
      <c r="D101" s="83"/>
      <c r="E101" s="305"/>
      <c r="F101" s="283"/>
    </row>
    <row r="102" spans="1:6" ht="15.75" thickBot="1">
      <c r="A102" s="294" t="s">
        <v>1780</v>
      </c>
      <c r="B102" s="277" t="s">
        <v>1781</v>
      </c>
      <c r="C102" s="291">
        <f>C98-C100</f>
        <v>1098047671</v>
      </c>
      <c r="D102" s="291">
        <f>D98-D100</f>
        <v>1142948898</v>
      </c>
      <c r="E102" s="308"/>
      <c r="F102" s="292">
        <f>F98-F100</f>
        <v>1120498284.5</v>
      </c>
    </row>
    <row r="103" spans="1:6" ht="15.75" thickTop="1">
      <c r="A103" s="272"/>
      <c r="F103" s="92"/>
    </row>
    <row r="104" spans="1:6" ht="15.75">
      <c r="A104" s="232" t="s">
        <v>1782</v>
      </c>
      <c r="B104" s="13"/>
      <c r="C104" s="263"/>
      <c r="D104" s="263"/>
      <c r="E104" s="263"/>
      <c r="F104" s="14"/>
    </row>
    <row r="105" spans="1:6">
      <c r="A105" s="294"/>
      <c r="B105" s="23"/>
      <c r="C105" s="23"/>
      <c r="D105" s="23"/>
      <c r="E105" s="23"/>
      <c r="F105" s="24"/>
    </row>
    <row r="106" spans="1:6">
      <c r="A106" s="272"/>
      <c r="C106" s="274" t="s">
        <v>1768</v>
      </c>
      <c r="D106" s="275" t="s">
        <v>1769</v>
      </c>
      <c r="E106" s="274" t="s">
        <v>1770</v>
      </c>
      <c r="F106" s="276"/>
    </row>
    <row r="107" spans="1:6">
      <c r="A107" s="294"/>
      <c r="B107" s="23"/>
      <c r="C107" s="301" t="s">
        <v>1771</v>
      </c>
      <c r="D107" s="302" t="s">
        <v>1771</v>
      </c>
      <c r="E107" s="301" t="s">
        <v>1771</v>
      </c>
      <c r="F107" s="303" t="s">
        <v>1783</v>
      </c>
    </row>
    <row r="108" spans="1:6">
      <c r="A108" s="272" t="s">
        <v>1784</v>
      </c>
      <c r="B108" s="1" t="s">
        <v>553</v>
      </c>
      <c r="C108" s="87"/>
      <c r="D108" s="87"/>
      <c r="E108" s="87">
        <f>SUM(C108:D108)/2</f>
        <v>0</v>
      </c>
      <c r="F108" s="309">
        <f>IF(ISERR(E108/E114=0)," ",E108/E114)</f>
        <v>0</v>
      </c>
    </row>
    <row r="109" spans="1:6">
      <c r="A109" s="272"/>
      <c r="C109" s="83"/>
      <c r="D109" s="83"/>
      <c r="E109" s="83"/>
      <c r="F109" s="309"/>
    </row>
    <row r="110" spans="1:6">
      <c r="A110" s="272" t="s">
        <v>1785</v>
      </c>
      <c r="B110" s="1" t="s">
        <v>555</v>
      </c>
      <c r="C110" s="285">
        <v>3312172076</v>
      </c>
      <c r="D110" s="285">
        <v>3692364786</v>
      </c>
      <c r="E110" s="285">
        <f>SUM(C110:D110)/2</f>
        <v>3502268431</v>
      </c>
      <c r="F110" s="309">
        <f>IF(ISERR(E110/E114=0)," ",E110/E114)</f>
        <v>1</v>
      </c>
    </row>
    <row r="111" spans="1:6">
      <c r="A111" s="272"/>
      <c r="C111" s="285"/>
      <c r="D111" s="285"/>
      <c r="E111" s="285"/>
      <c r="F111" s="287"/>
    </row>
    <row r="112" spans="1:6">
      <c r="A112" s="272" t="s">
        <v>1786</v>
      </c>
      <c r="B112" s="1" t="s">
        <v>557</v>
      </c>
      <c r="C112" s="288"/>
      <c r="D112" s="288"/>
      <c r="E112" s="288">
        <f>SUM(C112:D112)/2</f>
        <v>0</v>
      </c>
      <c r="F112" s="310">
        <f>IF(ISERR(E112/E114=0)," ",E112/E114)</f>
        <v>0</v>
      </c>
    </row>
    <row r="113" spans="1:6">
      <c r="A113" s="272"/>
      <c r="C113" s="83"/>
      <c r="D113" s="83"/>
      <c r="E113" s="83"/>
      <c r="F113" s="309"/>
    </row>
    <row r="114" spans="1:6" ht="15.75" thickBot="1">
      <c r="A114" s="294" t="s">
        <v>1787</v>
      </c>
      <c r="B114" s="23" t="s">
        <v>1788</v>
      </c>
      <c r="C114" s="291">
        <f>SUM(C108:C112)</f>
        <v>3312172076</v>
      </c>
      <c r="D114" s="291">
        <f>SUM(D108:D112)</f>
        <v>3692364786</v>
      </c>
      <c r="E114" s="291">
        <f>SUM(E108:E112)</f>
        <v>3502268431</v>
      </c>
      <c r="F114" s="296">
        <f>SUM(F108:F112)</f>
        <v>1</v>
      </c>
    </row>
    <row r="115" spans="1:6" ht="15.75" thickTop="1">
      <c r="A115" s="73"/>
      <c r="F115" s="43"/>
    </row>
    <row r="116" spans="1:6">
      <c r="A116" s="73"/>
      <c r="B116" s="1" t="s">
        <v>1789</v>
      </c>
      <c r="F116" s="43"/>
    </row>
    <row r="117" spans="1:6">
      <c r="A117" s="73"/>
      <c r="B117" s="1" t="s">
        <v>1790</v>
      </c>
      <c r="C117" s="311"/>
      <c r="F117" s="43"/>
    </row>
    <row r="118" spans="1:6">
      <c r="A118" s="73"/>
      <c r="F118" s="43"/>
    </row>
    <row r="119" spans="1:6">
      <c r="A119" s="73"/>
      <c r="F119" s="43"/>
    </row>
    <row r="120" spans="1:6">
      <c r="A120" s="73"/>
      <c r="B120" s="1" t="s">
        <v>1791</v>
      </c>
      <c r="F120" s="43"/>
    </row>
    <row r="121" spans="1:6">
      <c r="A121" s="73"/>
      <c r="B121" s="1" t="s">
        <v>693</v>
      </c>
      <c r="F121" s="43"/>
    </row>
    <row r="122" spans="1:6">
      <c r="A122" s="73"/>
      <c r="B122" s="1" t="s">
        <v>694</v>
      </c>
      <c r="F122" s="43"/>
    </row>
    <row r="123" spans="1:6">
      <c r="A123" s="73"/>
      <c r="B123" s="1" t="s">
        <v>1273</v>
      </c>
      <c r="F123" s="43"/>
    </row>
    <row r="124" spans="1:6">
      <c r="A124" s="73"/>
      <c r="B124" s="1" t="s">
        <v>1274</v>
      </c>
      <c r="F124" s="43"/>
    </row>
    <row r="125" spans="1:6" ht="15.75" thickBot="1">
      <c r="A125" s="74"/>
      <c r="B125" s="75"/>
      <c r="C125" s="75"/>
      <c r="D125" s="75"/>
      <c r="E125" s="75"/>
      <c r="F125" s="77"/>
    </row>
    <row r="126" spans="1:6">
      <c r="A126" s="312" t="s">
        <v>2284</v>
      </c>
    </row>
    <row r="127" spans="1:6">
      <c r="A127" s="13" t="s">
        <v>569</v>
      </c>
      <c r="B127" s="13"/>
      <c r="C127" s="13"/>
      <c r="D127" s="13"/>
      <c r="E127" s="13"/>
      <c r="F127" s="13"/>
    </row>
    <row r="134" spans="2:2" ht="18">
      <c r="B134" s="129"/>
    </row>
    <row r="135" spans="2:2" ht="18">
      <c r="B135" s="129"/>
    </row>
    <row r="136" spans="2:2" ht="18">
      <c r="B136" s="129"/>
    </row>
    <row r="137" spans="2:2" ht="18">
      <c r="B137" s="129"/>
    </row>
    <row r="138" spans="2:2" ht="18">
      <c r="B138" s="129"/>
    </row>
    <row r="139" spans="2:2" ht="18">
      <c r="B139" s="129"/>
    </row>
    <row r="140" spans="2:2" ht="18">
      <c r="B140" s="129"/>
    </row>
    <row r="141" spans="2:2" ht="18">
      <c r="B141" s="129"/>
    </row>
    <row r="142" spans="2:2" ht="18">
      <c r="B142" s="129"/>
    </row>
  </sheetData>
  <printOptions horizontalCentered="1" verticalCentered="1"/>
  <pageMargins left="0.5" right="0.5" top="0.5" bottom="0.5" header="0.5" footer="0.5"/>
  <pageSetup scale="63" fitToHeight="2" orientation="portrait" r:id="rId1"/>
  <headerFooter alignWithMargins="0"/>
  <rowBreaks count="1" manualBreakCount="1">
    <brk id="6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164</vt:i4>
      </vt:variant>
    </vt:vector>
  </HeadingPairs>
  <TitlesOfParts>
    <vt:vector size="223" baseType="lpstr">
      <vt:lpstr>Data Sheet</vt:lpstr>
      <vt:lpstr>Read Me</vt:lpstr>
      <vt:lpstr>Comments</vt:lpstr>
      <vt:lpstr>Gen Inst</vt:lpstr>
      <vt:lpstr>Table</vt:lpstr>
      <vt:lpstr>Sheet1</vt:lpstr>
      <vt:lpstr>1</vt:lpstr>
      <vt:lpstr>2</vt:lpstr>
      <vt:lpstr>003004</vt:lpstr>
      <vt:lpstr>007008</vt:lpstr>
      <vt:lpstr>9</vt:lpstr>
      <vt:lpstr>10</vt:lpstr>
      <vt:lpstr>11</vt:lpstr>
      <vt:lpstr>12</vt:lpstr>
      <vt:lpstr>13</vt:lpstr>
      <vt:lpstr>14</vt:lpstr>
      <vt:lpstr>16</vt:lpstr>
      <vt:lpstr>18</vt:lpstr>
      <vt:lpstr>19</vt:lpstr>
      <vt:lpstr>20</vt:lpstr>
      <vt:lpstr>22</vt:lpstr>
      <vt:lpstr>23</vt:lpstr>
      <vt:lpstr>24</vt:lpstr>
      <vt:lpstr>24A</vt:lpstr>
      <vt:lpstr>25</vt:lpstr>
      <vt:lpstr>2627</vt:lpstr>
      <vt:lpstr>2829</vt:lpstr>
      <vt:lpstr>30</vt:lpstr>
      <vt:lpstr>31</vt:lpstr>
      <vt:lpstr>32</vt:lpstr>
      <vt:lpstr>33</vt:lpstr>
      <vt:lpstr>4041</vt:lpstr>
      <vt:lpstr>43</vt:lpstr>
      <vt:lpstr>4445</vt:lpstr>
      <vt:lpstr>6062</vt:lpstr>
      <vt:lpstr>63</vt:lpstr>
      <vt:lpstr>64</vt:lpstr>
      <vt:lpstr>6566</vt:lpstr>
      <vt:lpstr>067</vt:lpstr>
      <vt:lpstr>068</vt:lpstr>
      <vt:lpstr>7071</vt:lpstr>
      <vt:lpstr>7277</vt:lpstr>
      <vt:lpstr>7879</vt:lpstr>
      <vt:lpstr>79A</vt:lpstr>
      <vt:lpstr>80</vt:lpstr>
      <vt:lpstr>81</vt:lpstr>
      <vt:lpstr>82</vt:lpstr>
      <vt:lpstr>83</vt:lpstr>
      <vt:lpstr>84</vt:lpstr>
      <vt:lpstr>85</vt:lpstr>
      <vt:lpstr>86</vt:lpstr>
      <vt:lpstr>8788</vt:lpstr>
      <vt:lpstr>8990</vt:lpstr>
      <vt:lpstr>9192</vt:lpstr>
      <vt:lpstr>93</vt:lpstr>
      <vt:lpstr>94</vt:lpstr>
      <vt:lpstr>95</vt:lpstr>
      <vt:lpstr>Verify</vt:lpstr>
      <vt:lpstr>Book</vt:lpstr>
      <vt:lpstr>_PG10</vt:lpstr>
      <vt:lpstr>_PG11</vt:lpstr>
      <vt:lpstr>_PG12</vt:lpstr>
      <vt:lpstr>_PG13</vt:lpstr>
      <vt:lpstr>_PG14</vt:lpstr>
      <vt:lpstr>_PG18</vt:lpstr>
      <vt:lpstr>_PG19</vt:lpstr>
      <vt:lpstr>_PG2</vt:lpstr>
      <vt:lpstr>_PG20</vt:lpstr>
      <vt:lpstr>_PG22</vt:lpstr>
      <vt:lpstr>_PG23</vt:lpstr>
      <vt:lpstr>_PG24</vt:lpstr>
      <vt:lpstr>_PG25</vt:lpstr>
      <vt:lpstr>_PG26</vt:lpstr>
      <vt:lpstr>_PG27</vt:lpstr>
      <vt:lpstr>_PG28</vt:lpstr>
      <vt:lpstr>_PG29</vt:lpstr>
      <vt:lpstr>_PG30</vt:lpstr>
      <vt:lpstr>_PG31</vt:lpstr>
      <vt:lpstr>_PG32</vt:lpstr>
      <vt:lpstr>_PG33</vt:lpstr>
      <vt:lpstr>_PG40</vt:lpstr>
      <vt:lpstr>_PG41</vt:lpstr>
      <vt:lpstr>_PG43</vt:lpstr>
      <vt:lpstr>_PG44</vt:lpstr>
      <vt:lpstr>_PG45</vt:lpstr>
      <vt:lpstr>_PG60</vt:lpstr>
      <vt:lpstr>_PG61</vt:lpstr>
      <vt:lpstr>_PG62</vt:lpstr>
      <vt:lpstr>_PG63</vt:lpstr>
      <vt:lpstr>_PG64</vt:lpstr>
      <vt:lpstr>_PG65</vt:lpstr>
      <vt:lpstr>_PG66</vt:lpstr>
      <vt:lpstr>_PG67</vt:lpstr>
      <vt:lpstr>_PG68</vt:lpstr>
      <vt:lpstr>_PG70</vt:lpstr>
      <vt:lpstr>_PG71</vt:lpstr>
      <vt:lpstr>_PG72</vt:lpstr>
      <vt:lpstr>_PG7277</vt:lpstr>
      <vt:lpstr>_PG73</vt:lpstr>
      <vt:lpstr>_PG74</vt:lpstr>
      <vt:lpstr>_PG75</vt:lpstr>
      <vt:lpstr>_PG76</vt:lpstr>
      <vt:lpstr>_PG77</vt:lpstr>
      <vt:lpstr>_PG78</vt:lpstr>
      <vt:lpstr>_PG79</vt:lpstr>
      <vt:lpstr>_PG80</vt:lpstr>
      <vt:lpstr>_PG81</vt:lpstr>
      <vt:lpstr>_PG82</vt:lpstr>
      <vt:lpstr>_PG83</vt:lpstr>
      <vt:lpstr>_PG85</vt:lpstr>
      <vt:lpstr>_PG86</vt:lpstr>
      <vt:lpstr>_PG87</vt:lpstr>
      <vt:lpstr>_PG88</vt:lpstr>
      <vt:lpstr>_PG89</vt:lpstr>
      <vt:lpstr>_PG9</vt:lpstr>
      <vt:lpstr>_PG90</vt:lpstr>
      <vt:lpstr>_PG91</vt:lpstr>
      <vt:lpstr>_PG92</vt:lpstr>
      <vt:lpstr>_PG93</vt:lpstr>
      <vt:lpstr>_PG94</vt:lpstr>
      <vt:lpstr>BOOK</vt:lpstr>
      <vt:lpstr>GENINSTR</vt:lpstr>
      <vt:lpstr>PBPG68</vt:lpstr>
      <vt:lpstr>PG1A</vt:lpstr>
      <vt:lpstr>PG1B</vt:lpstr>
      <vt:lpstr>PG1C</vt:lpstr>
      <vt:lpstr>PG1D</vt:lpstr>
      <vt:lpstr>PG24A</vt:lpstr>
      <vt:lpstr>PG25A</vt:lpstr>
      <vt:lpstr>PG26A</vt:lpstr>
      <vt:lpstr>PG28A</vt:lpstr>
      <vt:lpstr>PG3_4</vt:lpstr>
      <vt:lpstr>PG7_8</vt:lpstr>
      <vt:lpstr>PG85A</vt:lpstr>
      <vt:lpstr>PMPG1_1F</vt:lpstr>
      <vt:lpstr>PMPG11</vt:lpstr>
      <vt:lpstr>PMPG12</vt:lpstr>
      <vt:lpstr>PMPG13</vt:lpstr>
      <vt:lpstr>PMPG14</vt:lpstr>
      <vt:lpstr>PMPG18</vt:lpstr>
      <vt:lpstr>PMPG19</vt:lpstr>
      <vt:lpstr>PMPG2</vt:lpstr>
      <vt:lpstr>PMPG20</vt:lpstr>
      <vt:lpstr>PMPG22</vt:lpstr>
      <vt:lpstr>PMPG23</vt:lpstr>
      <vt:lpstr>PMPG24A</vt:lpstr>
      <vt:lpstr>PMPG25</vt:lpstr>
      <vt:lpstr>PMPG26A</vt:lpstr>
      <vt:lpstr>PMPG28A</vt:lpstr>
      <vt:lpstr>PMPG3_4</vt:lpstr>
      <vt:lpstr>PMPG30</vt:lpstr>
      <vt:lpstr>PMPG31</vt:lpstr>
      <vt:lpstr>PMPG32</vt:lpstr>
      <vt:lpstr>PMPG33</vt:lpstr>
      <vt:lpstr>PMPG40</vt:lpstr>
      <vt:lpstr>PMPG41</vt:lpstr>
      <vt:lpstr>PMPG44</vt:lpstr>
      <vt:lpstr>PMPG45</vt:lpstr>
      <vt:lpstr>PMPG60_62</vt:lpstr>
      <vt:lpstr>PMPG63</vt:lpstr>
      <vt:lpstr>PMPG64</vt:lpstr>
      <vt:lpstr>PMPG65_66</vt:lpstr>
      <vt:lpstr>PMPG67</vt:lpstr>
      <vt:lpstr>PMPG68</vt:lpstr>
      <vt:lpstr>PMPG7_8</vt:lpstr>
      <vt:lpstr>PMPG72_77</vt:lpstr>
      <vt:lpstr>PMPG78_79</vt:lpstr>
      <vt:lpstr>PMPG80</vt:lpstr>
      <vt:lpstr>PMPG81</vt:lpstr>
      <vt:lpstr>PMPG82</vt:lpstr>
      <vt:lpstr>PMPG83</vt:lpstr>
      <vt:lpstr>PMPG85A</vt:lpstr>
      <vt:lpstr>PMPG87_88</vt:lpstr>
      <vt:lpstr>PMPG89_90</vt:lpstr>
      <vt:lpstr>PMPG9</vt:lpstr>
      <vt:lpstr>PMPG93</vt:lpstr>
      <vt:lpstr>PMREADME</vt:lpstr>
      <vt:lpstr>PMTABLE</vt:lpstr>
      <vt:lpstr>'003004'!Print_Area</vt:lpstr>
      <vt:lpstr>'007008'!Print_Area</vt:lpstr>
      <vt:lpstr>'067'!Print_Area</vt:lpstr>
      <vt:lpstr>'1'!Print_Area</vt:lpstr>
      <vt:lpstr>'10'!Print_Area</vt:lpstr>
      <vt:lpstr>'11'!Print_Area</vt:lpstr>
      <vt:lpstr>'12'!Print_Area</vt:lpstr>
      <vt:lpstr>'14'!Print_Area</vt:lpstr>
      <vt:lpstr>'16'!Print_Area</vt:lpstr>
      <vt:lpstr>'18'!Print_Area</vt:lpstr>
      <vt:lpstr>'19'!Print_Area</vt:lpstr>
      <vt:lpstr>'2'!Print_Area</vt:lpstr>
      <vt:lpstr>'20'!Print_Area</vt:lpstr>
      <vt:lpstr>'24'!Print_Area</vt:lpstr>
      <vt:lpstr>'24A'!Print_Area</vt:lpstr>
      <vt:lpstr>'25'!Print_Area</vt:lpstr>
      <vt:lpstr>'2627'!Print_Area</vt:lpstr>
      <vt:lpstr>'2829'!Print_Area</vt:lpstr>
      <vt:lpstr>'4041'!Print_Area</vt:lpstr>
      <vt:lpstr>'43'!Print_Area</vt:lpstr>
      <vt:lpstr>'6062'!Print_Area</vt:lpstr>
      <vt:lpstr>'63'!Print_Area</vt:lpstr>
      <vt:lpstr>'64'!Print_Area</vt:lpstr>
      <vt:lpstr>'7071'!Print_Area</vt:lpstr>
      <vt:lpstr>'7277'!Print_Area</vt:lpstr>
      <vt:lpstr>'7879'!Print_Area</vt:lpstr>
      <vt:lpstr>'79A'!Print_Area</vt:lpstr>
      <vt:lpstr>'80'!Print_Area</vt:lpstr>
      <vt:lpstr>'83'!Print_Area</vt:lpstr>
      <vt:lpstr>'84'!Print_Area</vt:lpstr>
      <vt:lpstr>'85'!Print_Area</vt:lpstr>
      <vt:lpstr>'86'!Print_Area</vt:lpstr>
      <vt:lpstr>'9192'!Print_Area</vt:lpstr>
      <vt:lpstr>Book!Print_Area</vt:lpstr>
      <vt:lpstr>Comments!Print_Area</vt:lpstr>
      <vt:lpstr>'Gen Inst'!Print_Area</vt:lpstr>
      <vt:lpstr>'Read Me'!Print_Area</vt:lpstr>
      <vt:lpstr>Sheet1!Print_Area</vt:lpstr>
      <vt:lpstr>Table!Print_Area</vt:lpstr>
      <vt:lpstr>Verify!Print_Area</vt:lpstr>
      <vt:lpstr>PRINTALL</vt:lpstr>
      <vt:lpstr>README</vt:lpstr>
      <vt:lpstr>TABLE</vt:lpstr>
      <vt:lpstr>VERIFY</vt:lpstr>
      <vt:lpstr>VERIFYPM</vt:lpstr>
    </vt:vector>
  </TitlesOfParts>
  <Company>Dept. of Public Service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n025us</cp:lastModifiedBy>
  <cp:lastPrinted>2017-03-28T17:49:46Z</cp:lastPrinted>
  <dcterms:created xsi:type="dcterms:W3CDTF">1999-03-26T19:54:48Z</dcterms:created>
  <dcterms:modified xsi:type="dcterms:W3CDTF">2017-03-30T14:59:17Z</dcterms:modified>
</cp:coreProperties>
</file>